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tables/table4.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xml"/>
  <Override PartName="/xl/tables/table5.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tables/table8.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9.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8.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1.xml" ContentType="application/vnd.openxmlformats-officedocument.drawingml.chartshape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29.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30.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tables/table29.xml" ContentType="application/vnd.openxmlformats-officedocument.spreadsheetml.tab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7.xml" ContentType="application/vnd.openxmlformats-officedocument.drawing+xml"/>
  <Override PartName="/xl/tables/table30.xml" ContentType="application/vnd.openxmlformats-officedocument.spreadsheetml.tab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8.xml" ContentType="application/vnd.openxmlformats-officedocument.drawing+xml"/>
  <Override PartName="/xl/tables/table31.xml" ContentType="application/vnd.openxmlformats-officedocument.spreadsheetml.tab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drawings/drawing91.xml" ContentType="application/vnd.openxmlformats-officedocument.drawing+xml"/>
  <Override PartName="/xl/tables/table32.xml" ContentType="application/vnd.openxmlformats-officedocument.spreadsheetml.tab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tables/table33.xml" ContentType="application/vnd.openxmlformats-officedocument.spreadsheetml.tab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tables/table34.xml" ContentType="application/vnd.openxmlformats-officedocument.spreadsheetml.tab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6.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9.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4.xml" ContentType="application/vnd.openxmlformats-officedocument.drawing+xml"/>
  <Override PartName="/xl/drawings/drawing105.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2.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7.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2.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4.xml" ContentType="application/vnd.openxmlformats-officedocument.drawing+xml"/>
  <Override PartName="/xl/tables/table52.xml" ContentType="application/vnd.openxmlformats-officedocument.spreadsheetml.tab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0"/>
  <workbookPr codeName="ThisWorkbook" defaultThemeVersion="124226"/>
  <mc:AlternateContent xmlns:mc="http://schemas.openxmlformats.org/markup-compatibility/2006">
    <mc:Choice Requires="x15">
      <x15ac:absPath xmlns:x15ac="http://schemas.microsoft.com/office/spreadsheetml/2010/11/ac" url="C:\D\GS\OneDrive - cnss.gob.do\DPD\DPD- EST\02. Boletines Estadisticos\2024\05. Mayo 2024\03.Publicar mayo 2024\"/>
    </mc:Choice>
  </mc:AlternateContent>
  <xr:revisionPtr revIDLastSave="0" documentId="8_{079109AE-9FD5-4522-A5D6-940F060BBB3F}" xr6:coauthVersionLast="47" xr6:coauthVersionMax="47" xr10:uidLastSave="{00000000-0000-0000-0000-000000000000}"/>
  <bookViews>
    <workbookView xWindow="0" yWindow="0" windowWidth="28800" windowHeight="11910" tabRatio="626" firstSheet="1" activeTab="1" xr2:uid="{00000000-000D-0000-FFFF-FFFF00000000}"/>
  </bookViews>
  <sheets>
    <sheet name=" Publicación" sheetId="488" r:id="rId1"/>
    <sheet name="Present. " sheetId="482" r:id="rId2"/>
    <sheet name="Present.Aprob." sheetId="483" state="hidden" r:id="rId3"/>
    <sheet name="Fecha_publicación " sheetId="474" state="hidden" r:id="rId4"/>
    <sheet name="Contenido" sheetId="453"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I.1.1a. Def. Afil. SFS1" sheetId="317" r:id="rId19"/>
    <sheet name="III.1.1b.Def. de Afili. SFS2  " sheetId="330" r:id="rId20"/>
    <sheet name="III.1.2.Analisis SFS" sheetId="405" r:id="rId21"/>
    <sheet name="III.1.3.Afil.SFSPob.Nac." sheetId="333" r:id="rId22"/>
    <sheet name="III.1.4.Afil. SFS" sheetId="489" r:id="rId23"/>
    <sheet name="III.1.5.Afil. SFS x sexo" sheetId="427" r:id="rId24"/>
    <sheet name="III.2. SFS.RC" sheetId="299" r:id="rId25"/>
    <sheet name="III.1.SFS" sheetId="327" r:id="rId26"/>
    <sheet name="III.2.1.Afil. SFS.RC " sheetId="322" r:id="rId27"/>
    <sheet name="III.2.2. Afil. SFS RC Anual " sheetId="402" r:id="rId28"/>
    <sheet name="III.2.3.Afil. SFS RC X sex.tipo" sheetId="434" r:id="rId29"/>
    <sheet name="III.3.1.Analis.Afil. SFS.RS1  " sheetId="323" r:id="rId30"/>
    <sheet name="III.3.2. Afil anual SFS RS " sheetId="342" r:id="rId31"/>
    <sheet name="III.3.3.Afil.SFSRSsex tipo " sheetId="435" r:id="rId32"/>
    <sheet name="III.4.Afil.RET" sheetId="295" r:id="rId33"/>
    <sheet name="III.4.1.Afil.RET1" sheetId="324" r:id="rId34"/>
    <sheet name=" III.4.2.Afil. SFSP Anual." sheetId="377" r:id="rId35"/>
    <sheet name="III.3.SFS.RS" sheetId="294" r:id="rId36"/>
    <sheet name="III.5.SVDS" sheetId="297" r:id="rId37"/>
    <sheet name="III.5.1.Definición Afil. SVDS" sheetId="350" r:id="rId38"/>
    <sheet name="III.5.2.Analisis Afil. SVDS" sheetId="406" r:id="rId39"/>
    <sheet name="III.5.3.Afil. SVDS" sheetId="407" r:id="rId40"/>
    <sheet name="III.5.4.Afil. cotiz." sheetId="374" r:id="rId41"/>
    <sheet name="III.5.5.Cotiz. x rango de edad" sheetId="272" r:id="rId42"/>
    <sheet name="III.5.6.Cotiz x sal. min. cot." sheetId="273" r:id="rId43"/>
    <sheet name="III.5.7.Cot.Afil X Sexo" sheetId="380" r:id="rId44"/>
    <sheet name="III.5.8.Traspasos anual" sheetId="381" r:id="rId45"/>
    <sheet name="III.5.9.Trasp. recibidos" sheetId="382" r:id="rId46"/>
    <sheet name="III.5.10.Trasp. cedidos" sheetId="383" r:id="rId47"/>
    <sheet name="III.5.11.Trasp. netos" sheetId="384" r:id="rId48"/>
    <sheet name="III.6.SRL" sheetId="300" r:id="rId49"/>
    <sheet name="III.6.1.Definición Afil. SRL" sheetId="356" r:id="rId50"/>
    <sheet name="III.6.2.Afil. SRL.RC1 " sheetId="355" r:id="rId51"/>
    <sheet name="III.6.3.Afil. SRL" sheetId="385" r:id="rId52"/>
    <sheet name="III.6.4.Afil. SRL x sexoy edad" sheetId="386" r:id="rId53"/>
    <sheet name="III.6.6.ID. Accidentabilidad" sheetId="389" r:id="rId54"/>
    <sheet name="IV. ING._ EGR" sheetId="361" r:id="rId55"/>
    <sheet name="IV.1a.Definición Ing.Gastos)" sheetId="363" r:id="rId56"/>
    <sheet name="IV.1b.Definición Ing.Gastos" sheetId="371" r:id="rId57"/>
    <sheet name="IV.1.2. Analisis Ing.Egr" sheetId="408" r:id="rId58"/>
    <sheet name="IV.1.3. Ingr y egr SDSS" sheetId="449" r:id="rId59"/>
    <sheet name="IV.1.4. Recaudo x sector" sheetId="400" r:id="rId60"/>
    <sheet name="IV.1.5 Rec. x origen" sheetId="401" r:id="rId61"/>
    <sheet name="IV.1.6 Aport.Gob.SS" sheetId="445" r:id="rId62"/>
    <sheet name="IV.2.1 AnálisisIng.Egr.Seg" sheetId="441" r:id="rId63"/>
    <sheet name="IV.2.2. Pagos SFS A" sheetId="391" r:id="rId64"/>
    <sheet name="IV.2.4.Pagos x ARS" sheetId="450" r:id="rId65"/>
    <sheet name="IV.2.7.INV_SFS x Entidad" sheetId="179" r:id="rId66"/>
    <sheet name="IV.2.8.INV_SFS x cuentas" sheetId="177" r:id="rId67"/>
    <sheet name="IV.2.9.Aport. GOB. y Pagos RS" sheetId="72" r:id="rId68"/>
    <sheet name="IV.2.10 Pagos.SFS Pens." sheetId="447" r:id="rId69"/>
    <sheet name="IV.3.1.AnálisisIng.Eg.SVDS" sheetId="442" r:id="rId70"/>
    <sheet name="IV.3.2.Pagos_ SVDS" sheetId="276" r:id="rId71"/>
    <sheet name="IV.3.3.Pagos anuales x cuentas" sheetId="29" r:id="rId72"/>
    <sheet name="IV.3.4.Pago Entidades" sheetId="444" r:id="rId73"/>
    <sheet name="IV.3.5.Patrim. fp anual" sheetId="283" r:id="rId74"/>
    <sheet name="IV.3.6.Cartera de inv fp" sheetId="486" r:id="rId75"/>
    <sheet name="IV.3.7. Rent. nom. de los FP" sheetId="394" r:id="rId76"/>
    <sheet name="IV.3.8.Rentab.Real" sheetId="395" r:id="rId77"/>
    <sheet name="IV.3.9 Cartera Comp." sheetId="490" r:id="rId78"/>
    <sheet name="IV.4.1. Analisis " sheetId="443" r:id="rId79"/>
    <sheet name="IV.4.2.Pagos ARL A" sheetId="78" r:id="rId80"/>
    <sheet name="V.BENEFICIOS" sheetId="362" r:id="rId81"/>
    <sheet name="V.1.1 SUBSIDIO_SFS" sheetId="364" r:id="rId82"/>
    <sheet name="V.1.2.SUBSIDIO_SFS Def." sheetId="437" r:id="rId83"/>
    <sheet name="V.2.1.Análisis" sheetId="438" r:id="rId84"/>
    <sheet name=" V.2.2.Benef. subsid " sheetId="397" r:id="rId85"/>
    <sheet name="V.2.3. Monto subsid." sheetId="396" r:id="rId86"/>
    <sheet name="V.3.PENSIONES_SVDS" sheetId="365" r:id="rId87"/>
    <sheet name="V.3.1. Def-Análisis pens." sheetId="440" r:id="rId88"/>
    <sheet name="V.3.2 Pensiones por año" sheetId="282" r:id="rId89"/>
    <sheet name="V.3.3.Pens.Disc. AFP" sheetId="308" r:id="rId90"/>
    <sheet name="V.4.SOLIC_BEN_ARL" sheetId="366" r:id="rId91"/>
    <sheet name="V.4.1.Def-Analisis   " sheetId="415" r:id="rId92"/>
    <sheet name="V.4.2.NA. Reportes ARL" sheetId="215" r:id="rId93"/>
    <sheet name="V.4.3. NA.Cant. accid x región" sheetId="217" r:id="rId94"/>
    <sheet name="V.4.4.NA.Cant. accid x Prov" sheetId="452" r:id="rId95"/>
    <sheet name="V.4.5. NA.Cant. accid x sector" sheetId="222" r:id="rId96"/>
    <sheet name="V.4.6. Accid x sexo" sheetId="224" r:id="rId97"/>
    <sheet name="V.4.7. Accid x rango de edad" sheetId="226" r:id="rId98"/>
    <sheet name="VI.1. Analisis CBSS" sheetId="457" r:id="rId99"/>
    <sheet name="VII.2.CBSS-Tramit." sheetId="459" r:id="rId100"/>
    <sheet name="VII.3.CBSS-Benef" sheetId="465" r:id="rId101"/>
    <sheet name="Resumen " sheetId="491" state="hidden" r:id="rId102"/>
    <sheet name="Hoja1" sheetId="484" state="hidden" r:id="rId103"/>
  </sheets>
  <externalReferences>
    <externalReference r:id="rId104"/>
    <externalReference r:id="rId105"/>
    <externalReference r:id="rId106"/>
    <externalReference r:id="rId107"/>
    <externalReference r:id="rId108"/>
    <externalReference r:id="rId109"/>
    <externalReference r:id="rId110"/>
    <externalReference r:id="rId111"/>
  </externalReferences>
  <definedNames>
    <definedName name="\M" localSheetId="22">#REF!</definedName>
    <definedName name="\M" localSheetId="74">#REF!</definedName>
    <definedName name="\M" localSheetId="77">#REF!</definedName>
    <definedName name="\M" localSheetId="2">#REF!</definedName>
    <definedName name="\M" localSheetId="101">#REF!</definedName>
    <definedName name="\M">#REF!</definedName>
    <definedName name="\N" localSheetId="22">#REF!</definedName>
    <definedName name="\N" localSheetId="74">#REF!</definedName>
    <definedName name="\N" localSheetId="77">#REF!</definedName>
    <definedName name="\N" localSheetId="2">#REF!</definedName>
    <definedName name="\N" localSheetId="101">#REF!</definedName>
    <definedName name="\N">#REF!</definedName>
    <definedName name="_xlnm._FilterDatabase" localSheetId="28" hidden="1">'III.2.3.Afil. SFS RC X sex.tipo'!$A$4:$H$22</definedName>
    <definedName name="_xlnm._FilterDatabase" localSheetId="31" hidden="1">'III.3.3.Afil.SFSRSsex tipo '!$B$4:$G$22</definedName>
    <definedName name="_xlnm._FilterDatabase" localSheetId="64" hidden="1">'IV.2.4.Pagos x ARS'!$B$4:$I$59</definedName>
    <definedName name="_xlnm._FilterDatabase" localSheetId="75" hidden="1">'IV.3.7. Rent. nom. de los FP'!$A$5:$C$40</definedName>
    <definedName name="AAA" localSheetId="22">#REF!</definedName>
    <definedName name="AAA" localSheetId="74">#REF!</definedName>
    <definedName name="AAA" localSheetId="77">#REF!</definedName>
    <definedName name="AAA" localSheetId="2">#REF!</definedName>
    <definedName name="AAA" localSheetId="101">#REF!</definedName>
    <definedName name="AAA">#REF!</definedName>
    <definedName name="Afil" localSheetId="3">'[1]7.7.6'!#REF!</definedName>
    <definedName name="Afil" localSheetId="9">'[1]7.7.6'!#REF!</definedName>
    <definedName name="Afil" localSheetId="15">'[1]7.7.6'!#REF!</definedName>
    <definedName name="Afil" localSheetId="20">'[1]7.7.6'!#REF!</definedName>
    <definedName name="Afil" localSheetId="22">'[1]7.7.6'!#REF!</definedName>
    <definedName name="Afil" localSheetId="23">'[1]7.7.6'!#REF!</definedName>
    <definedName name="Afil" localSheetId="28">'[1]7.7.6'!#REF!</definedName>
    <definedName name="Afil" localSheetId="31">'[1]7.7.6'!#REF!</definedName>
    <definedName name="Afil" localSheetId="38">'[1]7.7.6'!#REF!</definedName>
    <definedName name="Afil" localSheetId="57">'[1]7.7.6'!#REF!</definedName>
    <definedName name="Afil" localSheetId="58">'[1]7.7.6'!#REF!</definedName>
    <definedName name="Afil" localSheetId="56">'[1]7.7.6'!#REF!</definedName>
    <definedName name="Afil" localSheetId="74">'[1]7.7.6'!#REF!</definedName>
    <definedName name="Afil" localSheetId="77">'[1]7.7.6'!#REF!</definedName>
    <definedName name="Afil" localSheetId="2">'[1]7.7.6'!#REF!</definedName>
    <definedName name="Afil" localSheetId="101">'[1]7.7.6'!#REF!</definedName>
    <definedName name="Afil" localSheetId="82">'[1]7.7.6'!#REF!</definedName>
    <definedName name="Afil" localSheetId="98">'[1]7.7.6'!#REF!</definedName>
    <definedName name="Afil" localSheetId="99">'[1]7.7.6'!#REF!</definedName>
    <definedName name="Afil" localSheetId="100">'[1]7.7.6'!#REF!</definedName>
    <definedName name="Afil">'[1]7.7.6'!#REF!</definedName>
    <definedName name="Afiliacion2" localSheetId="3">'[1]7.7.6'!#REF!</definedName>
    <definedName name="Afiliacion2" localSheetId="22">'[1]7.7.6'!#REF!</definedName>
    <definedName name="Afiliacion2" localSheetId="58">'[1]7.7.6'!#REF!</definedName>
    <definedName name="Afiliacion2" localSheetId="74">'[1]7.7.6'!#REF!</definedName>
    <definedName name="Afiliacion2" localSheetId="77">'[1]7.7.6'!#REF!</definedName>
    <definedName name="Afiliacion2" localSheetId="2">'[1]7.7.6'!#REF!</definedName>
    <definedName name="Afiliacion2" localSheetId="101">'[1]7.7.6'!#REF!</definedName>
    <definedName name="Afiliacion2" localSheetId="82">'[1]7.7.6'!#REF!</definedName>
    <definedName name="Afiliacion2" localSheetId="98">'[1]7.7.6'!#REF!</definedName>
    <definedName name="Afiliacion2" localSheetId="99">'[1]7.7.6'!#REF!</definedName>
    <definedName name="Afiliacion2" localSheetId="100">'[1]7.7.6'!#REF!</definedName>
    <definedName name="Afiliacion2">'[1]7.7.6'!#REF!</definedName>
    <definedName name="Analisis" localSheetId="3">'[1]7.7.6'!#REF!</definedName>
    <definedName name="Analisis" localSheetId="22">'[1]7.7.6'!#REF!</definedName>
    <definedName name="Analisis" localSheetId="23">'[1]7.7.6'!#REF!</definedName>
    <definedName name="Analisis" localSheetId="28">'[1]7.7.6'!#REF!</definedName>
    <definedName name="Analisis" localSheetId="31">'[1]7.7.6'!#REF!</definedName>
    <definedName name="Analisis" localSheetId="57">'[1]7.7.6'!#REF!</definedName>
    <definedName name="Analisis" localSheetId="58">'[1]7.7.6'!#REF!</definedName>
    <definedName name="Analisis" localSheetId="74">'[1]7.7.6'!#REF!</definedName>
    <definedName name="Analisis" localSheetId="77">'[1]7.7.6'!#REF!</definedName>
    <definedName name="Analisis" localSheetId="2">'[1]7.7.6'!#REF!</definedName>
    <definedName name="Analisis" localSheetId="101">'[1]7.7.6'!#REF!</definedName>
    <definedName name="Analisis" localSheetId="82">'[1]7.7.6'!#REF!</definedName>
    <definedName name="Analisis" localSheetId="98">'[1]7.7.6'!#REF!</definedName>
    <definedName name="Analisis" localSheetId="99">'[1]7.7.6'!#REF!</definedName>
    <definedName name="Analisis" localSheetId="100">'[1]7.7.6'!#REF!</definedName>
    <definedName name="Analisis">'[1]7.7.6'!#REF!</definedName>
    <definedName name="_xlnm.Print_Area" localSheetId="17">' II.4.Empr x No. de empl'!$A$1:$I$60</definedName>
    <definedName name="_xlnm.Print_Area" localSheetId="34">' III.4.2.Afil. SFSP Anual.'!$A$1:$G$48</definedName>
    <definedName name="_xlnm.Print_Area" localSheetId="0">' Publicación'!$A$1:$K$89</definedName>
    <definedName name="_xlnm.Print_Area" localSheetId="7">' SDSS Definiciones_3'!$A$1:$K$20</definedName>
    <definedName name="_xlnm.Print_Area" localSheetId="84">' V.2.2.Benef. subsid '!$A$1:$I$37</definedName>
    <definedName name="_xlnm.Print_Area" localSheetId="4">Contenido!$A$1:$A$135</definedName>
    <definedName name="_xlnm.Print_Area" localSheetId="3">'Fecha_publicación '!$A$1:$D$43</definedName>
    <definedName name="_xlnm.Print_Area" localSheetId="9">'I.1. Ley 87-01 (2)'!$A$1:$L$47</definedName>
    <definedName name="_xlnm.Print_Area" localSheetId="10">'I.2. Org. SDSS'!$A$1:$M$64</definedName>
    <definedName name="_xlnm.Print_Area" localSheetId="11">'I.3. Reg. y Seg.'!$A$1:$Q$57</definedName>
    <definedName name="_xlnm.Print_Area" localSheetId="12">'I.4. Seg. y Ben.'!$A$1:$M$42</definedName>
    <definedName name="_xlnm.Print_Area" localSheetId="14">'II.1. SDSS.Definición'!$A$1:$N$48</definedName>
    <definedName name="_xlnm.Print_Area" localSheetId="15">'II.2.Analisis SDSS'!$A$1:$J$37</definedName>
    <definedName name="_xlnm.Print_Area" localSheetId="16">'II.3. Empl x sector '!$A$1:$L$39</definedName>
    <definedName name="_xlnm.Print_Area" localSheetId="13">II.SDSS!$A$1:$M$45</definedName>
    <definedName name="_xlnm.Print_Area" localSheetId="18">'III.1.1a. Def. Afil. SFS1'!$A$1:$M$43</definedName>
    <definedName name="_xlnm.Print_Area" localSheetId="19">'III.1.1b.Def. de Afili. SFS2  '!$A$1:$M$43</definedName>
    <definedName name="_xlnm.Print_Area" localSheetId="20">'III.1.2.Analisis SFS'!$A$1:$L$56</definedName>
    <definedName name="_xlnm.Print_Area" localSheetId="21">'III.1.3.Afil.SFSPob.Nac.'!$A$1:$J$60</definedName>
    <definedName name="_xlnm.Print_Area" localSheetId="22">'III.1.4.Afil. SFS'!$A$1:$K$40</definedName>
    <definedName name="_xlnm.Print_Area" localSheetId="23">'III.1.5.Afil. SFS x sexo'!$A$1:$S$37</definedName>
    <definedName name="_xlnm.Print_Area" localSheetId="25">'III.1.SFS'!$A$1:$M$45</definedName>
    <definedName name="_xlnm.Print_Area" localSheetId="24">'III.2. SFS.RC'!$A$1:$K$45</definedName>
    <definedName name="_xlnm.Print_Area" localSheetId="26">'III.2.1.Afil. SFS.RC '!$A$1:$J$41</definedName>
    <definedName name="_xlnm.Print_Area" localSheetId="27">'III.2.2. Afil. SFS RC Anual '!$A$1:$J$59</definedName>
    <definedName name="_xlnm.Print_Area" localSheetId="28">'III.2.3.Afil. SFS RC X sex.tipo'!$A$1:$L$48</definedName>
    <definedName name="_xlnm.Print_Area" localSheetId="29">'III.3.1.Analis.Afil. SFS.RS1  '!$A$1:$J$36</definedName>
    <definedName name="_xlnm.Print_Area" localSheetId="30">'III.3.2. Afil anual SFS RS '!$B$1:$M$52</definedName>
    <definedName name="_xlnm.Print_Area" localSheetId="31">'III.3.3.Afil.SFSRSsex tipo '!$B$1:$J$50</definedName>
    <definedName name="_xlnm.Print_Area" localSheetId="35">'III.3.SFS.RS'!$A$1:$M$39</definedName>
    <definedName name="_xlnm.Print_Area" localSheetId="33">'III.4.1.Afil.RET1'!$A$1:$L$33</definedName>
    <definedName name="_xlnm.Print_Area" localSheetId="32">'III.4.Afil.RET'!$A$1:$M$45</definedName>
    <definedName name="_xlnm.Print_Area" localSheetId="37">'III.5.1.Definición Afil. SVDS'!$A$1:$M$46</definedName>
    <definedName name="_xlnm.Print_Area" localSheetId="46">'III.5.10.Trasp. cedidos'!$A$1:$O$56</definedName>
    <definedName name="_xlnm.Print_Area" localSheetId="47">'III.5.11.Trasp. netos'!$A$1:$P$52</definedName>
    <definedName name="_xlnm.Print_Area" localSheetId="38">'III.5.2.Analisis Afil. SVDS'!$A$1:$I$42</definedName>
    <definedName name="_xlnm.Print_Area" localSheetId="39">'III.5.3.Afil. SVDS'!$A$1:$L$68</definedName>
    <definedName name="_xlnm.Print_Area" localSheetId="40">'III.5.4.Afil. cotiz.'!$A$1:$N$68</definedName>
    <definedName name="_xlnm.Print_Area" localSheetId="41">'III.5.5.Cotiz. x rango de edad'!$A$1:$H$37</definedName>
    <definedName name="_xlnm.Print_Area" localSheetId="42">'III.5.6.Cotiz x sal. min. cot.'!$A$1:$I$38</definedName>
    <definedName name="_xlnm.Print_Area" localSheetId="43">'III.5.7.Cot.Afil X Sexo'!$A$1:$M$69</definedName>
    <definedName name="_xlnm.Print_Area" localSheetId="44">'III.5.8.Traspasos anual'!$A$1:$Q$52</definedName>
    <definedName name="_xlnm.Print_Area" localSheetId="45">'III.5.9.Trasp. recibidos'!$A$1:$O$69</definedName>
    <definedName name="_xlnm.Print_Area" localSheetId="36">'III.5.SVDS'!$A$1:$P$53</definedName>
    <definedName name="_xlnm.Print_Area" localSheetId="49">'III.6.1.Definición Afil. SRL'!$A$1:$M$49</definedName>
    <definedName name="_xlnm.Print_Area" localSheetId="50">'III.6.2.Afil. SRL.RC1 '!$A$1:$G$26</definedName>
    <definedName name="_xlnm.Print_Area" localSheetId="51">'III.6.3.Afil. SRL'!$A$1:$M$79</definedName>
    <definedName name="_xlnm.Print_Area" localSheetId="52">'III.6.4.Afil. SRL x sexoy edad'!$A$1:$K$70</definedName>
    <definedName name="_xlnm.Print_Area" localSheetId="53">'III.6.6.ID. Accidentabilidad'!$A$1:$P$60</definedName>
    <definedName name="_xlnm.Print_Area" localSheetId="48">'III.6.SRL'!$A$1:$L$34</definedName>
    <definedName name="_xlnm.Print_Area" localSheetId="54">'IV. ING._ EGR'!$A$1:$L$34</definedName>
    <definedName name="_xlnm.Print_Area" localSheetId="57">'IV.1.2. Analisis Ing.Egr'!$A$1:$L$40</definedName>
    <definedName name="_xlnm.Print_Area" localSheetId="58">'IV.1.3. Ingr y egr SDSS'!$A$1:$K$78</definedName>
    <definedName name="_xlnm.Print_Area" localSheetId="59">'IV.1.4. Recaudo x sector'!$A$1:$G$41</definedName>
    <definedName name="_xlnm.Print_Area" localSheetId="60">'IV.1.5 Rec. x origen'!$A$1:$I$53</definedName>
    <definedName name="_xlnm.Print_Area" localSheetId="61">'IV.1.6 Aport.Gob.SS'!$A$1:$H$58</definedName>
    <definedName name="_xlnm.Print_Area" localSheetId="55">'IV.1a.Definición Ing.Gastos)'!$A$1:$P$67</definedName>
    <definedName name="_xlnm.Print_Area" localSheetId="56">'IV.1b.Definición Ing.Gastos'!$A$1:$M$35</definedName>
    <definedName name="_xlnm.Print_Area" localSheetId="62">'IV.2.1 AnálisisIng.Egr.Seg'!$A$1:$L$50</definedName>
    <definedName name="_xlnm.Print_Area" localSheetId="68">'IV.2.10 Pagos.SFS Pens.'!$A$1:$J$59</definedName>
    <definedName name="_xlnm.Print_Area" localSheetId="63">'IV.2.2. Pagos SFS A'!$A$1:$I$48</definedName>
    <definedName name="_xlnm.Print_Area" localSheetId="64">'IV.2.4.Pagos x ARS'!$A$1:$I$79</definedName>
    <definedName name="_xlnm.Print_Area" localSheetId="65">'IV.2.7.INV_SFS x Entidad'!$A$1:$E$44</definedName>
    <definedName name="_xlnm.Print_Area" localSheetId="66">'IV.2.8.INV_SFS x cuentas'!$A$1:$E$49</definedName>
    <definedName name="_xlnm.Print_Area" localSheetId="67">'IV.2.9.Aport. GOB. y Pagos RS'!$A$1:$K$74</definedName>
    <definedName name="_xlnm.Print_Area" localSheetId="69">'IV.3.1.AnálisisIng.Eg.SVDS'!$A$1:$J$52</definedName>
    <definedName name="_xlnm.Print_Area" localSheetId="70">'IV.3.2.Pagos_ SVDS'!$A$1:$K$70</definedName>
    <definedName name="_xlnm.Print_Area" localSheetId="71">'IV.3.3.Pagos anuales x cuentas'!$A$1:$K$52</definedName>
    <definedName name="_xlnm.Print_Area" localSheetId="72">'IV.3.4.Pago Entidades'!$A$1:$H$73</definedName>
    <definedName name="_xlnm.Print_Area" localSheetId="73">'IV.3.5.Patrim. fp anual'!$A$1:$I$40</definedName>
    <definedName name="_xlnm.Print_Area" localSheetId="74">'IV.3.6.Cartera de inv fp'!$A$1:$E$53</definedName>
    <definedName name="_xlnm.Print_Area" localSheetId="75">'IV.3.7. Rent. nom. de los FP'!$A$1:$Q$83</definedName>
    <definedName name="_xlnm.Print_Area" localSheetId="76">'IV.3.8.Rentab.Real'!$A$1:$M$72</definedName>
    <definedName name="_xlnm.Print_Area" localSheetId="77">'IV.3.9 Cartera Comp.'!$A$1:$D$52</definedName>
    <definedName name="_xlnm.Print_Area" localSheetId="78">'IV.4.1. Analisis '!$A$1:$H$19</definedName>
    <definedName name="_xlnm.Print_Area" localSheetId="79">'IV.4.2.Pagos ARL A'!$A$1:$K$62</definedName>
    <definedName name="_xlnm.Print_Area" localSheetId="1">'Present. '!$A$1:$K$89</definedName>
    <definedName name="_xlnm.Print_Area" localSheetId="2">'Present.Aprob.'!$A$1:$K$35</definedName>
    <definedName name="_xlnm.Print_Area" localSheetId="101">'Resumen '!$A$1:$M$106</definedName>
    <definedName name="_xlnm.Print_Area" localSheetId="5">'SDSS Definiciones_1 '!$A$1:$L$49</definedName>
    <definedName name="_xlnm.Print_Area" localSheetId="6">'SDSS Definiciones_2'!$A$1:$K$8</definedName>
    <definedName name="_xlnm.Print_Area" localSheetId="8">'SDSS Definiciones_4'!$A$1:$N$12</definedName>
    <definedName name="_xlnm.Print_Area" localSheetId="81">'V.1.1 SUBSIDIO_SFS'!$A$1:$P$42</definedName>
    <definedName name="_xlnm.Print_Area" localSheetId="82">'V.1.2.SUBSIDIO_SFS Def.'!$A$1:$O$46</definedName>
    <definedName name="_xlnm.Print_Area" localSheetId="83">'V.2.1.Análisis'!$A$1:$L$31</definedName>
    <definedName name="_xlnm.Print_Area" localSheetId="85">'V.2.3. Monto subsid.'!$A$1:$J$42</definedName>
    <definedName name="_xlnm.Print_Area" localSheetId="87">'V.3.1. Def-Análisis pens.'!$A$1:$L$31</definedName>
    <definedName name="_xlnm.Print_Area" localSheetId="88">'V.3.2 Pensiones por año'!$A$1:$L$71</definedName>
    <definedName name="_xlnm.Print_Area" localSheetId="89">'V.3.3.Pens.Disc. AFP'!$A$1:$K$59</definedName>
    <definedName name="_xlnm.Print_Area" localSheetId="86">'V.3.PENSIONES_SVDS'!$A$1:$L$38</definedName>
    <definedName name="_xlnm.Print_Area" localSheetId="91">'V.4.1.Def-Analisis   '!$A$1:$J$21</definedName>
    <definedName name="_xlnm.Print_Area" localSheetId="92">'V.4.2.NA. Reportes ARL'!$A$1:$J$59</definedName>
    <definedName name="_xlnm.Print_Area" localSheetId="93">'V.4.3. NA.Cant. accid x región'!$A$1:$T$66</definedName>
    <definedName name="_xlnm.Print_Area" localSheetId="94">'V.4.4.NA.Cant. accid x Prov'!$A$1:$I$81</definedName>
    <definedName name="_xlnm.Print_Area" localSheetId="95">'V.4.5. NA.Cant. accid x sector'!$A$1:$I$56</definedName>
    <definedName name="_xlnm.Print_Area" localSheetId="96">'V.4.6. Accid x sexo'!$A$1:$I$54</definedName>
    <definedName name="_xlnm.Print_Area" localSheetId="97">'V.4.7. Accid x rango de edad'!$A$1:$M$62</definedName>
    <definedName name="_xlnm.Print_Area" localSheetId="90">'V.4.SOLIC_BEN_ARL'!$A$1:$M$41</definedName>
    <definedName name="_xlnm.Print_Area" localSheetId="80">V.BENEFICIOS!$A$1:$L$34</definedName>
    <definedName name="_xlnm.Print_Area" localSheetId="98">'VI.1. Analisis CBSS'!$A$1:$J$38</definedName>
    <definedName name="_xlnm.Print_Area" localSheetId="99">'VII.2.CBSS-Tramit.'!$A$1:$H$32</definedName>
    <definedName name="_xlnm.Print_Area" localSheetId="100">'VII.3.CBSS-Benef'!$A$1:$F$45</definedName>
    <definedName name="Área_de_impresión1">'[1]7.7.6'!$A$1:$AQ$58</definedName>
    <definedName name="Área_de_impresión2" localSheetId="3">'[1]7.7.6'!#REF!</definedName>
    <definedName name="Área_de_impresión2" localSheetId="9">'[1]7.7.6'!#REF!</definedName>
    <definedName name="Área_de_impresión2" localSheetId="15">'[1]7.7.6'!#REF!</definedName>
    <definedName name="Área_de_impresión2" localSheetId="20">'[1]7.7.6'!#REF!</definedName>
    <definedName name="Área_de_impresión2" localSheetId="22">'[1]7.7.6'!#REF!</definedName>
    <definedName name="Área_de_impresión2" localSheetId="23">'[1]7.7.6'!#REF!</definedName>
    <definedName name="Área_de_impresión2" localSheetId="28">'[1]7.7.6'!#REF!</definedName>
    <definedName name="Área_de_impresión2" localSheetId="31">'[1]7.7.6'!#REF!</definedName>
    <definedName name="Área_de_impresión2" localSheetId="37">'[1]7.7.6'!#REF!</definedName>
    <definedName name="Área_de_impresión2" localSheetId="38">'[1]7.7.6'!#REF!</definedName>
    <definedName name="Área_de_impresión2" localSheetId="49">'[1]7.7.6'!#REF!</definedName>
    <definedName name="Área_de_impresión2" localSheetId="50">'[1]7.7.6'!#REF!</definedName>
    <definedName name="Área_de_impresión2" localSheetId="54">'[1]7.7.6'!#REF!</definedName>
    <definedName name="Área_de_impresión2" localSheetId="57">'[1]7.7.6'!#REF!</definedName>
    <definedName name="Área_de_impresión2" localSheetId="58">'[1]7.7.6'!#REF!</definedName>
    <definedName name="Área_de_impresión2" localSheetId="61">'[1]7.7.6'!#REF!</definedName>
    <definedName name="Área_de_impresión2" localSheetId="55">'[1]7.7.6'!#REF!</definedName>
    <definedName name="Área_de_impresión2" localSheetId="56">'[1]7.7.6'!#REF!</definedName>
    <definedName name="Área_de_impresión2" localSheetId="72">'[1]7.7.6'!#REF!</definedName>
    <definedName name="Área_de_impresión2" localSheetId="74">'[1]7.7.6'!#REF!</definedName>
    <definedName name="Área_de_impresión2" localSheetId="77">'[1]7.7.6'!#REF!</definedName>
    <definedName name="Área_de_impresión2" localSheetId="2">'[1]7.7.6'!#REF!</definedName>
    <definedName name="Área_de_impresión2" localSheetId="101">'[1]7.7.6'!#REF!</definedName>
    <definedName name="Área_de_impresión2" localSheetId="81">'[1]7.7.6'!#REF!</definedName>
    <definedName name="Área_de_impresión2" localSheetId="82">'[1]7.7.6'!#REF!</definedName>
    <definedName name="Área_de_impresión2" localSheetId="86">'[1]7.7.6'!#REF!</definedName>
    <definedName name="Área_de_impresión2" localSheetId="90">'[1]7.7.6'!#REF!</definedName>
    <definedName name="Área_de_impresión2" localSheetId="80">'[1]7.7.6'!#REF!</definedName>
    <definedName name="Área_de_impresión2" localSheetId="98">'[1]7.7.6'!#REF!</definedName>
    <definedName name="Área_de_impresión2" localSheetId="99">'[1]7.7.6'!#REF!</definedName>
    <definedName name="Área_de_impresión2" localSheetId="100">'[1]7.7.6'!#REF!</definedName>
    <definedName name="Área_de_impresión2">'[1]7.7.6'!#REF!</definedName>
    <definedName name="Author" hidden="1">"Andoni Rdgz Elcano www.TodoExcel.com"</definedName>
    <definedName name="BEN" localSheetId="3">'[1]7.7.6'!#REF!</definedName>
    <definedName name="BEN" localSheetId="9">'[1]7.7.6'!#REF!</definedName>
    <definedName name="BEN" localSheetId="15">'[1]7.7.6'!#REF!</definedName>
    <definedName name="BEN" localSheetId="20">'[1]7.7.6'!#REF!</definedName>
    <definedName name="BEN" localSheetId="22">'[1]7.7.6'!#REF!</definedName>
    <definedName name="BEN" localSheetId="23">'[1]7.7.6'!#REF!</definedName>
    <definedName name="BEN" localSheetId="28">'[1]7.7.6'!#REF!</definedName>
    <definedName name="BEN" localSheetId="31">'[1]7.7.6'!#REF!</definedName>
    <definedName name="BEN" localSheetId="38">'[1]7.7.6'!#REF!</definedName>
    <definedName name="BEN" localSheetId="57">'[1]7.7.6'!#REF!</definedName>
    <definedName name="BEN" localSheetId="58">'[1]7.7.6'!#REF!</definedName>
    <definedName name="BEN" localSheetId="56">'[1]7.7.6'!#REF!</definedName>
    <definedName name="BEN" localSheetId="74">'[1]7.7.6'!#REF!</definedName>
    <definedName name="BEN" localSheetId="77">'[1]7.7.6'!#REF!</definedName>
    <definedName name="BEN" localSheetId="2">'[1]7.7.6'!#REF!</definedName>
    <definedName name="BEN" localSheetId="101">'[1]7.7.6'!#REF!</definedName>
    <definedName name="BEN" localSheetId="82">'[1]7.7.6'!#REF!</definedName>
    <definedName name="BEN" localSheetId="98">'[1]7.7.6'!#REF!</definedName>
    <definedName name="BEN" localSheetId="99">'[1]7.7.6'!#REF!</definedName>
    <definedName name="BEN" localSheetId="100">'[1]7.7.6'!#REF!</definedName>
    <definedName name="BEN">'[1]7.7.6'!#REF!</definedName>
    <definedName name="Beneficios" localSheetId="3">'[1]7.7.6'!#REF!</definedName>
    <definedName name="Beneficios" localSheetId="9">'[1]7.7.6'!#REF!</definedName>
    <definedName name="Beneficios" localSheetId="15">'[1]7.7.6'!#REF!</definedName>
    <definedName name="Beneficios" localSheetId="20">'[1]7.7.6'!#REF!</definedName>
    <definedName name="Beneficios" localSheetId="22">'[1]7.7.6'!#REF!</definedName>
    <definedName name="Beneficios" localSheetId="23">'[1]7.7.6'!#REF!</definedName>
    <definedName name="Beneficios" localSheetId="28">'[1]7.7.6'!#REF!</definedName>
    <definedName name="Beneficios" localSheetId="31">'[1]7.7.6'!#REF!</definedName>
    <definedName name="Beneficios" localSheetId="38">'[1]7.7.6'!#REF!</definedName>
    <definedName name="Beneficios" localSheetId="57">'[1]7.7.6'!#REF!</definedName>
    <definedName name="Beneficios" localSheetId="58">'[1]7.7.6'!#REF!</definedName>
    <definedName name="Beneficios" localSheetId="55">'[1]7.7.6'!#REF!</definedName>
    <definedName name="Beneficios" localSheetId="56">'[1]7.7.6'!#REF!</definedName>
    <definedName name="Beneficios" localSheetId="74">'[1]7.7.6'!#REF!</definedName>
    <definedName name="Beneficios" localSheetId="77">'[1]7.7.6'!#REF!</definedName>
    <definedName name="Beneficios" localSheetId="2">'[1]7.7.6'!#REF!</definedName>
    <definedName name="Beneficios" localSheetId="101">'[1]7.7.6'!#REF!</definedName>
    <definedName name="Beneficios" localSheetId="81">'[1]7.7.6'!#REF!</definedName>
    <definedName name="Beneficios" localSheetId="82">'[1]7.7.6'!#REF!</definedName>
    <definedName name="Beneficios" localSheetId="86">'[1]7.7.6'!#REF!</definedName>
    <definedName name="Beneficios" localSheetId="90">'[1]7.7.6'!#REF!</definedName>
    <definedName name="Beneficios" localSheetId="98">'[1]7.7.6'!#REF!</definedName>
    <definedName name="Beneficios" localSheetId="99">'[1]7.7.6'!#REF!</definedName>
    <definedName name="Beneficios" localSheetId="100">'[1]7.7.6'!#REF!</definedName>
    <definedName name="Beneficios">'[1]7.7.6'!#REF!</definedName>
    <definedName name="Calculos.SVDS" localSheetId="22">'[1]7.7.6'!#REF!</definedName>
    <definedName name="Calculos.SVDS" localSheetId="74">'[1]7.7.6'!#REF!</definedName>
    <definedName name="Calculos.SVDS" localSheetId="77">'[1]7.7.6'!#REF!</definedName>
    <definedName name="Calculos.SVDS" localSheetId="2">'[1]7.7.6'!#REF!</definedName>
    <definedName name="Calculos.SVDS" localSheetId="101">'[1]7.7.6'!#REF!</definedName>
    <definedName name="Calculos.SVDS">'[1]7.7.6'!#REF!</definedName>
    <definedName name="CCI">'[1]7.7.6'!$A$1:$R$57</definedName>
    <definedName name="CompCartraEntid" localSheetId="3">'[1]7.7.6'!#REF!</definedName>
    <definedName name="CompCartraEntid" localSheetId="22">'[1]7.7.6'!#REF!</definedName>
    <definedName name="CompCartraEntid" localSheetId="58">'[1]7.7.6'!#REF!</definedName>
    <definedName name="CompCartraEntid" localSheetId="74">'[1]7.7.6'!#REF!</definedName>
    <definedName name="CompCartraEntid" localSheetId="77">'[1]7.7.6'!#REF!</definedName>
    <definedName name="CompCartraEntid" localSheetId="2">'[1]7.7.6'!#REF!</definedName>
    <definedName name="CompCartraEntid" localSheetId="101">'[1]7.7.6'!#REF!</definedName>
    <definedName name="CompCartraEntid" localSheetId="94">'[1]7.7.6'!#REF!</definedName>
    <definedName name="CompCartraEntid" localSheetId="98">'[1]7.7.6'!#REF!</definedName>
    <definedName name="CompCartraEntid" localSheetId="99">'[1]7.7.6'!#REF!</definedName>
    <definedName name="CompCartraEntid" localSheetId="100">'[1]7.7.6'!#REF!</definedName>
    <definedName name="CompCartraEntid">'[1]7.7.6'!#REF!</definedName>
    <definedName name="Compl">'[1]7.7.6'!$AA$1:$AJ$57</definedName>
    <definedName name="cono" localSheetId="22">#REF!</definedName>
    <definedName name="cono" localSheetId="74">#REF!</definedName>
    <definedName name="cono" localSheetId="77">#REF!</definedName>
    <definedName name="cono" localSheetId="2">#REF!</definedName>
    <definedName name="cono" localSheetId="101">#REF!</definedName>
    <definedName name="cono">#REF!</definedName>
    <definedName name="cualquiercosa" localSheetId="3">'[1]7.7.6'!#REF!</definedName>
    <definedName name="cualquiercosa" localSheetId="22">'[1]7.7.6'!#REF!</definedName>
    <definedName name="cualquiercosa" localSheetId="58">'[1]7.7.6'!#REF!</definedName>
    <definedName name="cualquiercosa" localSheetId="77">'[1]7.7.6'!#REF!</definedName>
    <definedName name="cualquiercosa" localSheetId="2">'[1]7.7.6'!#REF!</definedName>
    <definedName name="cualquiercosa" localSheetId="101">'[1]7.7.6'!#REF!</definedName>
    <definedName name="cualquiercosa" localSheetId="94">'[1]7.7.6'!#REF!</definedName>
    <definedName name="cualquiercosa" localSheetId="98">'[1]7.7.6'!#REF!</definedName>
    <definedName name="cualquiercosa" localSheetId="99">'[1]7.7.6'!#REF!</definedName>
    <definedName name="cualquiercosa" localSheetId="100">'[1]7.7.6'!#REF!</definedName>
    <definedName name="cualquiercosa">'[1]7.7.6'!#REF!</definedName>
    <definedName name="cualquiercosa3" localSheetId="3">'[1]7.7.6'!#REF!</definedName>
    <definedName name="cualquiercosa3" localSheetId="22">'[1]7.7.6'!#REF!</definedName>
    <definedName name="cualquiercosa3" localSheetId="58">'[1]7.7.6'!#REF!</definedName>
    <definedName name="cualquiercosa3" localSheetId="77">'[1]7.7.6'!#REF!</definedName>
    <definedName name="cualquiercosa3" localSheetId="2">'[1]7.7.6'!#REF!</definedName>
    <definedName name="cualquiercosa3" localSheetId="101">'[1]7.7.6'!#REF!</definedName>
    <definedName name="cualquiercosa3" localSheetId="98">'[1]7.7.6'!#REF!</definedName>
    <definedName name="cualquiercosa3" localSheetId="99">'[1]7.7.6'!#REF!</definedName>
    <definedName name="cualquiercosa3" localSheetId="100">'[1]7.7.6'!#REF!</definedName>
    <definedName name="cualquiercosa3">'[1]7.7.6'!#REF!</definedName>
    <definedName name="cualquiercosa5" localSheetId="3">'[1]7.7.6'!#REF!</definedName>
    <definedName name="cualquiercosa5" localSheetId="22">'[1]7.7.6'!#REF!</definedName>
    <definedName name="cualquiercosa5" localSheetId="58">'[1]7.7.6'!#REF!</definedName>
    <definedName name="cualquiercosa5" localSheetId="77">'[1]7.7.6'!#REF!</definedName>
    <definedName name="cualquiercosa5" localSheetId="2">'[1]7.7.6'!#REF!</definedName>
    <definedName name="cualquiercosa5" localSheetId="101">'[1]7.7.6'!#REF!</definedName>
    <definedName name="cualquiercosa5" localSheetId="98">'[1]7.7.6'!#REF!</definedName>
    <definedName name="cualquiercosa5" localSheetId="99">'[1]7.7.6'!#REF!</definedName>
    <definedName name="cualquiercosa5" localSheetId="100">'[1]7.7.6'!#REF!</definedName>
    <definedName name="cualquiercosa5">'[1]7.7.6'!#REF!</definedName>
    <definedName name="cualquiercosa6" localSheetId="3">'[1]7.7.6'!#REF!</definedName>
    <definedName name="cualquiercosa6" localSheetId="22">'[1]7.7.6'!#REF!</definedName>
    <definedName name="cualquiercosa6" localSheetId="58">'[1]7.7.6'!#REF!</definedName>
    <definedName name="cualquiercosa6" localSheetId="77">'[1]7.7.6'!#REF!</definedName>
    <definedName name="cualquiercosa6" localSheetId="2">'[1]7.7.6'!#REF!</definedName>
    <definedName name="cualquiercosa6" localSheetId="101">'[1]7.7.6'!#REF!</definedName>
    <definedName name="cualquiercosa6" localSheetId="98">'[1]7.7.6'!#REF!</definedName>
    <definedName name="cualquiercosa6" localSheetId="99">'[1]7.7.6'!#REF!</definedName>
    <definedName name="cualquiercosa6" localSheetId="100">'[1]7.7.6'!#REF!</definedName>
    <definedName name="cualquiercosa6">'[1]7.7.6'!#REF!</definedName>
    <definedName name="DD">'[2]Dias Festivos'!$A$4</definedName>
    <definedName name="DiasFestivos" localSheetId="0">OFFSET(DD,1,0,COUNTA('[2]Dias Festivos'!$A:$A)-COUNTA('[2]Dias Festivos'!$A$1:DD),1)</definedName>
    <definedName name="DiasFestivos" localSheetId="22">OFFSET(DD,1,0,COUNTA('[2]Dias Festivos'!$A:$A)-COUNTA('[2]Dias Festivos'!$A$1:DD),1)</definedName>
    <definedName name="DiasFestivos" localSheetId="74">OFFSET(DD,1,0,COUNTA('[2]Dias Festivos'!$A:$A)-COUNTA('[2]Dias Festivos'!$A$1:DD),1)</definedName>
    <definedName name="DiasFestivos" localSheetId="1">OFFSET(DD,1,0,COUNTA('[2]Dias Festivos'!$A:$A)-COUNTA('[2]Dias Festivos'!$A$1:DD),1)</definedName>
    <definedName name="DiasFestivos" localSheetId="2">OFFSET(DD,1,0,COUNTA('[2]Dias Festivos'!$A:$A)-COUNTA('[2]Dias Festivos'!$A$1:DD),1)</definedName>
    <definedName name="DiasFestivos" localSheetId="101">OFFSET(DD,1,0,COUNTA('[2]Dias Festivos'!$A:$A)-COUNTA('[2]Dias Festivos'!$A$1:DD),1)</definedName>
    <definedName name="DiasFestivos">OFFSET(DD,1,0,COUNTA('[2]Dias Festivos'!$A:$A)-COUNTA('[2]Dias Festivos'!$A$1:DD),1)</definedName>
    <definedName name="e" localSheetId="22">#REF!</definedName>
    <definedName name="e" localSheetId="74">#REF!</definedName>
    <definedName name="e" localSheetId="77">#REF!</definedName>
    <definedName name="e" localSheetId="101">#REF!</definedName>
    <definedName name="e">#REF!</definedName>
    <definedName name="Egresos" localSheetId="3">'[1]7.7.6'!#REF!</definedName>
    <definedName name="Egresos" localSheetId="9">'[1]7.7.6'!#REF!</definedName>
    <definedName name="Egresos" localSheetId="15">'[1]7.7.6'!#REF!</definedName>
    <definedName name="Egresos" localSheetId="20">'[1]7.7.6'!#REF!</definedName>
    <definedName name="Egresos" localSheetId="22">'[1]7.7.6'!#REF!</definedName>
    <definedName name="Egresos" localSheetId="23">'[1]7.7.6'!#REF!</definedName>
    <definedName name="Egresos" localSheetId="28">'[1]7.7.6'!#REF!</definedName>
    <definedName name="Egresos" localSheetId="31">'[1]7.7.6'!#REF!</definedName>
    <definedName name="Egresos" localSheetId="38">'[1]7.7.6'!#REF!</definedName>
    <definedName name="Egresos" localSheetId="57">'[1]7.7.6'!#REF!</definedName>
    <definedName name="Egresos" localSheetId="58">'[1]7.7.6'!#REF!</definedName>
    <definedName name="Egresos" localSheetId="74">'[1]7.7.6'!#REF!</definedName>
    <definedName name="Egresos" localSheetId="77">'[1]7.7.6'!#REF!</definedName>
    <definedName name="Egresos" localSheetId="2">'[1]7.7.6'!#REF!</definedName>
    <definedName name="Egresos" localSheetId="101">'[1]7.7.6'!#REF!</definedName>
    <definedName name="Egresos" localSheetId="82">'[1]7.7.6'!#REF!</definedName>
    <definedName name="Egresos" localSheetId="98">'[1]7.7.6'!#REF!</definedName>
    <definedName name="Egresos" localSheetId="99">'[1]7.7.6'!#REF!</definedName>
    <definedName name="Egresos" localSheetId="100">'[1]7.7.6'!#REF!</definedName>
    <definedName name="Egresos">'[1]7.7.6'!#REF!</definedName>
    <definedName name="excel" localSheetId="22">#REF!</definedName>
    <definedName name="excel" localSheetId="74">#REF!</definedName>
    <definedName name="excel" localSheetId="77">#REF!</definedName>
    <definedName name="excel" localSheetId="101">#REF!</definedName>
    <definedName name="excel">#REF!</definedName>
    <definedName name="Exceso1" localSheetId="3">'[1]7.7.6'!#REF!</definedName>
    <definedName name="Exceso1" localSheetId="9">'[1]7.7.6'!#REF!</definedName>
    <definedName name="Exceso1" localSheetId="15">'[1]7.7.6'!#REF!</definedName>
    <definedName name="Exceso1" localSheetId="20">'[1]7.7.6'!#REF!</definedName>
    <definedName name="Exceso1" localSheetId="22">'[1]7.7.6'!#REF!</definedName>
    <definedName name="Exceso1" localSheetId="23">'[1]7.7.6'!#REF!</definedName>
    <definedName name="Exceso1" localSheetId="28">'[1]7.7.6'!#REF!</definedName>
    <definedName name="Exceso1" localSheetId="31">'[1]7.7.6'!#REF!</definedName>
    <definedName name="Exceso1" localSheetId="37">'[1]7.7.6'!#REF!</definedName>
    <definedName name="Exceso1" localSheetId="38">'[1]7.7.6'!#REF!</definedName>
    <definedName name="Exceso1" localSheetId="49">'[1]7.7.6'!#REF!</definedName>
    <definedName name="Exceso1" localSheetId="50">'[1]7.7.6'!#REF!</definedName>
    <definedName name="Exceso1" localSheetId="54">'[1]7.7.6'!#REF!</definedName>
    <definedName name="Exceso1" localSheetId="57">'[1]7.7.6'!#REF!</definedName>
    <definedName name="Exceso1" localSheetId="58">'[1]7.7.6'!#REF!</definedName>
    <definedName name="Exceso1" localSheetId="61">'[1]7.7.6'!#REF!</definedName>
    <definedName name="Exceso1" localSheetId="55">'[1]7.7.6'!#REF!</definedName>
    <definedName name="Exceso1" localSheetId="56">'[1]7.7.6'!#REF!</definedName>
    <definedName name="Exceso1" localSheetId="72">'[1]7.7.6'!#REF!</definedName>
    <definedName name="Exceso1" localSheetId="74">'[1]7.7.6'!#REF!</definedName>
    <definedName name="Exceso1" localSheetId="77">'[1]7.7.6'!#REF!</definedName>
    <definedName name="Exceso1" localSheetId="2">'[1]7.7.6'!#REF!</definedName>
    <definedName name="Exceso1" localSheetId="101">'[1]7.7.6'!#REF!</definedName>
    <definedName name="Exceso1" localSheetId="81">'[1]7.7.6'!#REF!</definedName>
    <definedName name="Exceso1" localSheetId="82">'[1]7.7.6'!#REF!</definedName>
    <definedName name="Exceso1" localSheetId="86">'[1]7.7.6'!#REF!</definedName>
    <definedName name="Exceso1" localSheetId="90">'[1]7.7.6'!#REF!</definedName>
    <definedName name="Exceso1" localSheetId="80">'[1]7.7.6'!#REF!</definedName>
    <definedName name="Exceso1" localSheetId="98">'[1]7.7.6'!#REF!</definedName>
    <definedName name="Exceso1" localSheetId="99">'[1]7.7.6'!#REF!</definedName>
    <definedName name="Exceso1" localSheetId="100">'[1]7.7.6'!#REF!</definedName>
    <definedName name="Exceso1">'[1]7.7.6'!#REF!</definedName>
    <definedName name="Exceso2" localSheetId="3">'[1]7.7.6'!#REF!</definedName>
    <definedName name="Exceso2" localSheetId="9">'[1]7.7.6'!#REF!</definedName>
    <definedName name="Exceso2" localSheetId="15">'[1]7.7.6'!#REF!</definedName>
    <definedName name="Exceso2" localSheetId="20">'[1]7.7.6'!#REF!</definedName>
    <definedName name="Exceso2" localSheetId="22">'[1]7.7.6'!#REF!</definedName>
    <definedName name="Exceso2" localSheetId="23">'[1]7.7.6'!#REF!</definedName>
    <definedName name="Exceso2" localSheetId="28">'[1]7.7.6'!#REF!</definedName>
    <definedName name="Exceso2" localSheetId="31">'[1]7.7.6'!#REF!</definedName>
    <definedName name="Exceso2" localSheetId="37">'[1]7.7.6'!#REF!</definedName>
    <definedName name="Exceso2" localSheetId="38">'[1]7.7.6'!#REF!</definedName>
    <definedName name="Exceso2" localSheetId="49">'[1]7.7.6'!#REF!</definedName>
    <definedName name="Exceso2" localSheetId="50">'[1]7.7.6'!#REF!</definedName>
    <definedName name="Exceso2" localSheetId="54">'[1]7.7.6'!#REF!</definedName>
    <definedName name="Exceso2" localSheetId="57">'[1]7.7.6'!#REF!</definedName>
    <definedName name="Exceso2" localSheetId="58">'[1]7.7.6'!#REF!</definedName>
    <definedName name="Exceso2" localSheetId="61">'[1]7.7.6'!#REF!</definedName>
    <definedName name="Exceso2" localSheetId="55">'[1]7.7.6'!#REF!</definedName>
    <definedName name="Exceso2" localSheetId="56">'[1]7.7.6'!#REF!</definedName>
    <definedName name="Exceso2" localSheetId="72">'[1]7.7.6'!#REF!</definedName>
    <definedName name="Exceso2" localSheetId="74">'[1]7.7.6'!#REF!</definedName>
    <definedName name="Exceso2" localSheetId="77">'[1]7.7.6'!#REF!</definedName>
    <definedName name="Exceso2" localSheetId="2">'[1]7.7.6'!#REF!</definedName>
    <definedName name="Exceso2" localSheetId="101">'[1]7.7.6'!#REF!</definedName>
    <definedName name="Exceso2" localSheetId="81">'[1]7.7.6'!#REF!</definedName>
    <definedName name="Exceso2" localSheetId="82">'[1]7.7.6'!#REF!</definedName>
    <definedName name="Exceso2" localSheetId="86">'[1]7.7.6'!#REF!</definedName>
    <definedName name="Exceso2" localSheetId="90">'[1]7.7.6'!#REF!</definedName>
    <definedName name="Exceso2" localSheetId="80">'[1]7.7.6'!#REF!</definedName>
    <definedName name="Exceso2" localSheetId="98">'[1]7.7.6'!#REF!</definedName>
    <definedName name="Exceso2" localSheetId="99">'[1]7.7.6'!#REF!</definedName>
    <definedName name="Exceso2" localSheetId="100">'[1]7.7.6'!#REF!</definedName>
    <definedName name="Exceso2">'[1]7.7.6'!#REF!</definedName>
    <definedName name="h">'[1]7.7.6'!$A$1:$AQ$58</definedName>
    <definedName name="INDICEPRECIO" localSheetId="22">#REF!</definedName>
    <definedName name="INDICEPRECIO" localSheetId="74">#REF!</definedName>
    <definedName name="INDICEPRECIO" localSheetId="77">#REF!</definedName>
    <definedName name="INDICEPRECIO" localSheetId="2">#REF!</definedName>
    <definedName name="INDICEPRECIO" localSheetId="101">#REF!</definedName>
    <definedName name="INDICEPRECIO">#REF!</definedName>
    <definedName name="INDICEPRECIOSA" localSheetId="22">#REF!</definedName>
    <definedName name="INDICEPRECIOSA" localSheetId="74">#REF!</definedName>
    <definedName name="INDICEPRECIOSA" localSheetId="77">#REF!</definedName>
    <definedName name="INDICEPRECIOSA" localSheetId="2">#REF!</definedName>
    <definedName name="INDICEPRECIOSA" localSheetId="101">#REF!</definedName>
    <definedName name="INDICEPRECIOSA">#REF!</definedName>
    <definedName name="INDICEVOLUMEN" localSheetId="22">#REF!</definedName>
    <definedName name="INDICEVOLUMEN" localSheetId="74">#REF!</definedName>
    <definedName name="INDICEVOLUMEN" localSheetId="77">#REF!</definedName>
    <definedName name="INDICEVOLUMEN" localSheetId="2">#REF!</definedName>
    <definedName name="INDICEVOLUMEN" localSheetId="101">#REF!</definedName>
    <definedName name="INDICEVOLUMEN">#REF!</definedName>
    <definedName name="INDICEVOLUMENSA" localSheetId="22">#REF!</definedName>
    <definedName name="INDICEVOLUMENSA" localSheetId="77">#REF!</definedName>
    <definedName name="INDICEVOLUMENSA" localSheetId="2">#REF!</definedName>
    <definedName name="INDICEVOLUMENSA" localSheetId="101">#REF!</definedName>
    <definedName name="INDICEVOLUMENSA">#REF!</definedName>
    <definedName name="Interval" localSheetId="22">'[3]Office Work Schedule'!#REF!</definedName>
    <definedName name="Interval" localSheetId="77">'[3]Office Work Schedule'!#REF!</definedName>
    <definedName name="Interval" localSheetId="2">'[3]Office Work Schedule'!#REF!</definedName>
    <definedName name="Interval" localSheetId="101">'[3]Office Work Schedule'!#REF!</definedName>
    <definedName name="Interval">'[3]Office Work Schedule'!#REF!</definedName>
    <definedName name="Mapa2" localSheetId="4">'[1]7.7.6'!#REF!</definedName>
    <definedName name="Mapa2" localSheetId="3">'[1]7.7.6'!#REF!</definedName>
    <definedName name="Mapa2" localSheetId="22">'[1]7.7.6'!#REF!</definedName>
    <definedName name="Mapa2" localSheetId="58">'[1]7.7.6'!#REF!</definedName>
    <definedName name="Mapa2" localSheetId="77">'[1]7.7.6'!#REF!</definedName>
    <definedName name="Mapa2" localSheetId="2">'[1]7.7.6'!#REF!</definedName>
    <definedName name="Mapa2" localSheetId="101">'[1]7.7.6'!#REF!</definedName>
    <definedName name="Mapa2" localSheetId="98">'[1]7.7.6'!#REF!</definedName>
    <definedName name="Mapa2" localSheetId="99">'[1]7.7.6'!#REF!</definedName>
    <definedName name="Mapa2" localSheetId="100">'[1]7.7.6'!#REF!</definedName>
    <definedName name="Mapa2">'[1]7.7.6'!#REF!</definedName>
    <definedName name="ocho" localSheetId="3">'[1]7.7.6'!#REF!</definedName>
    <definedName name="ocho" localSheetId="9">'[1]7.7.6'!#REF!</definedName>
    <definedName name="ocho" localSheetId="15">'[1]7.7.6'!#REF!</definedName>
    <definedName name="ocho" localSheetId="20">'[1]7.7.6'!#REF!</definedName>
    <definedName name="ocho" localSheetId="22">'[1]7.7.6'!#REF!</definedName>
    <definedName name="ocho" localSheetId="23">'[1]7.7.6'!#REF!</definedName>
    <definedName name="ocho" localSheetId="28">'[1]7.7.6'!#REF!</definedName>
    <definedName name="ocho" localSheetId="31">'[1]7.7.6'!#REF!</definedName>
    <definedName name="ocho" localSheetId="38">'[1]7.7.6'!#REF!</definedName>
    <definedName name="ocho" localSheetId="57">'[1]7.7.6'!#REF!</definedName>
    <definedName name="ocho" localSheetId="58">'[1]7.7.6'!#REF!</definedName>
    <definedName name="ocho" localSheetId="56">'[1]7.7.6'!#REF!</definedName>
    <definedName name="ocho" localSheetId="77">'[1]7.7.6'!#REF!</definedName>
    <definedName name="ocho" localSheetId="2">'[1]7.7.6'!#REF!</definedName>
    <definedName name="ocho" localSheetId="101">'[1]7.7.6'!#REF!</definedName>
    <definedName name="ocho" localSheetId="82">'[1]7.7.6'!#REF!</definedName>
    <definedName name="ocho" localSheetId="98">'[1]7.7.6'!#REF!</definedName>
    <definedName name="ocho" localSheetId="99">'[1]7.7.6'!#REF!</definedName>
    <definedName name="ocho" localSheetId="100">'[1]7.7.6'!#REF!</definedName>
    <definedName name="ocho">'[1]7.7.6'!#REF!</definedName>
    <definedName name="Print1">'[1]7.7.6'!$A$1:$AQ$58</definedName>
    <definedName name="Print2" localSheetId="3">'[1]7.7.6'!#REF!</definedName>
    <definedName name="Print2" localSheetId="9">'[1]7.7.6'!#REF!</definedName>
    <definedName name="Print2" localSheetId="15">'[1]7.7.6'!#REF!</definedName>
    <definedName name="Print2" localSheetId="20">'[1]7.7.6'!#REF!</definedName>
    <definedName name="Print2" localSheetId="22">'[1]7.7.6'!#REF!</definedName>
    <definedName name="Print2" localSheetId="23">'[1]7.7.6'!#REF!</definedName>
    <definedName name="Print2" localSheetId="28">'[1]7.7.6'!#REF!</definedName>
    <definedName name="Print2" localSheetId="31">'[1]7.7.6'!#REF!</definedName>
    <definedName name="Print2" localSheetId="37">'[1]7.7.6'!#REF!</definedName>
    <definedName name="Print2" localSheetId="38">'[1]7.7.6'!#REF!</definedName>
    <definedName name="Print2" localSheetId="49">'[1]7.7.6'!#REF!</definedName>
    <definedName name="Print2" localSheetId="50">'[1]7.7.6'!#REF!</definedName>
    <definedName name="Print2" localSheetId="54">'[1]7.7.6'!#REF!</definedName>
    <definedName name="Print2" localSheetId="57">'[1]7.7.6'!#REF!</definedName>
    <definedName name="Print2" localSheetId="58">'[1]7.7.6'!#REF!</definedName>
    <definedName name="Print2" localSheetId="61">'[1]7.7.6'!#REF!</definedName>
    <definedName name="Print2" localSheetId="55">'[1]7.7.6'!#REF!</definedName>
    <definedName name="Print2" localSheetId="56">'[1]7.7.6'!#REF!</definedName>
    <definedName name="Print2" localSheetId="72">'[1]7.7.6'!#REF!</definedName>
    <definedName name="Print2" localSheetId="74">'[1]7.7.6'!#REF!</definedName>
    <definedName name="Print2" localSheetId="77">'[1]7.7.6'!#REF!</definedName>
    <definedName name="Print2" localSheetId="2">'[1]7.7.6'!#REF!</definedName>
    <definedName name="Print2" localSheetId="101">'[1]7.7.6'!#REF!</definedName>
    <definedName name="Print2" localSheetId="81">'[1]7.7.6'!#REF!</definedName>
    <definedName name="Print2" localSheetId="82">'[1]7.7.6'!#REF!</definedName>
    <definedName name="Print2" localSheetId="86">'[1]7.7.6'!#REF!</definedName>
    <definedName name="Print2" localSheetId="90">'[1]7.7.6'!#REF!</definedName>
    <definedName name="Print2" localSheetId="80">'[1]7.7.6'!#REF!</definedName>
    <definedName name="Print2" localSheetId="98">'[1]7.7.6'!#REF!</definedName>
    <definedName name="Print2" localSheetId="99">'[1]7.7.6'!#REF!</definedName>
    <definedName name="Print2" localSheetId="100">'[1]7.7.6'!#REF!</definedName>
    <definedName name="Print2">'[1]7.7.6'!#REF!</definedName>
    <definedName name="Print3" localSheetId="3">'[1]7.7.6'!#REF!</definedName>
    <definedName name="Print3" localSheetId="22">'[1]7.7.6'!#REF!</definedName>
    <definedName name="Print3" localSheetId="58">'[1]7.7.6'!#REF!</definedName>
    <definedName name="Print3" localSheetId="74">'[1]7.7.6'!#REF!</definedName>
    <definedName name="Print3" localSheetId="77">'[1]7.7.6'!#REF!</definedName>
    <definedName name="Print3" localSheetId="2">'[1]7.7.6'!#REF!</definedName>
    <definedName name="Print3" localSheetId="101">'[1]7.7.6'!#REF!</definedName>
    <definedName name="Print3" localSheetId="82">'[1]7.7.6'!#REF!</definedName>
    <definedName name="Print3" localSheetId="98">'[1]7.7.6'!#REF!</definedName>
    <definedName name="Print3" localSheetId="99">'[1]7.7.6'!#REF!</definedName>
    <definedName name="Print3" localSheetId="100">'[1]7.7.6'!#REF!</definedName>
    <definedName name="Print3">'[1]7.7.6'!#REF!</definedName>
    <definedName name="RepFSS">'[1]7.7.6'!$T$1:$Y$57</definedName>
    <definedName name="rPT" localSheetId="0">OFFSET(DD,0,0,COUNTA('[2]Dias Festivos'!$A:$A)-COUNTA('[2]Dias Festivos'!$A$1:OFFSET(DD,-1,0,1,1)),COUNTA('[2]Dias Festivos'!$4:$4))</definedName>
    <definedName name="rPT" localSheetId="22">OFFSET(DD,0,0,COUNTA('[2]Dias Festivos'!$A:$A)-COUNTA('[2]Dias Festivos'!$A$1:OFFSET(DD,-1,0,1,1)),COUNTA('[2]Dias Festivos'!$4:$4))</definedName>
    <definedName name="rPT" localSheetId="74">OFFSET(DD,0,0,COUNTA('[2]Dias Festivos'!$A:$A)-COUNTA('[2]Dias Festivos'!$A$1:OFFSET(DD,-1,0,1,1)),COUNTA('[2]Dias Festivos'!$4:$4))</definedName>
    <definedName name="rPT" localSheetId="1">OFFSET(DD,0,0,COUNTA('[2]Dias Festivos'!$A:$A)-COUNTA('[2]Dias Festivos'!$A$1:OFFSET(DD,-1,0,1,1)),COUNTA('[2]Dias Festivos'!$4:$4))</definedName>
    <definedName name="rPT" localSheetId="2">OFFSET(DD,0,0,COUNTA('[2]Dias Festivos'!$A:$A)-COUNTA('[2]Dias Festivos'!$A$1:OFFSET(DD,-1,0,1,1)),COUNTA('[2]Dias Festivos'!$4:$4))</definedName>
    <definedName name="rPT" localSheetId="101">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0">'[3]Office Work Schedule'!#REF!</definedName>
    <definedName name="ScheduleStart" localSheetId="22">'[3]Office Work Schedule'!#REF!</definedName>
    <definedName name="ScheduleStart" localSheetId="74">'[3]Office Work Schedule'!#REF!</definedName>
    <definedName name="ScheduleStart" localSheetId="77">'[3]Office Work Schedule'!#REF!</definedName>
    <definedName name="ScheduleStart" localSheetId="1">'[3]Office Work Schedule'!#REF!</definedName>
    <definedName name="ScheduleStart" localSheetId="2">'[3]Office Work Schedule'!#REF!</definedName>
    <definedName name="ScheduleStart" localSheetId="101">'[3]Office Work Schedule'!#REF!</definedName>
    <definedName name="ScheduleStart">'[3]Office Work Schedule'!#REF!</definedName>
    <definedName name="Slicer_ENTIDAD">#N/A</definedName>
    <definedName name="Slicer_Tipo_de_fondo">#N/A</definedName>
    <definedName name="srl" localSheetId="3">'[1]7.7.6'!#REF!</definedName>
    <definedName name="srl" localSheetId="9">'[1]7.7.6'!#REF!</definedName>
    <definedName name="srl" localSheetId="15">'[1]7.7.6'!#REF!</definedName>
    <definedName name="srl" localSheetId="20">'[1]7.7.6'!#REF!</definedName>
    <definedName name="srl" localSheetId="22">'[1]7.7.6'!#REF!</definedName>
    <definedName name="srl" localSheetId="23">'[1]7.7.6'!#REF!</definedName>
    <definedName name="srl" localSheetId="28">'[1]7.7.6'!#REF!</definedName>
    <definedName name="srl" localSheetId="31">'[1]7.7.6'!#REF!</definedName>
    <definedName name="srl" localSheetId="38">'[1]7.7.6'!#REF!</definedName>
    <definedName name="srl" localSheetId="57">'[1]7.7.6'!#REF!</definedName>
    <definedName name="srl" localSheetId="58">'[1]7.7.6'!#REF!</definedName>
    <definedName name="srl" localSheetId="56">'[1]7.7.6'!#REF!</definedName>
    <definedName name="srl" localSheetId="74">'[1]7.7.6'!#REF!</definedName>
    <definedName name="srl" localSheetId="77">'[1]7.7.6'!#REF!</definedName>
    <definedName name="srl" localSheetId="2">'[1]7.7.6'!#REF!</definedName>
    <definedName name="srl" localSheetId="101">'[1]7.7.6'!#REF!</definedName>
    <definedName name="srl" localSheetId="82">'[1]7.7.6'!#REF!</definedName>
    <definedName name="srl" localSheetId="98">'[1]7.7.6'!#REF!</definedName>
    <definedName name="srl" localSheetId="99">'[1]7.7.6'!#REF!</definedName>
    <definedName name="srl" localSheetId="100">'[1]7.7.6'!#REF!</definedName>
    <definedName name="srl">'[1]7.7.6'!#REF!</definedName>
    <definedName name="SVDS" localSheetId="3">'[1]7.7.6'!#REF!</definedName>
    <definedName name="SVDS" localSheetId="9">'[1]7.7.6'!#REF!</definedName>
    <definedName name="SVDS" localSheetId="15">'[1]7.7.6'!#REF!</definedName>
    <definedName name="SVDS" localSheetId="20">'[1]7.7.6'!#REF!</definedName>
    <definedName name="SVDS" localSheetId="22">'[1]7.7.6'!#REF!</definedName>
    <definedName name="SVDS" localSheetId="23">'[1]7.7.6'!#REF!</definedName>
    <definedName name="SVDS" localSheetId="28">'[1]7.7.6'!#REF!</definedName>
    <definedName name="SVDS" localSheetId="31">'[1]7.7.6'!#REF!</definedName>
    <definedName name="SVDS" localSheetId="38">'[1]7.7.6'!#REF!</definedName>
    <definedName name="SVDS" localSheetId="57">'[1]7.7.6'!#REF!</definedName>
    <definedName name="SVDS" localSheetId="58">'[1]7.7.6'!#REF!</definedName>
    <definedName name="SVDS" localSheetId="56">'[1]7.7.6'!#REF!</definedName>
    <definedName name="SVDS" localSheetId="74">'[1]7.7.6'!#REF!</definedName>
    <definedName name="SVDS" localSheetId="77">'[1]7.7.6'!#REF!</definedName>
    <definedName name="SVDS" localSheetId="2">'[1]7.7.6'!#REF!</definedName>
    <definedName name="SVDS" localSheetId="101">'[1]7.7.6'!#REF!</definedName>
    <definedName name="SVDS" localSheetId="82">'[1]7.7.6'!#REF!</definedName>
    <definedName name="SVDS" localSheetId="90">'[1]7.7.6'!#REF!</definedName>
    <definedName name="SVDS" localSheetId="98">'[1]7.7.6'!#REF!</definedName>
    <definedName name="SVDS" localSheetId="99">'[1]7.7.6'!#REF!</definedName>
    <definedName name="SVDS" localSheetId="100">'[1]7.7.6'!#REF!</definedName>
    <definedName name="SVDS">'[1]7.7.6'!#REF!</definedName>
    <definedName name="Totales">'[1]7.7.6'!$A$1:$AP$58</definedName>
    <definedName name="Type" localSheetId="0">'[4]Maintenance Work Order'!#REF!</definedName>
    <definedName name="Type" localSheetId="22">'[4]Maintenance Work Order'!#REF!</definedName>
    <definedName name="Type" localSheetId="74">'[4]Maintenance Work Order'!#REF!</definedName>
    <definedName name="Type" localSheetId="77">'[4]Maintenance Work Order'!#REF!</definedName>
    <definedName name="Type" localSheetId="1">'[4]Maintenance Work Order'!#REF!</definedName>
    <definedName name="Type" localSheetId="2">'[4]Maintenance Work Order'!#REF!</definedName>
    <definedName name="Type" localSheetId="101">'[5]Maintenance Work Order'!#REF!</definedName>
    <definedName name="Type">'[4]Maintenance Work Order'!#REF!</definedName>
    <definedName name="unnamed" localSheetId="0">#REF!</definedName>
    <definedName name="unnamed" localSheetId="22">#REF!</definedName>
    <definedName name="unnamed" localSheetId="74">#REF!</definedName>
    <definedName name="unnamed" localSheetId="77">#REF!</definedName>
    <definedName name="unnamed" localSheetId="1">#REF!</definedName>
    <definedName name="unnamed" localSheetId="2">#REF!</definedName>
    <definedName name="unnamed" localSheetId="101">#REF!</definedName>
    <definedName name="unnamed">#REF!</definedName>
    <definedName name="Urtea">[2]Calendario!$B$5</definedName>
    <definedName name="Vacaciones" localSheetId="0">OFFSET(VV,1,0,COUNTA([6]Vacaciones!$A:$A)-COUNTA([6]Vacaciones!$A$1:VV),1)</definedName>
    <definedName name="Vacaciones" localSheetId="22">OFFSET(VV,1,0,COUNTA([6]Vacaciones!$A:$A)-COUNTA([6]Vacaciones!$A$1:VV),1)</definedName>
    <definedName name="Vacaciones" localSheetId="74">OFFSET(VV,1,0,COUNTA([6]Vacaciones!$A:$A)-COUNTA([6]Vacaciones!$A$1:VV),1)</definedName>
    <definedName name="Vacaciones" localSheetId="1">OFFSET(VV,1,0,COUNTA([6]Vacaciones!$A:$A)-COUNTA([6]Vacaciones!$A$1:VV),1)</definedName>
    <definedName name="Vacaciones" localSheetId="2">OFFSET(VV,1,0,COUNTA([6]Vacaciones!$A:$A)-COUNTA([6]Vacaciones!$A$1:VV),1)</definedName>
    <definedName name="Vacaciones" localSheetId="101">OFFSET(VV,1,0,COUNTA([6]Vacaciones!$A:$A)-COUNTA([6]Vacaciones!$A$1:VV),1)</definedName>
    <definedName name="Vacaciones">OFFSET(VV,1,0,COUNTA([6]Vacaciones!$A:$A)-COUNTA([6]Vacaciones!$A$1:VV),1)</definedName>
    <definedName name="VV">[6]Vacaciones!$A$4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273" l="1"/>
  <c r="E12" i="465" l="1"/>
  <c r="B11" i="465"/>
  <c r="B10" i="465"/>
  <c r="B9" i="465"/>
  <c r="B6" i="465"/>
  <c r="B8" i="459"/>
  <c r="B7" i="459"/>
  <c r="B6" i="459"/>
  <c r="B5" i="459"/>
  <c r="B20" i="382" l="1"/>
  <c r="C21" i="333" l="1"/>
  <c r="E18" i="491" l="1"/>
  <c r="E19" i="491"/>
  <c r="E20" i="491"/>
  <c r="D20" i="491"/>
  <c r="D19" i="491"/>
  <c r="D18" i="491"/>
  <c r="B91" i="491"/>
  <c r="B92" i="491" s="1"/>
  <c r="K41" i="491"/>
  <c r="E97" i="491"/>
  <c r="E103" i="491"/>
  <c r="E85" i="491"/>
  <c r="E18" i="489" l="1"/>
  <c r="E37" i="452" l="1"/>
  <c r="A2" i="391" l="1"/>
  <c r="F37" i="452" l="1"/>
  <c r="D24" i="282"/>
  <c r="O21" i="427" l="1"/>
  <c r="Q21" i="427"/>
  <c r="H100" i="491" l="1"/>
  <c r="M101" i="491"/>
  <c r="H92" i="491"/>
  <c r="E95" i="491"/>
  <c r="E74" i="491"/>
  <c r="H96" i="491" s="1"/>
  <c r="H74" i="491" s="1"/>
  <c r="M71" i="491" s="1"/>
  <c r="E66" i="491"/>
  <c r="E65" i="491"/>
  <c r="E64" i="491"/>
  <c r="E63" i="491"/>
  <c r="M62" i="491"/>
  <c r="L62" i="491"/>
  <c r="E62" i="491"/>
  <c r="E61" i="491"/>
  <c r="B61" i="491"/>
  <c r="E60" i="491"/>
  <c r="E59" i="491"/>
  <c r="E58" i="491"/>
  <c r="E57" i="491"/>
  <c r="E56" i="491"/>
  <c r="E55" i="491"/>
  <c r="E54" i="491"/>
  <c r="E53" i="491"/>
  <c r="M52" i="491"/>
  <c r="L52" i="491"/>
  <c r="E52" i="491"/>
  <c r="E51" i="491"/>
  <c r="G50" i="491"/>
  <c r="F11" i="491" s="1"/>
  <c r="F50" i="491"/>
  <c r="F10" i="491" s="1"/>
  <c r="D45" i="491"/>
  <c r="B45" i="491"/>
  <c r="E39" i="491"/>
  <c r="D39" i="491"/>
  <c r="C38" i="491"/>
  <c r="C37" i="491"/>
  <c r="E30" i="491"/>
  <c r="D30" i="491"/>
  <c r="K28" i="491"/>
  <c r="C28" i="491"/>
  <c r="C27" i="491"/>
  <c r="C26" i="491"/>
  <c r="C30" i="491" s="1"/>
  <c r="C20" i="491"/>
  <c r="C19" i="491"/>
  <c r="E22" i="491"/>
  <c r="C18" i="491"/>
  <c r="H13" i="491"/>
  <c r="C4" i="491" s="1"/>
  <c r="D14" i="491"/>
  <c r="B14" i="491"/>
  <c r="D7" i="491"/>
  <c r="M103" i="491" l="1"/>
  <c r="N84" i="491" s="1"/>
  <c r="K42" i="491"/>
  <c r="C39" i="491"/>
  <c r="E50" i="491"/>
  <c r="F14" i="491"/>
  <c r="M63" i="491" s="1"/>
  <c r="L63" i="491"/>
  <c r="K29" i="491"/>
  <c r="C22" i="491"/>
  <c r="E88" i="491"/>
  <c r="D4" i="491"/>
  <c r="D22" i="491"/>
  <c r="J22" i="402"/>
  <c r="B12" i="465"/>
  <c r="F15" i="491" l="1"/>
  <c r="N62" i="491"/>
  <c r="G67" i="491"/>
  <c r="H50" i="491"/>
  <c r="R21" i="427"/>
  <c r="S21" i="427"/>
  <c r="E13" i="465" l="1"/>
  <c r="B37" i="452"/>
  <c r="C37" i="452"/>
  <c r="D37" i="452"/>
  <c r="C21" i="389" l="1"/>
  <c r="B21" i="333" l="1"/>
  <c r="A22" i="384" l="1"/>
  <c r="A7" i="490" l="1"/>
  <c r="A8" i="490"/>
  <c r="A9" i="490"/>
  <c r="A6" i="490"/>
  <c r="A5" i="490"/>
  <c r="B7" i="490"/>
  <c r="B8" i="490"/>
  <c r="B9" i="490"/>
  <c r="B6" i="490"/>
  <c r="B5" i="490"/>
  <c r="A22" i="395"/>
  <c r="A40" i="394"/>
  <c r="A2" i="276"/>
  <c r="C11" i="391"/>
  <c r="D11" i="391"/>
  <c r="E11" i="391"/>
  <c r="F11" i="391"/>
  <c r="E34" i="450"/>
  <c r="F34" i="450"/>
  <c r="G34" i="450"/>
  <c r="H34" i="450"/>
  <c r="I34" i="450"/>
  <c r="G21" i="445"/>
  <c r="G20" i="445"/>
  <c r="B10" i="490" l="1"/>
  <c r="B21" i="380"/>
  <c r="C8" i="490" l="1"/>
  <c r="C9" i="490"/>
  <c r="C10" i="490"/>
  <c r="C7" i="490"/>
  <c r="C6" i="490"/>
  <c r="C5" i="490"/>
  <c r="D21" i="283"/>
  <c r="G9" i="391"/>
  <c r="H9" i="391" s="1"/>
  <c r="G10" i="391"/>
  <c r="H10" i="391" s="1"/>
  <c r="C21" i="374" l="1"/>
  <c r="C23" i="226" l="1"/>
  <c r="D23" i="226"/>
  <c r="E23" i="226"/>
  <c r="F23" i="226"/>
  <c r="B23" i="226"/>
  <c r="A22" i="226"/>
  <c r="H21" i="226"/>
  <c r="A21" i="226"/>
  <c r="A22" i="224"/>
  <c r="D21" i="224"/>
  <c r="F21" i="224" s="1"/>
  <c r="A22" i="222"/>
  <c r="E21" i="222"/>
  <c r="F21" i="222"/>
  <c r="A22" i="217"/>
  <c r="K21" i="217"/>
  <c r="T21" i="217" s="1"/>
  <c r="A2" i="217"/>
  <c r="A22" i="215"/>
  <c r="D21" i="215"/>
  <c r="F21" i="215" s="1"/>
  <c r="A2" i="215"/>
  <c r="E21" i="224" l="1"/>
  <c r="M21" i="217"/>
  <c r="R21" i="217"/>
  <c r="L21" i="217"/>
  <c r="N21" i="217"/>
  <c r="P21" i="217"/>
  <c r="S21" i="217"/>
  <c r="O21" i="217"/>
  <c r="Q21" i="217"/>
  <c r="E21" i="215"/>
  <c r="C24" i="282"/>
  <c r="B24" i="282"/>
  <c r="A23" i="282"/>
  <c r="E21" i="282"/>
  <c r="F21" i="282" s="1"/>
  <c r="E22" i="282"/>
  <c r="F22" i="282"/>
  <c r="G22" i="282"/>
  <c r="A2" i="282"/>
  <c r="F23" i="78"/>
  <c r="D23" i="78"/>
  <c r="B23" i="78"/>
  <c r="A23" i="78"/>
  <c r="G21" i="78"/>
  <c r="G22" i="78"/>
  <c r="E21" i="78"/>
  <c r="E22" i="78"/>
  <c r="C22" i="78"/>
  <c r="A2" i="78"/>
  <c r="A2" i="490"/>
  <c r="A2" i="395"/>
  <c r="C22" i="395"/>
  <c r="C23" i="395" s="1"/>
  <c r="C40" i="394"/>
  <c r="B22" i="395" s="1"/>
  <c r="B23" i="395" s="1"/>
  <c r="B40" i="394"/>
  <c r="A2" i="394"/>
  <c r="B21" i="283"/>
  <c r="C21" i="283" s="1"/>
  <c r="A21" i="283"/>
  <c r="E18" i="283"/>
  <c r="E19" i="283"/>
  <c r="E20" i="283"/>
  <c r="C19" i="283"/>
  <c r="C20" i="283"/>
  <c r="G6" i="444"/>
  <c r="G7" i="444"/>
  <c r="G8" i="444"/>
  <c r="G9" i="444"/>
  <c r="G10" i="444"/>
  <c r="G11" i="444"/>
  <c r="G12" i="444"/>
  <c r="G13" i="444"/>
  <c r="G14" i="444"/>
  <c r="G15" i="444"/>
  <c r="G16" i="444"/>
  <c r="G17" i="444"/>
  <c r="G18" i="444"/>
  <c r="G19" i="444"/>
  <c r="G5" i="444"/>
  <c r="F22" i="444"/>
  <c r="A2" i="444"/>
  <c r="A2" i="283"/>
  <c r="A2" i="29"/>
  <c r="H6" i="29"/>
  <c r="I6" i="29" s="1"/>
  <c r="H7" i="29"/>
  <c r="I7" i="29" s="1"/>
  <c r="H8" i="29"/>
  <c r="I8" i="29" s="1"/>
  <c r="H9" i="29"/>
  <c r="I9" i="29" s="1"/>
  <c r="H10" i="29"/>
  <c r="I10" i="29" s="1"/>
  <c r="H11" i="29"/>
  <c r="I11" i="29" s="1"/>
  <c r="H12" i="29"/>
  <c r="I12" i="29" s="1"/>
  <c r="H13" i="29"/>
  <c r="I13" i="29" s="1"/>
  <c r="H14" i="29"/>
  <c r="I14" i="29" s="1"/>
  <c r="H5" i="29"/>
  <c r="I5" i="29" s="1"/>
  <c r="G15" i="29"/>
  <c r="A21" i="276"/>
  <c r="B19" i="447"/>
  <c r="B18" i="447"/>
  <c r="C20" i="72"/>
  <c r="B20" i="72"/>
  <c r="A21" i="72"/>
  <c r="D20" i="72"/>
  <c r="E20" i="72"/>
  <c r="A2" i="447"/>
  <c r="A2" i="72"/>
  <c r="A2" i="177"/>
  <c r="A2" i="179"/>
  <c r="C26" i="450"/>
  <c r="C27" i="450"/>
  <c r="C28" i="450"/>
  <c r="C32" i="450"/>
  <c r="C29" i="450"/>
  <c r="C30" i="450"/>
  <c r="C31" i="450"/>
  <c r="C33" i="450"/>
  <c r="D6" i="450"/>
  <c r="D7" i="450"/>
  <c r="D8" i="450"/>
  <c r="D9" i="450"/>
  <c r="D10" i="450"/>
  <c r="D12" i="450"/>
  <c r="D13" i="450"/>
  <c r="D14" i="450"/>
  <c r="D15" i="450"/>
  <c r="D16" i="450"/>
  <c r="D17" i="450"/>
  <c r="D18" i="450"/>
  <c r="D19" i="450"/>
  <c r="D20" i="450"/>
  <c r="D22" i="450"/>
  <c r="D25" i="450"/>
  <c r="D5" i="450"/>
  <c r="G5" i="391"/>
  <c r="G7" i="391"/>
  <c r="H7" i="391" s="1"/>
  <c r="G8" i="391"/>
  <c r="H8" i="391" s="1"/>
  <c r="G6" i="391"/>
  <c r="H6" i="391" s="1"/>
  <c r="H23" i="78" l="1"/>
  <c r="L23" i="78" s="1"/>
  <c r="E23" i="282"/>
  <c r="G11" i="391"/>
  <c r="C5" i="450"/>
  <c r="D34" i="450"/>
  <c r="D36" i="450" s="1"/>
  <c r="H5" i="391"/>
  <c r="H11" i="391" s="1"/>
  <c r="G21" i="282"/>
  <c r="G22" i="444"/>
  <c r="H5" i="444"/>
  <c r="H15" i="29"/>
  <c r="F23" i="282" l="1"/>
  <c r="G23" i="282"/>
  <c r="B20" i="445"/>
  <c r="D20" i="445"/>
  <c r="E20" i="445"/>
  <c r="H20" i="445"/>
  <c r="A2" i="445"/>
  <c r="B22" i="401"/>
  <c r="G19" i="401"/>
  <c r="G20" i="401"/>
  <c r="G21" i="401"/>
  <c r="A2" i="401"/>
  <c r="E20" i="400"/>
  <c r="E21" i="400"/>
  <c r="E22" i="400"/>
  <c r="A22" i="400"/>
  <c r="A2" i="400"/>
  <c r="A22" i="449" l="1"/>
  <c r="A2" i="449"/>
  <c r="A2" i="389"/>
  <c r="A21"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B21" i="385"/>
  <c r="A21" i="385"/>
  <c r="D20" i="385"/>
  <c r="E20" i="385"/>
  <c r="A2" i="385"/>
  <c r="B20" i="384"/>
  <c r="B19" i="384"/>
  <c r="C19" i="384"/>
  <c r="D19" i="384"/>
  <c r="E19" i="384"/>
  <c r="F19" i="384"/>
  <c r="G19" i="384"/>
  <c r="H19" i="384"/>
  <c r="J19" i="384"/>
  <c r="K19" i="384"/>
  <c r="L19" i="384"/>
  <c r="M19" i="384"/>
  <c r="I12" i="383"/>
  <c r="I13" i="383"/>
  <c r="I14" i="383"/>
  <c r="I15" i="383"/>
  <c r="I16" i="383"/>
  <c r="I17" i="383"/>
  <c r="I18" i="383"/>
  <c r="I19" i="383"/>
  <c r="N15" i="383"/>
  <c r="N16" i="383"/>
  <c r="O16" i="383" s="1"/>
  <c r="N17" i="383"/>
  <c r="O17" i="383" s="1"/>
  <c r="N18" i="383"/>
  <c r="N19" i="383"/>
  <c r="A20" i="382"/>
  <c r="A2" i="382"/>
  <c r="A2" i="383" s="1"/>
  <c r="A2" i="384" s="1"/>
  <c r="A2" i="381"/>
  <c r="A21" i="381"/>
  <c r="A2" i="335"/>
  <c r="A21" i="335"/>
  <c r="A2" i="336"/>
  <c r="A2" i="489"/>
  <c r="A2" i="333" s="1"/>
  <c r="A2" i="434"/>
  <c r="A2" i="402" s="1"/>
  <c r="B2" i="435"/>
  <c r="B2" i="342" s="1"/>
  <c r="B2" i="380"/>
  <c r="G21" i="380"/>
  <c r="F21" i="380"/>
  <c r="D21" i="380"/>
  <c r="C21" i="380"/>
  <c r="E20" i="380"/>
  <c r="H20" i="380"/>
  <c r="A2" i="273"/>
  <c r="B6" i="273"/>
  <c r="B7" i="273"/>
  <c r="B8" i="273"/>
  <c r="B9" i="273"/>
  <c r="B10" i="273"/>
  <c r="B11" i="273"/>
  <c r="B12" i="273"/>
  <c r="B13" i="273"/>
  <c r="B6" i="272"/>
  <c r="B7" i="272"/>
  <c r="B8" i="272"/>
  <c r="B9" i="272"/>
  <c r="B10" i="272"/>
  <c r="B11" i="272"/>
  <c r="B12" i="272"/>
  <c r="B13" i="272"/>
  <c r="B14" i="272"/>
  <c r="B5" i="272"/>
  <c r="A2" i="272"/>
  <c r="A2" i="374"/>
  <c r="C20" i="374"/>
  <c r="B20" i="374"/>
  <c r="A2" i="407"/>
  <c r="A21" i="407"/>
  <c r="D20" i="407"/>
  <c r="A2" i="377"/>
  <c r="G21" i="377"/>
  <c r="F21" i="377"/>
  <c r="E21" i="377"/>
  <c r="D21" i="377"/>
  <c r="C21" i="377"/>
  <c r="A21" i="377"/>
  <c r="B19" i="377"/>
  <c r="B20" i="377"/>
  <c r="B18" i="377"/>
  <c r="O18" i="383" l="1"/>
  <c r="O15" i="383"/>
  <c r="N19" i="384"/>
  <c r="I19" i="384"/>
  <c r="B15" i="272"/>
  <c r="O19" i="383"/>
  <c r="D20" i="374"/>
  <c r="B21" i="377"/>
  <c r="G21" i="435"/>
  <c r="F21" i="435"/>
  <c r="D21" i="435"/>
  <c r="C21" i="435"/>
  <c r="H6" i="435"/>
  <c r="H7" i="435"/>
  <c r="H8" i="435"/>
  <c r="H9" i="435"/>
  <c r="H10" i="435"/>
  <c r="H11" i="435"/>
  <c r="H12" i="435"/>
  <c r="H13" i="435"/>
  <c r="H14" i="435"/>
  <c r="H15" i="435"/>
  <c r="H16" i="435"/>
  <c r="H17" i="435"/>
  <c r="H18" i="435"/>
  <c r="H19" i="435"/>
  <c r="H20" i="435"/>
  <c r="E6" i="435"/>
  <c r="I6" i="435" s="1"/>
  <c r="E7" i="435"/>
  <c r="I7" i="435" s="1"/>
  <c r="E8" i="435"/>
  <c r="I8" i="435" s="1"/>
  <c r="E9" i="435"/>
  <c r="I9" i="435" s="1"/>
  <c r="E10" i="435"/>
  <c r="I10" i="435" s="1"/>
  <c r="E11" i="435"/>
  <c r="I11" i="435" s="1"/>
  <c r="E12" i="435"/>
  <c r="I12" i="435" s="1"/>
  <c r="E13" i="435"/>
  <c r="I13" i="435" s="1"/>
  <c r="E14" i="435"/>
  <c r="I14" i="435" s="1"/>
  <c r="E15" i="435"/>
  <c r="I15" i="435" s="1"/>
  <c r="E16" i="435"/>
  <c r="I16" i="435" s="1"/>
  <c r="E17" i="435"/>
  <c r="I17" i="435" s="1"/>
  <c r="E18" i="435"/>
  <c r="I18" i="435" s="1"/>
  <c r="E19" i="435"/>
  <c r="I19" i="435" s="1"/>
  <c r="E20" i="435"/>
  <c r="I20" i="435" s="1"/>
  <c r="E5" i="435"/>
  <c r="B21" i="435"/>
  <c r="H19" i="342"/>
  <c r="H20" i="342"/>
  <c r="H18" i="342"/>
  <c r="D21" i="342"/>
  <c r="C21" i="342"/>
  <c r="B21" i="342"/>
  <c r="F20" i="342"/>
  <c r="G20" i="342"/>
  <c r="F14" i="434"/>
  <c r="F15" i="434"/>
  <c r="F16" i="434"/>
  <c r="F17" i="434"/>
  <c r="F18" i="434"/>
  <c r="F19" i="434"/>
  <c r="F20" i="434"/>
  <c r="K16" i="434"/>
  <c r="L16" i="434" s="1"/>
  <c r="K17" i="434"/>
  <c r="L17" i="434" s="1"/>
  <c r="K18" i="434"/>
  <c r="L18" i="434"/>
  <c r="K19" i="434"/>
  <c r="K20" i="434"/>
  <c r="I21" i="434"/>
  <c r="H21" i="434"/>
  <c r="G21" i="434"/>
  <c r="D21" i="434"/>
  <c r="C21" i="434"/>
  <c r="B21" i="434"/>
  <c r="A21" i="434"/>
  <c r="E21" i="402"/>
  <c r="E22" i="402" s="1"/>
  <c r="D21" i="402"/>
  <c r="D22" i="402" s="1"/>
  <c r="B21" i="402"/>
  <c r="B22" i="402" s="1"/>
  <c r="A21" i="402"/>
  <c r="C17" i="402"/>
  <c r="C18" i="402"/>
  <c r="C19" i="402"/>
  <c r="I19" i="402" s="1"/>
  <c r="C20" i="402"/>
  <c r="I20" i="402" s="1"/>
  <c r="F20" i="402"/>
  <c r="G20" i="489"/>
  <c r="H20" i="489"/>
  <c r="A22" i="427"/>
  <c r="P21" i="427"/>
  <c r="A21" i="489"/>
  <c r="F20" i="489"/>
  <c r="E20" i="333"/>
  <c r="A21" i="333"/>
  <c r="D20" i="333"/>
  <c r="D6" i="336"/>
  <c r="D7" i="336"/>
  <c r="D8" i="336"/>
  <c r="D9" i="336"/>
  <c r="D10" i="336"/>
  <c r="D11" i="336"/>
  <c r="D12" i="336"/>
  <c r="D13" i="336"/>
  <c r="D5" i="336"/>
  <c r="B6" i="336"/>
  <c r="B7" i="336"/>
  <c r="B8" i="336"/>
  <c r="B9" i="336"/>
  <c r="B10" i="336"/>
  <c r="B11" i="336"/>
  <c r="B12" i="336"/>
  <c r="B13" i="336"/>
  <c r="B5" i="336"/>
  <c r="I21" i="335"/>
  <c r="H21" i="335"/>
  <c r="G21" i="335"/>
  <c r="D21" i="335"/>
  <c r="C21" i="335"/>
  <c r="B21" i="335"/>
  <c r="F20" i="335"/>
  <c r="K20" i="335"/>
  <c r="J20" i="335" s="1"/>
  <c r="B21" i="407"/>
  <c r="B21" i="374" s="1"/>
  <c r="C21" i="407"/>
  <c r="D22" i="427"/>
  <c r="B22" i="427"/>
  <c r="C21" i="489"/>
  <c r="H22" i="427"/>
  <c r="F22" i="427"/>
  <c r="L20" i="434" l="1"/>
  <c r="L19" i="434"/>
  <c r="H21" i="342"/>
  <c r="L20" i="335"/>
  <c r="F21" i="434"/>
  <c r="K21" i="434"/>
  <c r="H21" i="435"/>
  <c r="D21" i="489"/>
  <c r="D21" i="407"/>
  <c r="E21" i="435"/>
  <c r="L21" i="434"/>
  <c r="B21" i="489"/>
  <c r="B21" i="389"/>
  <c r="D21" i="389" s="1"/>
  <c r="C21" i="385"/>
  <c r="C21" i="402"/>
  <c r="F21" i="402"/>
  <c r="F22" i="402" s="1"/>
  <c r="F24" i="402" s="1"/>
  <c r="H20" i="402"/>
  <c r="G20" i="402"/>
  <c r="I21" i="402" l="1"/>
  <c r="I22" i="402" s="1"/>
  <c r="C22" i="402"/>
  <c r="I21"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1" i="489"/>
  <c r="E7" i="489"/>
  <c r="G7" i="489" s="1"/>
  <c r="E8" i="489"/>
  <c r="D6" i="215"/>
  <c r="D7" i="215"/>
  <c r="D8" i="215"/>
  <c r="D9" i="215"/>
  <c r="D10" i="215"/>
  <c r="D11" i="215"/>
  <c r="D12" i="215"/>
  <c r="D13" i="215"/>
  <c r="D14" i="215"/>
  <c r="D15" i="215"/>
  <c r="D16" i="215"/>
  <c r="D17" i="215"/>
  <c r="D18" i="215"/>
  <c r="D19" i="215"/>
  <c r="D20" i="215"/>
  <c r="D22" i="215"/>
  <c r="D5" i="215"/>
  <c r="F21" i="489" l="1"/>
  <c r="H21" i="489"/>
  <c r="H9" i="489"/>
  <c r="F9" i="489"/>
  <c r="G21" i="489"/>
  <c r="F7" i="489"/>
  <c r="H7" i="489"/>
  <c r="H8" i="489"/>
  <c r="F8" i="489"/>
  <c r="H11" i="489"/>
  <c r="F11" i="489"/>
  <c r="G8" i="489"/>
  <c r="G9" i="489"/>
  <c r="H11" i="78" l="1"/>
  <c r="H14" i="78"/>
  <c r="D22" i="395" l="1"/>
  <c r="D23" i="395" s="1"/>
  <c r="B23" i="449" l="1"/>
  <c r="C23" i="449"/>
  <c r="D23" i="449"/>
  <c r="E23" i="449"/>
  <c r="F23" i="449"/>
  <c r="H23" i="449"/>
  <c r="I23" i="449"/>
  <c r="J23" i="449"/>
  <c r="D7" i="395" l="1"/>
  <c r="D8" i="395"/>
  <c r="D9" i="395"/>
  <c r="D10" i="395"/>
  <c r="D11" i="395"/>
  <c r="D12" i="395"/>
  <c r="D13" i="395"/>
  <c r="D14" i="395"/>
  <c r="D15" i="395"/>
  <c r="D16" i="395"/>
  <c r="D17" i="395"/>
  <c r="D18" i="395"/>
  <c r="D19" i="395"/>
  <c r="D20" i="395"/>
  <c r="B9" i="179" l="1"/>
  <c r="B5" i="177" l="1"/>
  <c r="B11" i="177" s="1"/>
  <c r="C8" i="179"/>
  <c r="C6" i="179"/>
  <c r="C7" i="179"/>
  <c r="B15" i="445"/>
  <c r="B16" i="445"/>
  <c r="B17" i="445"/>
  <c r="B18" i="445"/>
  <c r="B19" i="445"/>
  <c r="B21" i="445"/>
  <c r="D17" i="445"/>
  <c r="D18" i="445"/>
  <c r="D19" i="445"/>
  <c r="D21" i="445"/>
  <c r="E17" i="445"/>
  <c r="E18" i="445"/>
  <c r="E19" i="445"/>
  <c r="E21" i="445"/>
  <c r="C6" i="177" l="1"/>
  <c r="C7" i="177"/>
  <c r="C9" i="177"/>
  <c r="C8" i="177"/>
  <c r="C10" i="177"/>
  <c r="F7" i="384"/>
  <c r="F8" i="384"/>
  <c r="F9" i="384"/>
  <c r="F10" i="384"/>
  <c r="F11" i="384"/>
  <c r="F12" i="384"/>
  <c r="F13" i="384"/>
  <c r="F14" i="384"/>
  <c r="F15" i="384"/>
  <c r="F16" i="384"/>
  <c r="F17" i="384"/>
  <c r="F18" i="384"/>
  <c r="F20" i="384"/>
  <c r="F6" i="384"/>
  <c r="E7" i="384"/>
  <c r="E8" i="384"/>
  <c r="E9" i="384"/>
  <c r="E10" i="384"/>
  <c r="E11" i="384"/>
  <c r="E12" i="384"/>
  <c r="E13" i="384"/>
  <c r="E14" i="384"/>
  <c r="E15" i="384"/>
  <c r="E16" i="384"/>
  <c r="E17" i="384"/>
  <c r="E18" i="384"/>
  <c r="E20" i="384"/>
  <c r="E6" i="384"/>
  <c r="M7" i="384"/>
  <c r="M8" i="384"/>
  <c r="M9" i="384"/>
  <c r="M10" i="384"/>
  <c r="M11" i="384"/>
  <c r="M12" i="384"/>
  <c r="M13" i="384"/>
  <c r="M14" i="384"/>
  <c r="M15" i="384"/>
  <c r="M16" i="384"/>
  <c r="M17" i="384"/>
  <c r="M18" i="384"/>
  <c r="M20" i="384"/>
  <c r="M6" i="384"/>
  <c r="L7" i="384"/>
  <c r="L8" i="384"/>
  <c r="L9" i="384"/>
  <c r="L10" i="384"/>
  <c r="L11" i="384"/>
  <c r="L12" i="384"/>
  <c r="L13" i="384"/>
  <c r="L14" i="384"/>
  <c r="L15" i="384"/>
  <c r="L16" i="384"/>
  <c r="L17" i="384"/>
  <c r="L18" i="384"/>
  <c r="L20" i="384"/>
  <c r="L6" i="384"/>
  <c r="K7" i="384"/>
  <c r="K8" i="384"/>
  <c r="K9" i="384"/>
  <c r="K10" i="384"/>
  <c r="K11" i="384"/>
  <c r="K12" i="384"/>
  <c r="K13" i="384"/>
  <c r="K14" i="384"/>
  <c r="K15" i="384"/>
  <c r="K16" i="384"/>
  <c r="K17" i="384"/>
  <c r="K18" i="384"/>
  <c r="K20" i="384"/>
  <c r="K6" i="384"/>
  <c r="J7" i="384"/>
  <c r="J8" i="384"/>
  <c r="J9" i="384"/>
  <c r="J10" i="384"/>
  <c r="J11" i="384"/>
  <c r="J12" i="384"/>
  <c r="J13" i="384"/>
  <c r="N13" i="384" s="1"/>
  <c r="J14" i="384"/>
  <c r="N14" i="384" s="1"/>
  <c r="J15" i="384"/>
  <c r="N15" i="384" s="1"/>
  <c r="J16" i="384"/>
  <c r="N16" i="384" s="1"/>
  <c r="J17" i="384"/>
  <c r="N17" i="384" s="1"/>
  <c r="J18" i="384"/>
  <c r="N18" i="384" s="1"/>
  <c r="J20" i="384"/>
  <c r="J6" i="384"/>
  <c r="H7" i="384"/>
  <c r="H8" i="384"/>
  <c r="H9" i="384"/>
  <c r="H10" i="384"/>
  <c r="H11" i="384"/>
  <c r="H12" i="384"/>
  <c r="H13" i="384"/>
  <c r="H14" i="384"/>
  <c r="H15" i="384"/>
  <c r="H16" i="384"/>
  <c r="H17" i="384"/>
  <c r="H18" i="384"/>
  <c r="H20" i="384"/>
  <c r="H6" i="384"/>
  <c r="G7" i="384"/>
  <c r="G8" i="384"/>
  <c r="G9" i="384"/>
  <c r="G10" i="384"/>
  <c r="G11" i="384"/>
  <c r="G12" i="384"/>
  <c r="G13" i="384"/>
  <c r="G14" i="384"/>
  <c r="G15" i="384"/>
  <c r="G16" i="384"/>
  <c r="G17" i="384"/>
  <c r="G18" i="384"/>
  <c r="G20" i="384"/>
  <c r="G6" i="384"/>
  <c r="D7" i="384"/>
  <c r="D8" i="384"/>
  <c r="D9" i="384"/>
  <c r="D10" i="384"/>
  <c r="D11" i="384"/>
  <c r="D12" i="384"/>
  <c r="D13" i="384"/>
  <c r="D14" i="384"/>
  <c r="D15" i="384"/>
  <c r="D16" i="384"/>
  <c r="D17" i="384"/>
  <c r="D18" i="384"/>
  <c r="D20"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20" i="384"/>
  <c r="C6" i="384"/>
  <c r="B6" i="384"/>
  <c r="C20" i="383"/>
  <c r="D20" i="383"/>
  <c r="E20" i="383"/>
  <c r="F20" i="383"/>
  <c r="G20" i="383"/>
  <c r="H20" i="383"/>
  <c r="J20" i="383"/>
  <c r="K20" i="383"/>
  <c r="L20" i="383"/>
  <c r="M20" i="383"/>
  <c r="B20" i="383"/>
  <c r="I18" i="384" l="1"/>
  <c r="I17" i="384"/>
  <c r="I16" i="384"/>
  <c r="I15" i="384"/>
  <c r="I14" i="384"/>
  <c r="I13" i="384"/>
  <c r="N20" i="384"/>
  <c r="I20" i="384"/>
  <c r="H22" i="226"/>
  <c r="H19" i="226"/>
  <c r="H18" i="226"/>
  <c r="H17" i="226"/>
  <c r="H16" i="226"/>
  <c r="H15" i="226"/>
  <c r="H14" i="226"/>
  <c r="H13" i="226"/>
  <c r="H12" i="226"/>
  <c r="H11" i="226"/>
  <c r="H10" i="226"/>
  <c r="H9" i="226"/>
  <c r="H8" i="226"/>
  <c r="H7" i="226"/>
  <c r="H6" i="226"/>
  <c r="G5" i="226"/>
  <c r="G23" i="226" s="1"/>
  <c r="C23" i="224"/>
  <c r="B23" i="224"/>
  <c r="D22"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3" i="222"/>
  <c r="B23" i="222"/>
  <c r="D22"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G36" i="452"/>
  <c r="G34" i="452"/>
  <c r="G32" i="452"/>
  <c r="G35" i="452"/>
  <c r="G31" i="452"/>
  <c r="G33" i="452"/>
  <c r="G30" i="452"/>
  <c r="G22" i="452"/>
  <c r="G23" i="452"/>
  <c r="G29" i="452"/>
  <c r="G28" i="452"/>
  <c r="G26" i="452"/>
  <c r="G27" i="452"/>
  <c r="G25" i="452"/>
  <c r="G20" i="452"/>
  <c r="G24" i="452"/>
  <c r="G21" i="452"/>
  <c r="G19" i="452"/>
  <c r="G18" i="452"/>
  <c r="G14" i="452"/>
  <c r="G16" i="452"/>
  <c r="G17" i="452"/>
  <c r="G13" i="452"/>
  <c r="G11" i="452"/>
  <c r="G12" i="452"/>
  <c r="G15" i="452"/>
  <c r="G10" i="452"/>
  <c r="G9" i="452"/>
  <c r="G8" i="452"/>
  <c r="G7" i="452"/>
  <c r="G6" i="452"/>
  <c r="G5" i="452"/>
  <c r="J23" i="217"/>
  <c r="I23" i="217"/>
  <c r="H23" i="217"/>
  <c r="G23" i="217"/>
  <c r="F23" i="217"/>
  <c r="E23" i="217"/>
  <c r="D23" i="217"/>
  <c r="C23" i="217"/>
  <c r="B23" i="217"/>
  <c r="K22" i="217"/>
  <c r="K19" i="217"/>
  <c r="N19" i="217" s="1"/>
  <c r="K18" i="217"/>
  <c r="L18" i="217" s="1"/>
  <c r="K17" i="217"/>
  <c r="T17" i="217" s="1"/>
  <c r="K16" i="217"/>
  <c r="T16" i="217" s="1"/>
  <c r="K15" i="217"/>
  <c r="R15" i="217" s="1"/>
  <c r="K14" i="217"/>
  <c r="P14" i="217" s="1"/>
  <c r="K13" i="217"/>
  <c r="N13" i="217" s="1"/>
  <c r="K12" i="217"/>
  <c r="K11" i="217"/>
  <c r="Q11" i="217" s="1"/>
  <c r="K10" i="217"/>
  <c r="T10" i="217" s="1"/>
  <c r="K9" i="217"/>
  <c r="R9" i="217" s="1"/>
  <c r="K8" i="217"/>
  <c r="P8" i="217" s="1"/>
  <c r="K7" i="217"/>
  <c r="K6" i="217"/>
  <c r="K5" i="217"/>
  <c r="Q5" i="217" s="1"/>
  <c r="A2" i="222"/>
  <c r="A2" i="224" s="1"/>
  <c r="A2" i="226" s="1"/>
  <c r="C23" i="215"/>
  <c r="B23" i="215"/>
  <c r="E20" i="282"/>
  <c r="E19" i="282"/>
  <c r="E18" i="282"/>
  <c r="E17" i="282"/>
  <c r="E16" i="282"/>
  <c r="E15" i="282"/>
  <c r="E14" i="282"/>
  <c r="E13" i="282"/>
  <c r="E12" i="282"/>
  <c r="E11" i="282"/>
  <c r="E10" i="282"/>
  <c r="E9" i="282"/>
  <c r="E8" i="282"/>
  <c r="E7" i="282"/>
  <c r="E6" i="282"/>
  <c r="E24" i="282" s="1"/>
  <c r="I7" i="396"/>
  <c r="H7" i="396"/>
  <c r="G7" i="396"/>
  <c r="F7" i="396"/>
  <c r="E7" i="396"/>
  <c r="D7" i="396"/>
  <c r="C7" i="396"/>
  <c r="B7" i="396"/>
  <c r="J6" i="396"/>
  <c r="J5" i="396"/>
  <c r="J4" i="396"/>
  <c r="I7" i="397"/>
  <c r="H7" i="397"/>
  <c r="G7" i="397"/>
  <c r="F7" i="397"/>
  <c r="E7" i="397"/>
  <c r="D7" i="397"/>
  <c r="C7" i="397"/>
  <c r="B7" i="397"/>
  <c r="D24" i="78"/>
  <c r="B24" i="78"/>
  <c r="H20" i="78"/>
  <c r="C20" i="78"/>
  <c r="H19" i="78"/>
  <c r="G19" i="78"/>
  <c r="E19" i="78"/>
  <c r="C19" i="78"/>
  <c r="H18" i="78"/>
  <c r="G18" i="78"/>
  <c r="E18" i="78"/>
  <c r="C18" i="78"/>
  <c r="H17" i="78"/>
  <c r="G17" i="78"/>
  <c r="E17" i="78"/>
  <c r="C17" i="78"/>
  <c r="H16" i="78"/>
  <c r="G16" i="78"/>
  <c r="E16" i="78"/>
  <c r="C16" i="78"/>
  <c r="H15" i="78"/>
  <c r="G15" i="78"/>
  <c r="E15" i="78"/>
  <c r="C15" i="78"/>
  <c r="G14" i="78"/>
  <c r="E14" i="78"/>
  <c r="C14" i="78"/>
  <c r="H13" i="78"/>
  <c r="G13" i="78"/>
  <c r="E13" i="78"/>
  <c r="C13" i="78"/>
  <c r="H12" i="78"/>
  <c r="G12" i="78"/>
  <c r="E12" i="78"/>
  <c r="C12" i="78"/>
  <c r="G11" i="78"/>
  <c r="E11" i="78"/>
  <c r="C11" i="78"/>
  <c r="H10" i="78"/>
  <c r="G10" i="78"/>
  <c r="E10" i="78"/>
  <c r="C10" i="78"/>
  <c r="H9" i="78"/>
  <c r="G9" i="78"/>
  <c r="E9" i="78"/>
  <c r="C9" i="78"/>
  <c r="H8" i="78"/>
  <c r="G8" i="78"/>
  <c r="E8" i="78"/>
  <c r="C8" i="78"/>
  <c r="H7" i="78"/>
  <c r="G7" i="78"/>
  <c r="E7" i="78"/>
  <c r="C7" i="78"/>
  <c r="H6" i="78"/>
  <c r="G6" i="78"/>
  <c r="E6" i="78"/>
  <c r="C6" i="78"/>
  <c r="D6" i="395"/>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H21" i="444"/>
  <c r="H20" i="444"/>
  <c r="H19" i="444"/>
  <c r="H18" i="444"/>
  <c r="H17" i="444"/>
  <c r="H16" i="444"/>
  <c r="H15" i="444"/>
  <c r="H14" i="444"/>
  <c r="H13" i="444"/>
  <c r="H12" i="444"/>
  <c r="H11" i="444"/>
  <c r="H10" i="444"/>
  <c r="H9" i="444"/>
  <c r="H8" i="444"/>
  <c r="H7" i="444"/>
  <c r="F15" i="29"/>
  <c r="E15" i="29"/>
  <c r="D15" i="29"/>
  <c r="C15" i="29"/>
  <c r="B15" i="29"/>
  <c r="I15" i="29" s="1"/>
  <c r="B17" i="447"/>
  <c r="B16" i="447"/>
  <c r="B15" i="447"/>
  <c r="B14" i="447"/>
  <c r="B13" i="447"/>
  <c r="B12" i="447"/>
  <c r="B11" i="447"/>
  <c r="B10" i="447"/>
  <c r="B9" i="447"/>
  <c r="B8" i="447"/>
  <c r="B7" i="447"/>
  <c r="B6" i="447"/>
  <c r="B5" i="447"/>
  <c r="D22" i="72"/>
  <c r="D21" i="72"/>
  <c r="C21" i="72"/>
  <c r="A19" i="447"/>
  <c r="D19" i="72"/>
  <c r="B19" i="72"/>
  <c r="E19" i="72" s="1"/>
  <c r="D18" i="72"/>
  <c r="B18" i="72"/>
  <c r="E18" i="72" s="1"/>
  <c r="D17" i="72"/>
  <c r="C17" i="72"/>
  <c r="B17" i="72"/>
  <c r="E17" i="72" s="1"/>
  <c r="D16" i="72"/>
  <c r="C16" i="72"/>
  <c r="B16" i="72"/>
  <c r="E16" i="72" s="1"/>
  <c r="D15" i="72"/>
  <c r="C15" i="72"/>
  <c r="B15" i="72"/>
  <c r="E15" i="72" s="1"/>
  <c r="D14" i="72"/>
  <c r="C14" i="72"/>
  <c r="B14" i="72"/>
  <c r="E14" i="72" s="1"/>
  <c r="D13" i="72"/>
  <c r="C13" i="72"/>
  <c r="B13" i="72"/>
  <c r="E13" i="72" s="1"/>
  <c r="D12" i="72"/>
  <c r="C12" i="72"/>
  <c r="B12" i="72"/>
  <c r="E12" i="72" s="1"/>
  <c r="D11" i="72"/>
  <c r="C11" i="72"/>
  <c r="B11" i="72"/>
  <c r="E11" i="72" s="1"/>
  <c r="D10" i="72"/>
  <c r="C10" i="72"/>
  <c r="B10" i="72"/>
  <c r="E10" i="72" s="1"/>
  <c r="D9" i="72"/>
  <c r="C9" i="72"/>
  <c r="B9" i="72"/>
  <c r="E9" i="72" s="1"/>
  <c r="D8" i="72"/>
  <c r="C8" i="72"/>
  <c r="B8" i="72"/>
  <c r="E8" i="72" s="1"/>
  <c r="D7" i="72"/>
  <c r="C7" i="72"/>
  <c r="B7" i="72"/>
  <c r="E7" i="72" s="1"/>
  <c r="D6" i="72"/>
  <c r="C6" i="72"/>
  <c r="B6" i="72"/>
  <c r="E6" i="72" s="1"/>
  <c r="D5" i="72"/>
  <c r="C5" i="72"/>
  <c r="B5" i="72"/>
  <c r="E5" i="72" s="1"/>
  <c r="C25" i="450"/>
  <c r="C24" i="450"/>
  <c r="C23" i="450"/>
  <c r="C22" i="450"/>
  <c r="C21" i="450"/>
  <c r="C20" i="450"/>
  <c r="C19" i="450"/>
  <c r="C18" i="450"/>
  <c r="C17" i="450"/>
  <c r="C16" i="450"/>
  <c r="C15" i="450"/>
  <c r="C14" i="450"/>
  <c r="C13" i="450"/>
  <c r="C12" i="450"/>
  <c r="C11" i="450"/>
  <c r="C10" i="450"/>
  <c r="C9" i="450"/>
  <c r="C8" i="450"/>
  <c r="C7" i="450"/>
  <c r="C6" i="450"/>
  <c r="B11" i="391"/>
  <c r="A2" i="450"/>
  <c r="C22" i="445"/>
  <c r="H19" i="445"/>
  <c r="F18" i="445"/>
  <c r="F17" i="445"/>
  <c r="G16" i="445"/>
  <c r="E16" i="445"/>
  <c r="D16" i="445"/>
  <c r="G15" i="445"/>
  <c r="E15" i="445"/>
  <c r="D15" i="445"/>
  <c r="G14" i="445"/>
  <c r="E14" i="445"/>
  <c r="D14" i="445"/>
  <c r="B14" i="445"/>
  <c r="G13" i="445"/>
  <c r="E13" i="445"/>
  <c r="D13" i="445"/>
  <c r="B13" i="445"/>
  <c r="G12" i="445"/>
  <c r="E12" i="445"/>
  <c r="D12" i="445"/>
  <c r="B12" i="445"/>
  <c r="G11" i="445"/>
  <c r="E11" i="445"/>
  <c r="D11" i="445"/>
  <c r="B11" i="445"/>
  <c r="G10" i="445"/>
  <c r="E10" i="445"/>
  <c r="D10" i="445"/>
  <c r="B10" i="445"/>
  <c r="G9" i="445"/>
  <c r="E9" i="445"/>
  <c r="D9" i="445"/>
  <c r="B9" i="445"/>
  <c r="G8" i="445"/>
  <c r="E8" i="445"/>
  <c r="D8" i="445"/>
  <c r="B8" i="445"/>
  <c r="G7" i="445"/>
  <c r="E7" i="445"/>
  <c r="D7" i="445"/>
  <c r="B7" i="445"/>
  <c r="G6" i="445"/>
  <c r="E6" i="445"/>
  <c r="D6" i="445"/>
  <c r="B6" i="445"/>
  <c r="G5" i="445"/>
  <c r="E5" i="445"/>
  <c r="D5" i="445"/>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3" i="400"/>
  <c r="C23" i="400"/>
  <c r="B23" i="400"/>
  <c r="E19" i="400"/>
  <c r="E18" i="400"/>
  <c r="E17" i="400"/>
  <c r="E16" i="400"/>
  <c r="E15" i="400"/>
  <c r="E14" i="400"/>
  <c r="E13" i="400"/>
  <c r="E12" i="400"/>
  <c r="E11" i="400"/>
  <c r="E10" i="400"/>
  <c r="E9" i="400"/>
  <c r="E8" i="400"/>
  <c r="E7" i="400"/>
  <c r="E6" i="400"/>
  <c r="E5" i="400"/>
  <c r="K22" i="449"/>
  <c r="B21" i="72"/>
  <c r="A21" i="401"/>
  <c r="A21"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E19" i="389"/>
  <c r="E18" i="389"/>
  <c r="D18" i="389"/>
  <c r="E17" i="389"/>
  <c r="D17" i="389"/>
  <c r="E16" i="389"/>
  <c r="D16" i="389"/>
  <c r="E15" i="389"/>
  <c r="D15" i="389"/>
  <c r="E14" i="389"/>
  <c r="D14" i="389"/>
  <c r="E13" i="389"/>
  <c r="D13" i="389"/>
  <c r="E12" i="389"/>
  <c r="D12" i="389"/>
  <c r="C11" i="389"/>
  <c r="C10" i="389"/>
  <c r="C9" i="389"/>
  <c r="C8" i="389"/>
  <c r="C7" i="389"/>
  <c r="C6" i="389"/>
  <c r="C5" i="389"/>
  <c r="X22" i="386"/>
  <c r="Z21" i="386"/>
  <c r="Z20" i="386"/>
  <c r="Z19" i="386"/>
  <c r="D47" i="386"/>
  <c r="Z18" i="386"/>
  <c r="Z17" i="386"/>
  <c r="D45" i="386"/>
  <c r="E45" i="386"/>
  <c r="Z16" i="386"/>
  <c r="E44" i="386"/>
  <c r="Z15" i="386"/>
  <c r="D43" i="386"/>
  <c r="E43" i="386"/>
  <c r="Z14" i="386"/>
  <c r="D42" i="386"/>
  <c r="Z13" i="386"/>
  <c r="D41" i="386"/>
  <c r="Z12" i="386"/>
  <c r="D40" i="386"/>
  <c r="Z11" i="386"/>
  <c r="D39" i="386"/>
  <c r="Z10" i="386"/>
  <c r="D38" i="386"/>
  <c r="E38" i="386"/>
  <c r="Z9" i="386"/>
  <c r="E37" i="386"/>
  <c r="Y8" i="386"/>
  <c r="D36" i="386"/>
  <c r="E36" i="386"/>
  <c r="Y7" i="386"/>
  <c r="Y22" i="386" s="1"/>
  <c r="D35" i="386"/>
  <c r="D34" i="386"/>
  <c r="E18" i="385"/>
  <c r="D18" i="385"/>
  <c r="E17" i="385"/>
  <c r="D17" i="385"/>
  <c r="E16" i="385"/>
  <c r="D16" i="385"/>
  <c r="E15" i="385"/>
  <c r="D15" i="385"/>
  <c r="E14" i="385"/>
  <c r="D14" i="385"/>
  <c r="E13" i="385"/>
  <c r="E10" i="385"/>
  <c r="D10" i="385"/>
  <c r="E9" i="385"/>
  <c r="D9" i="385"/>
  <c r="E8" i="385"/>
  <c r="D8" i="385"/>
  <c r="E7" i="385"/>
  <c r="D7" i="385"/>
  <c r="E6" i="385"/>
  <c r="D6" i="385"/>
  <c r="E5" i="385"/>
  <c r="I11" i="384"/>
  <c r="I10" i="384"/>
  <c r="I9" i="384"/>
  <c r="I8" i="384"/>
  <c r="N14" i="383"/>
  <c r="O14" i="383" s="1"/>
  <c r="N13" i="383"/>
  <c r="O13" i="383" s="1"/>
  <c r="N12" i="383"/>
  <c r="O12" i="383" s="1"/>
  <c r="N11" i="383"/>
  <c r="I11" i="383"/>
  <c r="O11" i="383" s="1"/>
  <c r="N10" i="383"/>
  <c r="I10" i="383"/>
  <c r="N9" i="383"/>
  <c r="I9" i="383"/>
  <c r="O9" i="383" s="1"/>
  <c r="N8" i="383"/>
  <c r="I8" i="383"/>
  <c r="N7" i="383"/>
  <c r="I7" i="383"/>
  <c r="O7" i="383" s="1"/>
  <c r="N6" i="383"/>
  <c r="I6" i="383"/>
  <c r="N5" i="383"/>
  <c r="I5" i="383"/>
  <c r="M21" i="382"/>
  <c r="L21" i="382"/>
  <c r="L21" i="384" s="1"/>
  <c r="K21" i="382"/>
  <c r="K21" i="384" s="1"/>
  <c r="J21" i="382"/>
  <c r="J21" i="384" s="1"/>
  <c r="H21" i="382"/>
  <c r="H21" i="384" s="1"/>
  <c r="G21" i="382"/>
  <c r="G21" i="384" s="1"/>
  <c r="F21" i="382"/>
  <c r="F21" i="384" s="1"/>
  <c r="E21" i="382"/>
  <c r="E21" i="384" s="1"/>
  <c r="D21" i="382"/>
  <c r="D21" i="384" s="1"/>
  <c r="C21" i="382"/>
  <c r="C21" i="384" s="1"/>
  <c r="B21" i="382"/>
  <c r="B21" i="384" s="1"/>
  <c r="N20" i="382"/>
  <c r="I20"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J14" i="434"/>
  <c r="L14" i="434"/>
  <c r="E14" i="434"/>
  <c r="K13" i="434"/>
  <c r="J13" i="434"/>
  <c r="F13" i="434"/>
  <c r="L13" i="434" s="1"/>
  <c r="E13" i="434"/>
  <c r="K12" i="434"/>
  <c r="J12" i="434"/>
  <c r="F12" i="434"/>
  <c r="L12" i="434" s="1"/>
  <c r="E12" i="434"/>
  <c r="K11" i="434"/>
  <c r="J11" i="434"/>
  <c r="F11" i="434"/>
  <c r="L11" i="434" s="1"/>
  <c r="E11" i="434"/>
  <c r="K10" i="434"/>
  <c r="J10" i="434"/>
  <c r="F10" i="434"/>
  <c r="L10" i="434" s="1"/>
  <c r="E10" i="434"/>
  <c r="K9" i="434"/>
  <c r="J9" i="434"/>
  <c r="F9" i="434"/>
  <c r="L9" i="434" s="1"/>
  <c r="E9" i="434"/>
  <c r="K8" i="434"/>
  <c r="J8" i="434"/>
  <c r="F8" i="434"/>
  <c r="L8" i="434" s="1"/>
  <c r="E8" i="434"/>
  <c r="K7" i="434"/>
  <c r="J7" i="434"/>
  <c r="F7" i="434"/>
  <c r="L7" i="434" s="1"/>
  <c r="E7" i="434"/>
  <c r="K6" i="434"/>
  <c r="J6" i="434"/>
  <c r="F6" i="434"/>
  <c r="L6" i="434" s="1"/>
  <c r="E6" i="434"/>
  <c r="K5" i="434"/>
  <c r="J5" i="434"/>
  <c r="F5" i="434"/>
  <c r="L5" i="434" s="1"/>
  <c r="E5" i="434"/>
  <c r="C142" i="402"/>
  <c r="F19" i="402"/>
  <c r="G19" i="402" s="1"/>
  <c r="I18" i="402"/>
  <c r="F18" i="402"/>
  <c r="I17"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L20" i="427"/>
  <c r="P19" i="427"/>
  <c r="L19" i="427"/>
  <c r="J19" i="427"/>
  <c r="O19" i="427" s="1"/>
  <c r="I19" i="427"/>
  <c r="G19" i="427"/>
  <c r="E19" i="427"/>
  <c r="C19" i="427"/>
  <c r="P18" i="427"/>
  <c r="L18" i="427"/>
  <c r="J18" i="427"/>
  <c r="O18" i="427" s="1"/>
  <c r="I18" i="427"/>
  <c r="G18" i="427"/>
  <c r="E18" i="427"/>
  <c r="C18" i="427"/>
  <c r="P17" i="427"/>
  <c r="L17" i="427"/>
  <c r="J17" i="427"/>
  <c r="O17" i="427" s="1"/>
  <c r="I17" i="427"/>
  <c r="G17" i="427"/>
  <c r="E17" i="427"/>
  <c r="C17" i="427"/>
  <c r="P16" i="427"/>
  <c r="L16" i="427"/>
  <c r="J16" i="427"/>
  <c r="O16" i="427" s="1"/>
  <c r="I16" i="427"/>
  <c r="G16" i="427"/>
  <c r="E16" i="427"/>
  <c r="C16" i="427"/>
  <c r="P15" i="427"/>
  <c r="L15" i="427"/>
  <c r="J15" i="427"/>
  <c r="O15" i="427" s="1"/>
  <c r="I15" i="427"/>
  <c r="G15" i="427"/>
  <c r="E15" i="427"/>
  <c r="C15" i="427"/>
  <c r="P14" i="427"/>
  <c r="L14" i="427"/>
  <c r="J14" i="427"/>
  <c r="O14" i="427" s="1"/>
  <c r="I14" i="427"/>
  <c r="G14" i="427"/>
  <c r="E14" i="427"/>
  <c r="C14" i="427"/>
  <c r="P13" i="427"/>
  <c r="L13" i="427"/>
  <c r="J13" i="427"/>
  <c r="O13" i="427" s="1"/>
  <c r="I13" i="427"/>
  <c r="G13" i="427"/>
  <c r="E13" i="427"/>
  <c r="C13" i="427"/>
  <c r="P12" i="427"/>
  <c r="L12" i="427"/>
  <c r="J12" i="427"/>
  <c r="O12" i="427" s="1"/>
  <c r="I12" i="427"/>
  <c r="G12" i="427"/>
  <c r="E12" i="427"/>
  <c r="C12" i="427"/>
  <c r="P11" i="427"/>
  <c r="L11" i="427"/>
  <c r="J11" i="427"/>
  <c r="O11" i="427" s="1"/>
  <c r="I11" i="427"/>
  <c r="G11" i="427"/>
  <c r="E11" i="427"/>
  <c r="C11" i="427"/>
  <c r="P10" i="427"/>
  <c r="L10" i="427"/>
  <c r="J10" i="427"/>
  <c r="O10" i="427" s="1"/>
  <c r="I10" i="427"/>
  <c r="G10" i="427"/>
  <c r="E10" i="427"/>
  <c r="C10" i="427"/>
  <c r="P9" i="427"/>
  <c r="L9" i="427"/>
  <c r="J9" i="427"/>
  <c r="O9" i="427" s="1"/>
  <c r="I9" i="427"/>
  <c r="G9" i="427"/>
  <c r="E9" i="427"/>
  <c r="C9" i="427"/>
  <c r="P8" i="427"/>
  <c r="L8" i="427"/>
  <c r="J8" i="427"/>
  <c r="O8" i="427" s="1"/>
  <c r="I8" i="427"/>
  <c r="G8" i="427"/>
  <c r="E8" i="427"/>
  <c r="C8" i="427"/>
  <c r="L7" i="427"/>
  <c r="J7" i="427"/>
  <c r="N7" i="427" s="1"/>
  <c r="L6" i="427"/>
  <c r="J6" i="427"/>
  <c r="N6" i="427" s="1"/>
  <c r="J5" i="427"/>
  <c r="N5" i="427" s="1"/>
  <c r="E19" i="333"/>
  <c r="D19" i="333"/>
  <c r="E18" i="333"/>
  <c r="D18" i="333"/>
  <c r="E17" i="333"/>
  <c r="D17" i="333"/>
  <c r="D16" i="333"/>
  <c r="D14" i="333"/>
  <c r="K21"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c r="F7" i="335"/>
  <c r="K6" i="335"/>
  <c r="J6" i="335" s="1"/>
  <c r="F6" i="335"/>
  <c r="K5" i="335"/>
  <c r="J5" i="335" s="1"/>
  <c r="F5" i="335"/>
  <c r="E21" i="283"/>
  <c r="D40" i="474"/>
  <c r="D4" i="474"/>
  <c r="L18" i="335" l="1"/>
  <c r="L19" i="335"/>
  <c r="Q8" i="427"/>
  <c r="Q9" i="427"/>
  <c r="Q10" i="427"/>
  <c r="Q11" i="427"/>
  <c r="Q12" i="427"/>
  <c r="Q13" i="427"/>
  <c r="Q14" i="427"/>
  <c r="Q15" i="427"/>
  <c r="Q16" i="427"/>
  <c r="Q17" i="427"/>
  <c r="Q18" i="427"/>
  <c r="Q19" i="427"/>
  <c r="O20" i="427"/>
  <c r="Q20" i="427"/>
  <c r="G20" i="78"/>
  <c r="E20" i="78"/>
  <c r="J7" i="396"/>
  <c r="O22" i="217"/>
  <c r="G37" i="452"/>
  <c r="H37" i="452" s="1"/>
  <c r="F9" i="445"/>
  <c r="H9" i="445" s="1"/>
  <c r="F12" i="445"/>
  <c r="H12" i="445" s="1"/>
  <c r="H17" i="445"/>
  <c r="H18" i="445"/>
  <c r="E22" i="445"/>
  <c r="F15" i="445"/>
  <c r="H15" i="445" s="1"/>
  <c r="F16" i="445"/>
  <c r="H16" i="445" s="1"/>
  <c r="F11" i="445"/>
  <c r="H11" i="445" s="1"/>
  <c r="F14" i="445"/>
  <c r="H14" i="445" s="1"/>
  <c r="F5" i="445"/>
  <c r="H5" i="445" s="1"/>
  <c r="F7" i="445"/>
  <c r="H7" i="445" s="1"/>
  <c r="N20" i="383"/>
  <c r="E11" i="389"/>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R11" i="427"/>
  <c r="M11" i="427"/>
  <c r="N12" i="427"/>
  <c r="S12" i="427" s="1"/>
  <c r="K12" i="427"/>
  <c r="R12" i="427"/>
  <c r="M12" i="427"/>
  <c r="N13" i="427"/>
  <c r="S13" i="427" s="1"/>
  <c r="K13" i="427"/>
  <c r="R13" i="427"/>
  <c r="M13" i="427"/>
  <c r="N14" i="427"/>
  <c r="S14" i="427" s="1"/>
  <c r="K14" i="427"/>
  <c r="R14" i="427"/>
  <c r="M14" i="427"/>
  <c r="N15" i="427"/>
  <c r="S15" i="427" s="1"/>
  <c r="K15" i="427"/>
  <c r="R15" i="427"/>
  <c r="M15" i="427"/>
  <c r="N16" i="427"/>
  <c r="S16" i="427" s="1"/>
  <c r="K16" i="427"/>
  <c r="R16" i="427"/>
  <c r="M16" i="427"/>
  <c r="N17" i="427"/>
  <c r="S17" i="427" s="1"/>
  <c r="K17" i="427"/>
  <c r="R17" i="427"/>
  <c r="M17" i="427"/>
  <c r="N18" i="427"/>
  <c r="S18" i="427" s="1"/>
  <c r="K18" i="427"/>
  <c r="R18" i="427"/>
  <c r="M18" i="427"/>
  <c r="N19" i="427"/>
  <c r="S19" i="427" s="1"/>
  <c r="K19" i="427"/>
  <c r="R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1" i="382"/>
  <c r="N21" i="382"/>
  <c r="O6" i="383"/>
  <c r="E5" i="389"/>
  <c r="D5" i="389"/>
  <c r="E6" i="389"/>
  <c r="D6" i="389"/>
  <c r="E7" i="389"/>
  <c r="D7" i="389"/>
  <c r="E8" i="389"/>
  <c r="D8" i="389"/>
  <c r="E9" i="389"/>
  <c r="D9" i="389"/>
  <c r="E10" i="389"/>
  <c r="D10" i="389"/>
  <c r="E23" i="400"/>
  <c r="F22" i="401"/>
  <c r="G5" i="401"/>
  <c r="G22" i="401" s="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3" i="215"/>
  <c r="L6" i="217"/>
  <c r="T6" i="217"/>
  <c r="S6" i="217"/>
  <c r="N7" i="217"/>
  <c r="Q7" i="217"/>
  <c r="L12" i="217"/>
  <c r="S12" i="217"/>
  <c r="B16" i="386"/>
  <c r="G16" i="386" s="1"/>
  <c r="H21" i="380"/>
  <c r="A19" i="383"/>
  <c r="A20" i="384"/>
  <c r="E7" i="224"/>
  <c r="F16" i="222"/>
  <c r="F12" i="222"/>
  <c r="P12" i="217"/>
  <c r="T12" i="217"/>
  <c r="S7" i="217"/>
  <c r="Q13" i="217"/>
  <c r="M9" i="217"/>
  <c r="S9" i="217"/>
  <c r="N15" i="217"/>
  <c r="T9" i="217"/>
  <c r="T15" i="217"/>
  <c r="P6" i="217"/>
  <c r="F22" i="215"/>
  <c r="F8" i="445"/>
  <c r="H8" i="445" s="1"/>
  <c r="F6" i="445"/>
  <c r="H6" i="445" s="1"/>
  <c r="F10" i="445"/>
  <c r="H10" i="445" s="1"/>
  <c r="B22" i="445"/>
  <c r="B20" i="447"/>
  <c r="K23" i="449"/>
  <c r="C22" i="72"/>
  <c r="M21" i="384"/>
  <c r="B14" i="273"/>
  <c r="C6" i="273" s="1"/>
  <c r="B18" i="386"/>
  <c r="G18" i="386" s="1"/>
  <c r="B7" i="386"/>
  <c r="G7" i="386" s="1"/>
  <c r="A21" i="374"/>
  <c r="C34" i="450"/>
  <c r="C36" i="450" s="1"/>
  <c r="H6" i="444"/>
  <c r="H22" i="444" s="1"/>
  <c r="F24" i="78"/>
  <c r="B9" i="386"/>
  <c r="G9" i="386" s="1"/>
  <c r="D44" i="386"/>
  <c r="J21" i="434"/>
  <c r="F21" i="335"/>
  <c r="C5" i="179"/>
  <c r="C9" i="179" s="1"/>
  <c r="C5" i="177"/>
  <c r="C11" i="177" s="1"/>
  <c r="D11" i="389"/>
  <c r="B22" i="72"/>
  <c r="E21" i="72"/>
  <c r="G22" i="449"/>
  <c r="G23" i="449" s="1"/>
  <c r="I12" i="384"/>
  <c r="O10" i="383"/>
  <c r="I7" i="384"/>
  <c r="O8" i="383"/>
  <c r="N10" i="384"/>
  <c r="I20" i="383"/>
  <c r="N12" i="384"/>
  <c r="N9" i="384"/>
  <c r="N6" i="384"/>
  <c r="N7" i="384"/>
  <c r="N11" i="384"/>
  <c r="N8" i="384"/>
  <c r="O20" i="382"/>
  <c r="O5" i="383"/>
  <c r="I6" i="384"/>
  <c r="D14" i="336"/>
  <c r="E11" i="336" s="1"/>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21" i="385"/>
  <c r="E33" i="386"/>
  <c r="D21" i="386"/>
  <c r="J21" i="335"/>
  <c r="L22" i="427"/>
  <c r="E21" i="342"/>
  <c r="G21" i="402"/>
  <c r="G22" i="402" s="1"/>
  <c r="P22" i="427"/>
  <c r="E21" i="434"/>
  <c r="I22" i="427"/>
  <c r="J22" i="427"/>
  <c r="H5" i="226"/>
  <c r="H23" i="226" s="1"/>
  <c r="F5" i="224"/>
  <c r="F13" i="224"/>
  <c r="E15" i="224"/>
  <c r="E19" i="224"/>
  <c r="E11" i="224"/>
  <c r="F9" i="224"/>
  <c r="F17" i="224"/>
  <c r="E6" i="224"/>
  <c r="E10" i="224"/>
  <c r="E14" i="224"/>
  <c r="E18" i="224"/>
  <c r="E22" i="224"/>
  <c r="F22" i="224"/>
  <c r="D23" i="224"/>
  <c r="E23" i="224" s="1"/>
  <c r="E8" i="224"/>
  <c r="E12" i="224"/>
  <c r="E16" i="224"/>
  <c r="E20" i="224"/>
  <c r="F8" i="222"/>
  <c r="E18" i="222"/>
  <c r="D23" i="222"/>
  <c r="E5" i="222"/>
  <c r="E9" i="222"/>
  <c r="E13" i="222"/>
  <c r="E17" i="222"/>
  <c r="E22" i="222"/>
  <c r="F5" i="222"/>
  <c r="F22" i="222"/>
  <c r="E6" i="222"/>
  <c r="E10" i="222"/>
  <c r="E14" i="222"/>
  <c r="E7" i="222"/>
  <c r="E11" i="222"/>
  <c r="E15" i="222"/>
  <c r="E19" i="222"/>
  <c r="O16" i="217"/>
  <c r="O19" i="217"/>
  <c r="O7" i="217"/>
  <c r="O10" i="217"/>
  <c r="O13" i="217"/>
  <c r="P16" i="217"/>
  <c r="P19" i="217"/>
  <c r="P7" i="217"/>
  <c r="P10" i="217"/>
  <c r="P13" i="217"/>
  <c r="Q19" i="217"/>
  <c r="M6" i="217"/>
  <c r="M12" i="217"/>
  <c r="Q14" i="217"/>
  <c r="N18" i="217"/>
  <c r="N6" i="217"/>
  <c r="Q8" i="217"/>
  <c r="N12" i="217"/>
  <c r="O18" i="217"/>
  <c r="M18" i="217"/>
  <c r="O6" i="217"/>
  <c r="O12" i="217"/>
  <c r="M15" i="217"/>
  <c r="P18" i="217"/>
  <c r="Q18" i="217"/>
  <c r="Q6" i="217"/>
  <c r="N9" i="217"/>
  <c r="Q12" i="217"/>
  <c r="S15" i="217"/>
  <c r="S18" i="217"/>
  <c r="T18" i="217"/>
  <c r="P22" i="217"/>
  <c r="Q22" i="217"/>
  <c r="K27" i="217"/>
  <c r="M5" i="217"/>
  <c r="S8" i="217"/>
  <c r="M11" i="217"/>
  <c r="S14" i="217"/>
  <c r="M17" i="217"/>
  <c r="R22" i="217"/>
  <c r="K28" i="217"/>
  <c r="N5" i="217"/>
  <c r="R7" i="217"/>
  <c r="T8" i="217"/>
  <c r="L10" i="217"/>
  <c r="N11" i="217"/>
  <c r="R13" i="217"/>
  <c r="T14" i="217"/>
  <c r="L16" i="217"/>
  <c r="N17" i="217"/>
  <c r="R19" i="217"/>
  <c r="S22" i="217"/>
  <c r="K23" i="217"/>
  <c r="K29" i="217"/>
  <c r="R8" i="217"/>
  <c r="L11" i="217"/>
  <c r="R14" i="217"/>
  <c r="L17" i="217"/>
  <c r="O5" i="217"/>
  <c r="M10" i="217"/>
  <c r="O11" i="217"/>
  <c r="S13" i="217"/>
  <c r="M16" i="217"/>
  <c r="O17" i="217"/>
  <c r="S19" i="217"/>
  <c r="T22" i="217"/>
  <c r="K30" i="217"/>
  <c r="L5" i="217"/>
  <c r="P5" i="217"/>
  <c r="R6" i="217"/>
  <c r="T7" i="217"/>
  <c r="L9" i="217"/>
  <c r="N10" i="217"/>
  <c r="P11" i="217"/>
  <c r="R12" i="217"/>
  <c r="T13" i="217"/>
  <c r="L15" i="217"/>
  <c r="N16" i="217"/>
  <c r="P17" i="217"/>
  <c r="R18" i="217"/>
  <c r="T19" i="217"/>
  <c r="K31" i="217"/>
  <c r="Q17" i="217"/>
  <c r="R5" i="217"/>
  <c r="L8" i="217"/>
  <c r="R11" i="217"/>
  <c r="L14" i="217"/>
  <c r="R17" i="217"/>
  <c r="K34" i="217"/>
  <c r="S5" i="217"/>
  <c r="M8" i="217"/>
  <c r="O9" i="217"/>
  <c r="Q10" i="217"/>
  <c r="S11" i="217"/>
  <c r="M14" i="217"/>
  <c r="O15" i="217"/>
  <c r="Q16" i="217"/>
  <c r="S17" i="217"/>
  <c r="L22" i="217"/>
  <c r="K32" i="217"/>
  <c r="T5" i="217"/>
  <c r="L7" i="217"/>
  <c r="N8" i="217"/>
  <c r="P9" i="217"/>
  <c r="R10" i="217"/>
  <c r="T11" i="217"/>
  <c r="L13" i="217"/>
  <c r="N14" i="217"/>
  <c r="P15" i="217"/>
  <c r="R16" i="217"/>
  <c r="L19" i="217"/>
  <c r="M22" i="217"/>
  <c r="A2" i="452"/>
  <c r="M7" i="217"/>
  <c r="O8" i="217"/>
  <c r="Q9" i="217"/>
  <c r="S10" i="217"/>
  <c r="M13" i="217"/>
  <c r="O14" i="217"/>
  <c r="Q15" i="217"/>
  <c r="S16" i="217"/>
  <c r="M19" i="217"/>
  <c r="N22" i="217"/>
  <c r="E22" i="215"/>
  <c r="E21" i="380"/>
  <c r="E23" i="215" l="1"/>
  <c r="Q22" i="427"/>
  <c r="O22" i="427"/>
  <c r="H5" i="452"/>
  <c r="H23" i="452"/>
  <c r="H24" i="452"/>
  <c r="H31" i="452"/>
  <c r="H11" i="452"/>
  <c r="H33" i="452"/>
  <c r="H16" i="452"/>
  <c r="H36" i="452"/>
  <c r="H19" i="452"/>
  <c r="H35" i="452"/>
  <c r="H27" i="452"/>
  <c r="H7" i="452"/>
  <c r="H29" i="452"/>
  <c r="H12" i="452"/>
  <c r="H21" i="452"/>
  <c r="H17" i="452"/>
  <c r="H34" i="452"/>
  <c r="H30" i="452"/>
  <c r="H9" i="452"/>
  <c r="H25" i="452"/>
  <c r="H18" i="452"/>
  <c r="H28" i="452"/>
  <c r="H15" i="452"/>
  <c r="H6" i="452"/>
  <c r="H13" i="452"/>
  <c r="H32" i="452"/>
  <c r="H22" i="452"/>
  <c r="H8" i="452"/>
  <c r="H20" i="452"/>
  <c r="H14" i="452"/>
  <c r="H26" i="452"/>
  <c r="H10" i="452"/>
  <c r="B21" i="381"/>
  <c r="B22" i="381" s="1"/>
  <c r="G21" i="342"/>
  <c r="F21" i="342"/>
  <c r="G23" i="78"/>
  <c r="E23" i="78"/>
  <c r="B21" i="276"/>
  <c r="B22" i="276" s="1"/>
  <c r="E16" i="386"/>
  <c r="O21" i="382"/>
  <c r="L21" i="335"/>
  <c r="F23" i="215"/>
  <c r="O20" i="383"/>
  <c r="S20" i="427"/>
  <c r="R20" i="427"/>
  <c r="D5" i="333"/>
  <c r="D13" i="385"/>
  <c r="E12" i="385"/>
  <c r="D12" i="385"/>
  <c r="E11" i="385"/>
  <c r="D11" i="385"/>
  <c r="C13" i="273"/>
  <c r="G24" i="282"/>
  <c r="F24" i="282"/>
  <c r="E7" i="386"/>
  <c r="D21" i="374"/>
  <c r="F23" i="222"/>
  <c r="C5" i="273"/>
  <c r="C8" i="273"/>
  <c r="C9" i="273"/>
  <c r="C10" i="273"/>
  <c r="C12" i="273"/>
  <c r="C11" i="273"/>
  <c r="C7" i="273"/>
  <c r="E18" i="386"/>
  <c r="G14" i="386"/>
  <c r="E10" i="386"/>
  <c r="E9" i="386"/>
  <c r="E5" i="386"/>
  <c r="H24" i="78"/>
  <c r="C23" i="78"/>
  <c r="C13" i="272"/>
  <c r="C7" i="272"/>
  <c r="C12" i="272"/>
  <c r="C11" i="272"/>
  <c r="C6" i="272"/>
  <c r="C10" i="272"/>
  <c r="C5" i="272"/>
  <c r="C9" i="272"/>
  <c r="C14" i="272"/>
  <c r="C8" i="272"/>
  <c r="E19" i="386"/>
  <c r="D22" i="445"/>
  <c r="F21" i="445"/>
  <c r="E22" i="72"/>
  <c r="I21" i="384"/>
  <c r="N21"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1" i="385"/>
  <c r="E8" i="386"/>
  <c r="B21" i="386"/>
  <c r="C5" i="386" s="1"/>
  <c r="H21" i="402"/>
  <c r="H22" i="402" s="1"/>
  <c r="N22" i="427"/>
  <c r="S22" i="427" s="1"/>
  <c r="M22" i="427"/>
  <c r="K22" i="427"/>
  <c r="F24" i="226"/>
  <c r="E24" i="226"/>
  <c r="B24" i="226"/>
  <c r="D24" i="226"/>
  <c r="C24" i="226"/>
  <c r="G24" i="226"/>
  <c r="H24" i="226"/>
  <c r="F23" i="224"/>
  <c r="E23" i="222"/>
  <c r="T23" i="217"/>
  <c r="P23" i="217"/>
  <c r="O23" i="217"/>
  <c r="N23" i="217"/>
  <c r="S23" i="217"/>
  <c r="K36" i="217"/>
  <c r="Q23" i="217"/>
  <c r="R23" i="217"/>
  <c r="M23" i="217"/>
  <c r="L23" i="217"/>
  <c r="R22" i="427" l="1"/>
  <c r="E6" i="333"/>
  <c r="D6" i="333"/>
  <c r="E7" i="333"/>
  <c r="D7" i="333"/>
  <c r="E8" i="333"/>
  <c r="D8" i="333"/>
  <c r="E9" i="333"/>
  <c r="D9" i="333"/>
  <c r="E10" i="333"/>
  <c r="D10" i="333"/>
  <c r="E11" i="333"/>
  <c r="D11" i="333"/>
  <c r="E12" i="333"/>
  <c r="C14" i="273"/>
  <c r="E24" i="78"/>
  <c r="G24" i="78"/>
  <c r="C24" i="78"/>
  <c r="F22" i="445"/>
  <c r="H21" i="445"/>
  <c r="E14" i="336"/>
  <c r="C14" i="336"/>
  <c r="E21" i="389"/>
  <c r="E22" i="389" s="1"/>
  <c r="G21" i="386"/>
  <c r="C8" i="386"/>
  <c r="C15" i="386"/>
  <c r="C9" i="386"/>
  <c r="C19" i="386"/>
  <c r="C17" i="386"/>
  <c r="C14" i="386"/>
  <c r="C12" i="386"/>
  <c r="C20" i="386"/>
  <c r="C7" i="386"/>
  <c r="C11" i="386"/>
  <c r="C18" i="386"/>
  <c r="C6" i="386"/>
  <c r="C10" i="386"/>
  <c r="C16" i="386"/>
  <c r="C13" i="386"/>
  <c r="E21" i="386"/>
  <c r="D21" i="333"/>
  <c r="C21" i="386" l="1"/>
  <c r="B14" i="486" l="1"/>
  <c r="C6" i="486" l="1"/>
  <c r="C11" i="486"/>
  <c r="C12" i="486"/>
  <c r="C13" i="486"/>
  <c r="C10" i="486"/>
  <c r="C14" i="486"/>
  <c r="C9" i="486"/>
  <c r="C7" i="486"/>
  <c r="C8" i="486"/>
  <c r="C5" i="4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<sst xmlns="http://schemas.openxmlformats.org/spreadsheetml/2006/main" count="17906" uniqueCount="937">
  <si>
    <t xml:space="preserve"> </t>
  </si>
  <si>
    <t>Hoja de 
Aprobación</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</si>
  <si>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</si>
  <si>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</si>
  <si>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</si>
  <si>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</si>
  <si>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</si>
  <si>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</si>
  <si>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</si>
  <si>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</si>
  <si>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</si>
  <si>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</si>
  <si>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</si>
  <si>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</si>
  <si>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</si>
  <si>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</si>
  <si>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</si>
  <si>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</si>
  <si>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</si>
  <si>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</si>
  <si>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</si>
  <si>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</si>
  <si>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</si>
  <si>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</si>
  <si>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</si>
  <si>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</si>
  <si>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</si>
  <si>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</si>
  <si>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</si>
  <si>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</si>
  <si>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</si>
  <si>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</si>
  <si>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</si>
  <si>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</si>
  <si>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</si>
  <si>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</si>
  <si>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</si>
  <si>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</si>
  <si>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</si>
  <si>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</si>
  <si>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</si>
  <si>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</si>
  <si>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</si>
  <si>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</si>
  <si>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</si>
  <si>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</si>
  <si>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</si>
  <si>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</si>
  <si>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</si>
  <si>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</si>
  <si>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</si>
  <si>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</si>
  <si>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</si>
  <si>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</si>
  <si>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</si>
  <si>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</si>
  <si>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</si>
  <si>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</si>
  <si>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</si>
  <si>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</si>
  <si>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</si>
  <si>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</si>
  <si>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</si>
  <si>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</si>
  <si>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</si>
  <si>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</si>
  <si>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</si>
  <si>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</si>
  <si>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</si>
  <si>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</si>
  <si>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</si>
  <si>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</si>
  <si>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</si>
  <si>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</si>
  <si>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</si>
  <si>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</si>
  <si>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</si>
  <si>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</si>
  <si>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</si>
  <si>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III.5 Estadísticas Afiliación al Seguro de Vejez, Discapacidad y Sobrevivencia (SVDS)</t>
  </si>
  <si>
    <t>III.5.1  Definiciones del SVDS</t>
  </si>
  <si>
    <t>III.5.2  Análisis de Afiliación del SVDS</t>
  </si>
  <si>
    <t>III.5.3 Cantidad de Afiliados y Cotizantes Anual del RC</t>
  </si>
  <si>
    <t>III.5.4  Comparación Anual del Número de Afiliados Cotizantes con la Población Ocupada Formal</t>
  </si>
  <si>
    <t>III.5.5  Cotizantes del SVDS por Rango de Edad</t>
  </si>
  <si>
    <t>III.5.6 Cotizantes del SVDS por Cantidad de Salario Mínimo Cotizable</t>
  </si>
  <si>
    <t>III.5.7 Afiliados y Cotizantes del SVDS por Género</t>
  </si>
  <si>
    <t>III.5.8 Traspaso Totales por Año</t>
  </si>
  <si>
    <t>III.5.9 Traspasos Recibidos en Entidades de CCI y Reparto</t>
  </si>
  <si>
    <t>III.5.10 Traspaso Cedidos en Entidades de CCI y Reparto</t>
  </si>
  <si>
    <t>III.5.11 Traspaso Netos en Entidades de CCI y Reparto</t>
  </si>
  <si>
    <t>III.5.12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</si>
  <si>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</si>
  <si>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</si>
  <si>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</si>
  <si>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</si>
  <si>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</si>
  <si>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</si>
  <si>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</si>
  <si>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</si>
  <si>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</si>
  <si>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</si>
  <si>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</si>
  <si>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</si>
  <si>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</si>
  <si>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</si>
  <si>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</si>
  <si>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</si>
  <si>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</si>
  <si>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Distribución de las Inversiones de la Cuenta de la Salud por Instrumento</t>
  </si>
  <si>
    <t>IV.2.4 Distribución de las Inversiones del SFS del RC</t>
  </si>
  <si>
    <t>IV.2.5 Aportes del Gobierno Central y Pago a SENASA</t>
  </si>
  <si>
    <t>IV.2.6 Pagos Anuales del  Seguro Familiar de Salud de los Pensionados De los Regímenes Especiales Transitorios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</si>
  <si>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</si>
  <si>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</si>
  <si>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</si>
  <si>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</si>
  <si>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</si>
  <si>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</si>
  <si>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</si>
  <si>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</si>
  <si>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</si>
  <si>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</si>
  <si>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IV.3.10 Composición del Patrimonio de Fondos de Pensiones</t>
  </si>
  <si>
    <t>IV.4  Ingreso y Egreso del  SRL</t>
  </si>
  <si>
    <t>IV.4.1  Análisis del SRL</t>
  </si>
  <si>
    <t>IV.4.2 Pagos Anuales al ARL por Cuentas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</si>
  <si>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</si>
  <si>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</si>
  <si>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</si>
  <si>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</si>
  <si>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</si>
  <si>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</si>
  <si>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</si>
  <si>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</si>
  <si>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</si>
  <si>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</si>
  <si>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de Discapacidad, Sobrevivencia y Retiro Programado</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</si>
  <si>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</si>
  <si>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</si>
  <si>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</si>
  <si>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</si>
  <si>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</si>
  <si>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 Laborales y Enfermedades Profesionales por Tipo Sector</t>
  </si>
  <si>
    <t>V.3.6 Reporte de Accidentes Laborales y Enfermedades Profesionales por Sexo</t>
  </si>
  <si>
    <t>V.3.7 Reporte de Accidentes Laborales y Enfermedades Profesionales por Rango de Edad</t>
  </si>
  <si>
    <t>VI. Estadísticas del Convenio Bilateral de Seguridad Social entre España y la República Dominicana</t>
  </si>
  <si>
    <t>VII.1 Analisis del Convenio Bilateral</t>
  </si>
  <si>
    <t>VII.2 Convenio Bilateral de Seguridad Social entre España y la República Dominicana
Cantidad de Solicitudes y Tramitaciones Concluidas</t>
  </si>
  <si>
    <t>VII.3  Cantidad de Solicitudes  por Tipo de Beneficio</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</si>
  <si>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</si>
  <si>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</si>
  <si>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</si>
  <si>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</si>
  <si>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</si>
  <si>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</si>
  <si>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sz val="20"/>
        <rFont val="Arial"/>
        <family val="2"/>
      </rPr>
      <t xml:space="preserve">Conforme a los datos registrados en el SDSS, para el mes de mayo 2024 el total de empresas registradas en el Sistema Dominicano de Seguridad Social fue de 106,859 de las cuales 106,201 pertenecen al sector privado, representando el 99.4%; 658 instituciones públicas (Pública 589 y 69 públicas centralizadas) representando 0.6%.
En cuanto al total de empleados afiliados en ese mismo año fue de 2,494,884 de los cuales 1,761,238 pertenecían al sector privado, representando el 70.6%; 345,282 del sector público y 388,364 para el sector descentralizado, representando el 13.8% y el 15.6% respectivamente.    
Para el mes de mayo 2024, las cifras dan cuenta que un número significativo de empresas registradas tienen entre uno a cinco (1 a 5) empleados, representando el 61.1% del total de empresas registradas, este grupo esta constituido por 65,307 unidades, cuenta con un total de 163,736 empleados, representando el 6.6% de los trabajadores afiliados asalariados.  Mientras,  el número de empresas que poseen de 1 a 20 empleados representa un 88.8% del total.  Para el mes de mayo se evidenció que la relación promedio de empleados por empresa es de 23.30, reflejandose un aumento de un 0.26 empleado por empresa (o sea, 26 empleados por cada 100 empresas). La cantidad  total  de los empleados actvos al SDSS presenta un comportamiento  en el crecimiento significativamente.
Es necesario destacar que el 42.9% de los empleados estan entre las empresas que albergan más de 1,001 empleados. Existen diez (10) instituciones de más de 10,000 empleados y para el mes de mayo 2024, emplearon un total de 463,125 personas, la  empleomanía representa el 18.6%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</si>
  <si>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</si>
  <si>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</si>
  <si>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</si>
  <si>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</si>
  <si>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</si>
  <si>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</si>
  <si>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</si>
  <si>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</si>
  <si>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</si>
  <si>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</si>
  <si>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</si>
  <si>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</si>
  <si>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</si>
  <si>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</si>
  <si>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</si>
  <si>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</si>
  <si>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</si>
  <si>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</si>
  <si>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</si>
  <si>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</si>
  <si>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</si>
  <si>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</si>
  <si>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</si>
  <si>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</si>
  <si>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</si>
  <si>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</si>
  <si>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</si>
  <si>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</si>
  <si>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</si>
  <si>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</si>
  <si>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</si>
  <si>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</si>
  <si>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</si>
  <si>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</si>
  <si>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</si>
  <si>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</si>
  <si>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</si>
  <si>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</si>
  <si>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</si>
  <si>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</si>
  <si>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</si>
  <si>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</si>
  <si>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</si>
  <si>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</si>
  <si>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</si>
  <si>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Total</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</si>
  <si>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</si>
  <si>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</si>
  <si>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tendencia en  cobertura del Sistema Dominicano de la Seguridad Social (SDSS) en relación a la población a nivel nacional a sido exponencialmente evidenciada, reflejandose para el mes de mayo 2024 una afiliación total al Seguro Familiar de Salud (SFS) de un 97.7% a nivel nacional, siendo este 10,788,634 personas.    Cabe destacar, que para el mes diciembre 2023 se evidencio una disminución de la tasa de crecimiento anual en la afiliación al SFS de un 0.6% con respecto al 2022.  Para el mes de mayo  2024, la participación de los diferentes regímenes de financiamiento es de un 44.1% del Régimen Contributivo (RC); el 54.8% pertenecen al Régimen Subsidiado (RS) y el 1.1%  en los régimen especial de los pensionados.  
La composición de la afiliación del Seguro Familiar de Salud (SFS) por sexo,  al mes de mayo 2024 es de 50.2%  femenino y  49.8%  masculino, esto debido al mayor peso que tienen las mujeres en la afiliación del Régimen Subsidiado (RS).  El indice de masculinidad del Regimen Contributivo es de 0.99, o sea por cada 100 hombre hay 99 mujeres), mientras en el Regimen Subsidiado, el indice de feminidad es de 1.01  (o sea, por cada 100 existen 101 mujres con cobertura al SFS).   Al mes de mayo 2024 la participación de mujeres en el Régimen Subsidiado fue de 54.8%; contrario al Régimen Contributivo y la participación masculina fue en promedio de  44.1%, lo que demuestra la inequidad de género tanto en el acceso al mercado laboral como en el fenómeno social de la pobreza.</t>
  </si>
  <si>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</si>
  <si>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</si>
  <si>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</si>
  <si>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</si>
  <si>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</si>
  <si>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</si>
  <si>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</si>
  <si>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</si>
  <si>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</si>
  <si>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</si>
  <si>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</si>
  <si>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</si>
  <si>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</si>
  <si>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</si>
  <si>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</si>
  <si>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</si>
  <si>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</si>
  <si>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</si>
  <si>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</si>
  <si>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</si>
  <si>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</si>
  <si>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</si>
  <si>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</si>
  <si>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</si>
  <si>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</si>
  <si>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Pensionados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</si>
  <si>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</si>
  <si>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</si>
  <si>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</si>
  <si>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</si>
  <si>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</si>
  <si>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</si>
  <si>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</si>
  <si>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</si>
  <si>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</si>
  <si>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</si>
  <si>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</si>
  <si>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</si>
  <si>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</si>
  <si>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</si>
  <si>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</si>
  <si>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</si>
  <si>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</si>
  <si>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</si>
  <si>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</si>
  <si>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</si>
  <si>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</si>
  <si>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</si>
  <si>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</si>
  <si>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49.8% / Mujeres 50.2%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</si>
  <si>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</si>
  <si>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</si>
  <si>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</si>
  <si>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</si>
  <si>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</si>
  <si>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</si>
  <si>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</si>
  <si>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</si>
  <si>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</si>
  <si>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</si>
  <si>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</si>
  <si>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</si>
  <si>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</si>
  <si>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</si>
  <si>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</si>
  <si>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</si>
  <si>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Feminidad (IF)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</si>
  <si>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</si>
  <si>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</si>
  <si>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</si>
  <si>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</si>
  <si>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mayo 2024 la población total afiliada asciende a 4,649,881 de los cuales 2,130,513 son titulares; 2,519,368 dependientes directos y 258,182 dependientes adicionales.  En todos los años del Seguro Familiar de Salud (SFS) del Régimen Contributivo (RC), la población afiliada ha experimentado un incremento progresivo, tanto de titulares como de dependientes directos y adicionales. Observandose que la afiliacion al SFS del RC se ha multiplicado 3.83 veces con respecto al 2007.
En términos porcentuales al mes de mayo 2024, los afiliados titulares representan el  45.8% de la población total registrada en el SFS- RC; los dependientes totales representan el 54.2% (los dependientes directos 48.6% y los dependientes adicionales 5.6%); en comparación en sus inicios, al mes septiembre de 2007, los afiliados titulares constituían el 65.1% del total de la población cubierta por el SFS - RC, los dependientes directos el 34.7% y los dependientes adicionales el 0.2%, observandose una variación significativa en cada tipo de afiliacion.  
Estos datos expresan claramente la evolución de la afiliación de dependientes directos y adicionales llegando a sobrepasar a los afiliados titulares, para un índice de dependencia total de 1.18 (118 afiliados dependientes por cada 100 afiliados titulares) y de 1.11 para el índice de dependencia directa (111 dependientes directos por cada 100 titulares) al mes de mayo 2024;  para diciembre 2007 el índice de dependencia total era de 0.12 (12 afiliados dependientes por cada 100 afiliados titulares).  La evolución del índice de dependencia para el mes de abril no tuvo variación significativa con relación a diciembre 2023, los dependiente directos crecieron un 1.1% (23,664) con referencia al finalizar el año anterior,  mientras que la afiliación total aumentó en un 1.16%.
En las estadísticas de afiliación registradas por sexo y tipo, se observa, que la población masculina inscrita al mes de mayo 2024 fue de 2,315,656 y la femenina de 2,334,225 para una participación de 49.8% y 50.2% respectivamente.  Desagregando la participación de ambos sexos por grupos y tipo de afiliación tenemos que,  en el grupo masculino los titulares representan el 52.0% y los dependientes el 48.0%; mientras para el femenino fue de 39.7% son titulares y el 60.3% dependientes.  Evidenciandose una diferencia significativa de un 12.24% de los cotizantes al Seguro Familiar de Salud al Régimen Contributivo son hombres, pero cabe destacar que existe una cantidad de dependientes que son a su vez cotizantes o sea que cuando están afiliados en un mismo núcleo familiar solo uno puede ser el  titular el otro cónyuge si es también un trabajador asalariado pasa a ser un dependiente y que también realiza sus aportaciones al sistema. 
La relación de dependencia en el grupo masculino es de 0.86 (86 varones afiliados como dependientes por cada 100 afiliados como titulares); mientras que para el grupo femenino es de 1.33 (133 mujeres afiliadas como dependientes por cada 100 afiliadas como titulares).  El índice de masculinidad en la afiliación total del Seguro Familiar de Salud (SFS) del Régimen Contributivo (RC) en promedio es de 0.99 desde diciembre de 2007 hasta mayo 2024.
</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</si>
  <si>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</si>
  <si>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</si>
  <si>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</si>
  <si>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</si>
  <si>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</si>
  <si>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</si>
  <si>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</si>
  <si>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</si>
  <si>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</si>
  <si>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</si>
  <si>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</si>
  <si>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</si>
  <si>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</si>
  <si>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</si>
  <si>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</si>
  <si>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</si>
  <si>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</si>
  <si>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</si>
  <si>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</si>
  <si>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</si>
  <si>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</si>
  <si>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</si>
  <si>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t>Variación</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</si>
  <si>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</si>
  <si>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</si>
  <si>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</si>
  <si>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</si>
  <si>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</si>
  <si>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</si>
  <si>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</si>
  <si>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</si>
  <si>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</si>
  <si>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</si>
  <si>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</si>
  <si>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</si>
  <si>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</si>
  <si>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</si>
  <si>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</si>
  <si>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t xml:space="preserve">
El proceso de afiliación del</t>
    </r>
    <r>
      <rPr>
        <i/>
        <sz val="29"/>
        <rFont val="Arial"/>
        <family val="2"/>
      </rPr>
      <t xml:space="preserve"> Seguro Familiar de Salud del Régimen Subsidiado (SFS-RS),</t>
    </r>
    <r>
      <rPr>
        <sz val="29"/>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5,777,323 al mes de mayo 2024,  de los cuales 4,864,161 son titulares y 913,162 dependientes; con un índice de dependencia de 0.19 (19 dependientes por cada 100 titulares).   Cabe destacar, que para el mes de septiembre a diciembre 2020, se realizaron jornadas masivas para incorporar a nuevas personas al Regimen Subsidiado, afiliandose un total de 2 millones de personas, observandose en su tendencia importante y significativa en el aumento de afiliacion en ese año.
En la afiliación del SFS del RS las </t>
    </r>
    <r>
      <rPr>
        <b/>
        <i/>
        <sz val="29"/>
        <rFont val="Arial"/>
        <family val="2"/>
      </rPr>
      <t>mujeres</t>
    </r>
    <r>
      <rPr>
        <i/>
        <sz val="29"/>
        <rFont val="Arial"/>
        <family val="2"/>
      </rPr>
      <t xml:space="preserve"> </t>
    </r>
    <r>
      <rPr>
        <sz val="29"/>
        <rFont val="Arial"/>
        <family val="2"/>
      </rPr>
      <t xml:space="preserve">tienen una mayor participación, representando un 50.3%, llegando a un total de 2,904,936 y un total de 2,469,712  titulares, siendo el 85.0%, marcardose con un índice de dependencia de la afiliación femenina es de 0.18, lo que significa que por cada 100 mujeres afiliadas como titulares hay 18 dependientes.   En cuanto a la población </t>
    </r>
    <r>
      <rPr>
        <b/>
        <i/>
        <sz val="29"/>
        <rFont val="Arial"/>
        <family val="2"/>
      </rPr>
      <t>masculina</t>
    </r>
    <r>
      <rPr>
        <sz val="29"/>
        <rFont val="Arial"/>
        <family val="2"/>
      </rPr>
      <t xml:space="preserve"> afiliada fue de 2,872,387  de los cuales 2,394,449 son  titulares representando un 83.4% del total de hombres afiliados, asimismo, el  índice de dependencia para dicho período 0.20 , por cada 100 hombres afiliados titulares hay 20 dependientes.  El indice de pedendencia a disminuido significativamente, reflejandose una baja de un 1.31, lo que significa, que para el 2008 se observaba el indice de dendencia en un 1.5 (por cada 100 titulares, habia 150 dependientes). 
La afiliacion femenina tuvo una disminución para el mes de mayo de 0.01% con referencia al mes anterior y de la misma manera la masculina con un 0.2%.  De igual forma vemos que el indice de masculinidad es de 0.99 (por cada 100 mujeres hay 99 hombres), reflejandose que la titularidad mas alta viene de la mujer.  Se evidencia que en la tendencia de los afiliados dependientes ha ido disminuyende significamente desde el 2008 pasando de un 60.0% a un 15.0% al mes de mayo 2024, mientras, en los titulares se ve lo contrario, pasando de un 40.0% a un 84.2% de la afiliacion.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</si>
  <si>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Seguro Familiar de Salud (SFS) del Régimen Subsidiado (RS)
Afiliación del Seguro Familiar de Salud del Régimen Subsidiado por Tipo</t>
  </si>
  <si>
    <t>Año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</si>
  <si>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</si>
  <si>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</si>
  <si>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</si>
  <si>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</si>
  <si>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</si>
  <si>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</si>
  <si>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</si>
  <si>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</si>
  <si>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</si>
  <si>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</si>
  <si>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</si>
  <si>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</si>
  <si>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</si>
  <si>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</si>
  <si>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</si>
  <si>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</si>
  <si>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</si>
  <si>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</si>
  <si>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r>
      <t xml:space="preserve">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t>
    </r>
    <r>
      <rPr>
        <sz val="16"/>
        <rFont val="Arial"/>
        <family val="2"/>
      </rPr>
      <t xml:space="preserve">9.60% del salario cotizable. De ese porcentaje, el 6.72% está a cargo del Estado y el 2.88%, a cargo del beneficiario. Dicho porcentaje se </t>
    </r>
    <r>
      <rPr>
        <sz val="16"/>
        <color theme="1"/>
        <rFont val="Arial"/>
        <family val="2"/>
      </rPr>
      <t>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mayo 2024, los regímenes especiales de pensionados que pertenecen al SDSS, ascienden a 111,448 afiliados; desagregándolo por decreto, podemos observar que los pensionados por el decreto 342-09, representan el 15.3%; por el decreto 18-19 un 25.6%; por el decreto 371-16 el 5.0%; por el decreto 159-17 el 25.9% y por el decreto 207-2016, es 28.2%.</t>
    </r>
  </si>
  <si>
    <t>Régimen Especial Transitorio y Plan de Servicios de Salud para Pensionados 
Afiliación Anual de Pensionados al SFS</t>
  </si>
  <si>
    <t xml:space="preserve">Ministerio de Hacienda </t>
  </si>
  <si>
    <t>Del Sector Salud (SS)</t>
  </si>
  <si>
    <t>De Fuerzas Armadas (FFAA)</t>
  </si>
  <si>
    <t>De Policía Nacional
 (PN)</t>
  </si>
  <si>
    <t xml:space="preserve">Total Planes </t>
  </si>
  <si>
    <t>Decreto No. 342-09</t>
  </si>
  <si>
    <t>Decreto No.18-19</t>
  </si>
  <si>
    <t>Decreto No. 371-16</t>
  </si>
  <si>
    <t>Decreto 
No. 159-17</t>
  </si>
  <si>
    <t>Res. SISALRIL 
No. 207-2016</t>
  </si>
  <si>
    <t>2023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</si>
  <si>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</si>
  <si>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</si>
  <si>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</si>
  <si>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</si>
  <si>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abril 2024 de un 5.6%,  situándose en 5,101,658 en la actualidad.  El crecimiento promedio anual de los afiliados cotizantes activos fue de 6.4% pasando de 929,743 en diciembre de 2008 a 2,158,279 al mes de abril 2024, multiplicandose 2.3 veces.
La desidad de cotizantes (relación de cotizantes/afiliados), ha pasado de 46.9% en diciembre de 2008 a 41.5% al mes de abril 2024, observandose una baja de 5.3%.  Esta tasa define el porcentaje de la poblacion economicamente activa que esta contribuyendo regularmente a su cuenta de CCI y evalua la sostenibilidad del sistema de pensiones.  Se evidencia que solo el 42.3% de los cotizantes activos,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mayo  2024, el 1.56% de los cotizantes eran menores de 19 años: estando la mayor agrupación de cotizantes entre las edad es de 20 a 49 años que representan el 76.03%; : Es importante considerar la contribución en estos grupos de edad, ya que tendrán más tiempo para acumular fondos y generando mayores rendimientos.   Mientras, el 13.84% que corresponde al grupo etario  de edades  entre 50 a 59 años y el 8.58%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52.0%, seguido del 48.0%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54.6% y los femeninos 45.4%.
En cuanto al salario de los cotizantes, ya que influye directamente con las cotribuciones del sistema de pensioens, el  83.9% de los cotizantes del sistema están dentro del rango de salario mínimos cotizables de 0-3 salarios minimos cotizables; en consecuencia las aportaciones mínimas en los fondos de pensiones,afectaran significativamente su pension futura.  Así mismo, el 13.9% entre  3-8 salarios mínimos y el  2.2% más de 8 salarios mínimos.  
En relación con los traspasos, se puede observar que una gran cantidad de afiliados han decidido realizar un proceso de cambio de AFP, ya sea por mejores rendimientos o comisiones, evidenciandose que desde el año 2010 hasta mayo 2024, se efectuaron un total de traspasos de 672,004 de los cuales 72,256 corresponde a los traspasos de los docentes de la Secretaría de Estado de Educación afiliados a las AFP’s, al Instituto Nacional de Bienestar Magisterial (INABIMA).  Entre el enero 2010 al mes de mayo 2024, las AFP cedieron 668,880 traspasos de afiliados.   Cabe desatacar, que los afiliados pueden traspasarse de una AFP a otra,  una vez cumplan con el requisito mínimo de seis meses de cotización en su AFP actual.  El afiliado puede traspasarse máximo dos veces al año. </t>
  </si>
  <si>
    <t>Seguro de Vejez, Discapacidad y Sobrevivencia (SVDS)
Cantidad de Afiliados y Cotizantes  Anual al SVDS del RC</t>
  </si>
  <si>
    <t xml:space="preserve">
</t>
  </si>
  <si>
    <t>Cotizantes</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</si>
  <si>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</si>
  <si>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</si>
  <si>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</si>
  <si>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</si>
  <si>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</si>
  <si>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</si>
  <si>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</si>
  <si>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</si>
  <si>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</si>
  <si>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</si>
  <si>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</si>
  <si>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Edad</t>
  </si>
  <si>
    <t>%</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</si>
  <si>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</si>
  <si>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</si>
  <si>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</si>
  <si>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</si>
  <si>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</si>
  <si>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</si>
  <si>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</si>
  <si>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</si>
  <si>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</si>
  <si>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</si>
  <si>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</si>
  <si>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</si>
  <si>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</si>
  <si>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</si>
  <si>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</si>
  <si>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</si>
  <si>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</si>
  <si>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</si>
  <si>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</si>
  <si>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</si>
  <si>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</si>
  <si>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</si>
  <si>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</si>
  <si>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</si>
  <si>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</si>
  <si>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Mes</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</si>
  <si>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</si>
  <si>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</si>
  <si>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</si>
  <si>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</si>
  <si>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</si>
  <si>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</si>
  <si>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</si>
  <si>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</si>
  <si>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Traspasos</t>
  </si>
  <si>
    <t>Períodos</t>
  </si>
  <si>
    <t>Casos</t>
  </si>
  <si>
    <t>Seguro de Vejez, Discapacidad y Sobrevivencia (SVDS)
Traspasos Recibidos en Entidades de CCI/ Reparto</t>
  </si>
  <si>
    <t>Traspasos Recibidos en AFP y Reparto</t>
  </si>
  <si>
    <t>Atlántico</t>
  </si>
  <si>
    <t>Crecer</t>
  </si>
  <si>
    <t>JMMB-BDI</t>
  </si>
  <si>
    <t>Popular</t>
  </si>
  <si>
    <t>Reservas</t>
  </si>
  <si>
    <t>Romana</t>
  </si>
  <si>
    <t>Siembra</t>
  </si>
  <si>
    <t>Ministerio de Hacienda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</si>
  <si>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</si>
  <si>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</si>
  <si>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</si>
  <si>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</si>
  <si>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</si>
  <si>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</si>
  <si>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</si>
  <si>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</si>
  <si>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</si>
  <si>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</si>
  <si>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</si>
  <si>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</si>
  <si>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</si>
  <si>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</si>
  <si>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</si>
  <si>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</si>
  <si>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INABIMA</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</si>
  <si>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</si>
  <si>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</si>
  <si>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</si>
  <si>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</si>
  <si>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El Seguro de Riesgos Laborales (SRL) para el mes de mayo 2024 tiene una afiliación de 2,494,884 trabajadores asalariados.
De acuerdo a la participación de los trabajadores afiliados por rango de edad, al mes de mayo 2024, el  1.7% de los afiliados al Seguro de Riesgos Laboral (SRL) es menor o igual a 19 años; el 76.5% está entre las edades de 20-49 años.  Cabe estacar que el 19.6% esta dentro de 50 a 69 años.  Cabe destacar que el 2.2% de los afiliados del SR tienen mas de 70 años. 
En cuanto a la composición de la afiliación por sexo al mes de mayo 2024, habían 1,343,375 pertenecen a los hombres y 1,151,509 a las mujeres,  para una participación de 53.8%  y 46.2% respectivamente.
En ambos sexo la mayor concentración de afiliados se encuentra entre las edades de 20 a 59, observándose por género que el 89.1% de los hombres y el 91.1% de mujeres están entre las edades antes mencionadas.
</t>
  </si>
  <si>
    <t>Seguro de Riesgos Laborales
Comparativo Afiliación al SRL en Relación a la Población Ocupada en el Sector Formal</t>
  </si>
  <si>
    <t>Ocupada Sector Formal</t>
  </si>
  <si>
    <t>Afiliados  SRL</t>
  </si>
  <si>
    <t>% Crecimiento</t>
  </si>
  <si>
    <t>%  Afil./Ocup.</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</si>
  <si>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</si>
  <si>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</si>
  <si>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</si>
  <si>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</si>
  <si>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Hombres</t>
  </si>
  <si>
    <t xml:space="preserve"> % Hombres</t>
  </si>
  <si>
    <t>Mujeres</t>
  </si>
  <si>
    <t xml:space="preserve"> %  Mujeres</t>
  </si>
  <si>
    <t>15-19</t>
  </si>
  <si>
    <t>Afiliados al Seguro de Riesgo Laborales por grupo de edad y sexo.</t>
  </si>
  <si>
    <t>20-24</t>
  </si>
  <si>
    <t>Grupo Etario</t>
  </si>
  <si>
    <t>25-29</t>
  </si>
  <si>
    <t>30-34</t>
  </si>
  <si>
    <t>35-39</t>
  </si>
  <si>
    <t>40-44</t>
  </si>
  <si>
    <t>45-49</t>
  </si>
  <si>
    <t>50-54</t>
  </si>
  <si>
    <t>55-59</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</si>
  <si>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</si>
  <si>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</si>
  <si>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</si>
  <si>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</si>
  <si>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</si>
  <si>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</si>
  <si>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</si>
  <si>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</si>
  <si>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</si>
  <si>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</si>
  <si>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</si>
  <si>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</si>
  <si>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</si>
  <si>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</si>
  <si>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</si>
  <si>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</si>
  <si>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r>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Ha sido evidente el crecimiento de los fondos recaudados y los fondos dispersados, desde el año 2008 hasta mayo 2024 ha ingresado al Sistema Dominicano de la Seguridad Social (SDSS) por concepto de recaudo (incluyendo intereses recargo y multas),  aportes del Gobierno Central y rendimiento de inversiones, la suma de </t>
    </r>
    <r>
      <rPr>
        <i/>
        <sz val="18"/>
        <rFont val="Arial"/>
        <family val="2"/>
      </rPr>
      <t>RD$1,723,048,571,274.07.  De los cuales el</t>
    </r>
    <r>
      <rPr>
        <sz val="18"/>
        <rFont val="Arial"/>
        <family val="2"/>
      </rPr>
      <t xml:space="preserve"> </t>
    </r>
    <r>
      <rPr>
        <i/>
        <sz val="18"/>
        <rFont val="Arial"/>
        <family val="2"/>
      </rPr>
      <t xml:space="preserve">90.4% (RD$1,558,279,819,118.76) </t>
    </r>
    <r>
      <rPr>
        <sz val="18"/>
        <rFont val="Arial"/>
        <family val="2"/>
      </rPr>
      <t xml:space="preserve">pertenece al recaudo del solo del Régimen Contributivo (RC);  el </t>
    </r>
    <r>
      <rPr>
        <i/>
        <sz val="18"/>
        <rFont val="Arial"/>
        <family val="2"/>
      </rPr>
      <t>8.3%  (RD$142,760,364,166.71)</t>
    </r>
    <r>
      <rPr>
        <sz val="18"/>
        <rFont val="Arial"/>
        <family val="2"/>
      </rPr>
      <t xml:space="preserve"> son aportes del gobierno central para cubrir a los afiliados del Seguro Familiar de Salud del Régimen Subsidiado (RS) y el </t>
    </r>
    <r>
      <rPr>
        <i/>
        <sz val="18"/>
        <rFont val="Arial"/>
        <family val="2"/>
      </rPr>
      <t>1.3% (RD$22,008,387,988.60)</t>
    </r>
    <r>
      <rPr>
        <sz val="18"/>
        <rFont val="Arial"/>
        <family val="2"/>
      </rPr>
      <t xml:space="preserve"> por rendimientos de las diferentes inversiones del SFS y aportes.
Del total recaudado desde 2008 al mes de mayo 2024, un </t>
    </r>
    <r>
      <rPr>
        <i/>
        <sz val="18"/>
        <rFont val="Arial"/>
        <family val="2"/>
      </rPr>
      <t xml:space="preserve">63.0%  (RD$985,219,051,599.26) </t>
    </r>
    <r>
      <rPr>
        <sz val="18"/>
        <rFont val="Arial"/>
        <family val="2"/>
      </rPr>
      <t xml:space="preserve">proviene del sector privado y el </t>
    </r>
    <r>
      <rPr>
        <i/>
        <sz val="18"/>
        <rFont val="Arial"/>
        <family val="2"/>
      </rPr>
      <t>37.0% (RD$579,433,747,209.66)</t>
    </r>
    <r>
      <rPr>
        <sz val="18"/>
        <rFont val="Arial"/>
        <family val="2"/>
      </rPr>
      <t xml:space="preserve">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t>
    </r>
    <r>
      <rPr>
        <i/>
        <sz val="18"/>
        <rFont val="Arial"/>
        <family val="2"/>
      </rPr>
      <t>28.5%</t>
    </r>
    <r>
      <rPr>
        <sz val="18"/>
        <rFont val="Arial"/>
        <family val="2"/>
      </rPr>
      <t xml:space="preserve">(el </t>
    </r>
    <r>
      <rPr>
        <i/>
        <sz val="18"/>
        <rFont val="Arial"/>
        <family val="2"/>
      </rPr>
      <t>10.6%</t>
    </r>
    <r>
      <rPr>
        <sz val="18"/>
        <rFont val="Arial"/>
        <family val="2"/>
      </rPr>
      <t xml:space="preserve"> sectores público y el </t>
    </r>
    <r>
      <rPr>
        <i/>
        <sz val="18"/>
        <rFont val="Arial"/>
        <family val="2"/>
      </rPr>
      <t>17.9%</t>
    </r>
    <r>
      <rPr>
        <sz val="18"/>
        <rFont val="Arial"/>
        <family val="2"/>
      </rPr>
      <t xml:space="preserve"> privados) y por el sector empleador es de un </t>
    </r>
    <r>
      <rPr>
        <i/>
        <sz val="18"/>
        <rFont val="Arial"/>
        <family val="2"/>
      </rPr>
      <t xml:space="preserve"> 71.5% </t>
    </r>
    <r>
      <rPr>
        <sz val="18"/>
        <rFont val="Arial"/>
        <family val="2"/>
      </rPr>
      <t xml:space="preserve"> (</t>
    </r>
    <r>
      <rPr>
        <i/>
        <sz val="18"/>
        <rFont val="Arial"/>
        <family val="2"/>
      </rPr>
      <t xml:space="preserve">26.5% </t>
    </r>
    <r>
      <rPr>
        <sz val="18"/>
        <rFont val="Arial"/>
        <family val="2"/>
      </rPr>
      <t xml:space="preserve">público y el </t>
    </r>
    <r>
      <rPr>
        <i/>
        <sz val="18"/>
        <rFont val="Arial"/>
        <family val="2"/>
      </rPr>
      <t>45.0%</t>
    </r>
    <r>
      <rPr>
        <sz val="18"/>
        <rFont val="Arial"/>
        <family val="2"/>
      </rPr>
      <t xml:space="preserve"> privado), para el mismo período.  
Para mayo 2024, los fondos ingresados al Sistema Dominicano de Seguridad Social (SDSS) por concepto de recaudo del Régimen Contributivo ascendieron a</t>
    </r>
    <r>
      <rPr>
        <i/>
        <sz val="18"/>
        <rFont val="Arial"/>
        <family val="2"/>
      </rPr>
      <t xml:space="preserve"> RD$85,608,864,342.52</t>
    </r>
    <r>
      <rPr>
        <sz val="18"/>
        <rFont val="Arial"/>
        <family val="2"/>
      </rPr>
      <t xml:space="preserve">y los pagos a las diferentes entidades que lo componen para cubrir los diferentes seguros alcanzaron un monto total de </t>
    </r>
    <r>
      <rPr>
        <i/>
        <sz val="18"/>
        <rFont val="Arial"/>
        <family val="2"/>
      </rPr>
      <t xml:space="preserve">RD$86,894,714,423.63. </t>
    </r>
    <r>
      <rPr>
        <sz val="18"/>
        <rFont val="Arial"/>
        <family val="2"/>
      </rPr>
      <t xml:space="preserve">
En el mismo período, para el Régimen Subsidiado se recibieron aportes del gobierno central  por la suma de </t>
    </r>
    <r>
      <rPr>
        <i/>
        <sz val="18"/>
        <rFont val="Arial"/>
        <family val="2"/>
      </rPr>
      <t xml:space="preserve">RD$8,081,342,500.00 </t>
    </r>
    <r>
      <rPr>
        <sz val="18"/>
        <rFont val="Arial"/>
        <family val="2"/>
      </rPr>
      <t>y se realizaron pago a SENASA por un monto de</t>
    </r>
    <r>
      <rPr>
        <i/>
        <sz val="18"/>
        <rFont val="Arial"/>
        <family val="2"/>
      </rPr>
      <t xml:space="preserve"> RD$7,744,837,678.45.</t>
    </r>
    <r>
      <rPr>
        <sz val="18"/>
        <rFont val="Arial"/>
        <family val="2"/>
      </rPr>
      <t xml:space="preserve">
</t>
    </r>
  </si>
  <si>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</si>
  <si>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</si>
  <si>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</si>
  <si>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</si>
  <si>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</si>
  <si>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</si>
  <si>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</si>
  <si>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</si>
  <si>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</si>
  <si>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</si>
  <si>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</si>
  <si>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</si>
  <si>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</si>
  <si>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</si>
  <si>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</si>
  <si>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</si>
  <si>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</si>
  <si>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</si>
  <si>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</si>
  <si>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</si>
  <si>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</si>
  <si>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</si>
  <si>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</si>
  <si>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</si>
  <si>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</si>
  <si>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</si>
  <si>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</si>
  <si>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</si>
  <si>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</si>
  <si>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</si>
  <si>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</si>
  <si>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</si>
  <si>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</si>
  <si>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</si>
  <si>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</si>
  <si>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t>Fuente:  TSS.  BCRD.  Los datos del PIB estan al 2023, seran actualizados una vez que el Banco Central actualice sus informes.</t>
  </si>
  <si>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</si>
  <si>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</si>
  <si>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</si>
  <si>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hasta mayo 2024,  los egresos del SDSS ascienden a RD$1,728,739,039,439.33  los cuales han sido desembolsado a diferentes entidades, que componen el sistema, como se detalla a continuación: Los fondos pagados al Seguro Familiar de Salud (SFS) del RC en el período comprendido entre septiembre de 2007,  fecha en que inició dicho seguro al mes de mayo 2024 asciende a RD$692,423,180,131.82, de los cuales un 92.4% fue asignado para el cuidado de la salud; 2.1% para cubrir el Fondo Nacional de Atenciones Médicas por Accidentes de Tránsito (FONAMAT); un 3.8% fue asignado a la Cuenta  de Subsidios (Enfermedad Común, Maternidad y  Lactancia); 1.3% pagado como comisión a  SISALRIL.  
Los fondos desembolsados para cubrir las cápitas de los afiliados al SFS del RC, a las Administradoras de Riesgos de Salud (ARS) pertenecientes al Sistema Dominicano de Seguridad Social (SDSS),  para el mes de mayo 2024 fue de RD$40,403,550,854.29. El monto total dispersado a las ARS  desde 2007 al mes de mayo 2024 alcanza la suma de RD$713,481,297,133.64,  para cubrir el Plan de Servicios de Salud  (PDSS) y el Fondo de Atenciones Médicas por Accidentes  de Tránsito (FONAMAT).  
Conforme a la las desiciones de las comiciones de Presupuesto, Finanzas e Inversiones del CNSS presentan las inversiones de los fondos acumulados en la Cuenta del Cuidado de la Salud del RC  al mes de mayo 2024 en RD$4,785,991,443.78, estos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mayo 2024 el gobierno ha transferido al sistema  según  lo presupuestado anualmente la suma de RD$142,760,364,166.71,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RD$149,426,110,158.52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Hata el momento no se han realizado mas pagos extraordinario.
Desde el 2009 hasta mayo 2024, el gobierno central ha realizado aportes a los Regímenes Especiales Transitorios de Salud  para  los pensionados de RD$11,201,494,898.53  y se han pagado a las ARS correspondientes RD$10,352,882,223.76.</t>
  </si>
  <si>
    <t>Seguro Familiar de Salud (SFS) del Régimen Contributivo (RC)
Fondos Pagados Anualmente por Cuentas al SFS del RC</t>
  </si>
  <si>
    <t>Cuentas</t>
  </si>
  <si>
    <t>2007-2012</t>
  </si>
  <si>
    <t>2013-2018</t>
  </si>
  <si>
    <t>2019-2021</t>
  </si>
  <si>
    <t>Ene-May.24</t>
  </si>
  <si>
    <t>Cuidado de la Salud</t>
  </si>
  <si>
    <t xml:space="preserve">Subsidios </t>
  </si>
  <si>
    <t xml:space="preserve">FONAMAT </t>
  </si>
  <si>
    <t>Comisión SISALRIL</t>
  </si>
  <si>
    <t>Estancias Infantiles (EI)</t>
  </si>
  <si>
    <t>Pago de CONDEI</t>
  </si>
  <si>
    <t>Totales</t>
  </si>
  <si>
    <r>
      <rPr>
        <b/>
        <sz val="9"/>
        <color theme="1"/>
        <rFont val="Arial"/>
        <family val="2"/>
      </rPr>
      <t xml:space="preserve">Fuente: TSS.  </t>
    </r>
    <r>
      <rPr>
        <sz val="9"/>
        <color theme="1"/>
        <rFont val="Arial"/>
        <family val="2"/>
      </rPr>
      <t xml:space="preserve">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r>
  </si>
  <si>
    <t>Seguro Familiar de Salud (SFS) del Régimen Contributivo (RC)
Fondos Pagados a las Administradora de Riesgos de Salud (ARS) del SFS del RC</t>
  </si>
  <si>
    <t>ARS</t>
  </si>
  <si>
    <t>Total General
2007- May.24</t>
  </si>
  <si>
    <t>Ene-May.2024</t>
  </si>
  <si>
    <t>2022-2023</t>
  </si>
  <si>
    <t>2020-2021</t>
  </si>
  <si>
    <t>2015-2018</t>
  </si>
  <si>
    <t>2011-2014</t>
  </si>
  <si>
    <t>2007-2010</t>
  </si>
  <si>
    <t>Primera ARS de Humano</t>
  </si>
  <si>
    <t>SENASA RC</t>
  </si>
  <si>
    <t>MAPFRE Salud ARS</t>
  </si>
  <si>
    <t>Universal</t>
  </si>
  <si>
    <t>SEMMA</t>
  </si>
  <si>
    <t>Futuro</t>
  </si>
  <si>
    <t>Salud Segura</t>
  </si>
  <si>
    <t>Serv. de Igualas Méd. Dr. Abel G.</t>
  </si>
  <si>
    <t>Dr. Yunen</t>
  </si>
  <si>
    <t>Renacer</t>
  </si>
  <si>
    <t xml:space="preserve">Monumental </t>
  </si>
  <si>
    <t>Asoc. de Profesionales de la Salud</t>
  </si>
  <si>
    <t>Grupo Med. Asociado</t>
  </si>
  <si>
    <t>Adm. Serv. Médicos Amor y Paz</t>
  </si>
  <si>
    <t>METASALUD</t>
  </si>
  <si>
    <t>Serv. Dominicano de Salud</t>
  </si>
  <si>
    <t>CMD</t>
  </si>
  <si>
    <t>La Colonial</t>
  </si>
  <si>
    <t>ASISTANET</t>
  </si>
  <si>
    <t xml:space="preserve">Plan Salud </t>
  </si>
  <si>
    <t>FFAA</t>
  </si>
  <si>
    <t>ISSPOL</t>
  </si>
  <si>
    <t>IGMAM</t>
  </si>
  <si>
    <t>SEMUNASED</t>
  </si>
  <si>
    <t>Galeno</t>
  </si>
  <si>
    <t xml:space="preserve">BMI </t>
  </si>
  <si>
    <t>UCEMED</t>
  </si>
  <si>
    <t>Plamedin</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</si>
  <si>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</si>
  <si>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</si>
  <si>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</si>
  <si>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</si>
  <si>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</si>
  <si>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Garantia e inversion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</si>
  <si>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</si>
  <si>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</si>
  <si>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</si>
  <si>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</si>
  <si>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</si>
  <si>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</si>
  <si>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</si>
  <si>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</si>
  <si>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</si>
  <si>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</si>
  <si>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</si>
  <si>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</si>
  <si>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</si>
  <si>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</si>
  <si>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</si>
  <si>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diciembre 2008,  fecha en que inició el recaudo para el SVDS del RC, hasta mayo 2024 ascienden a un </t>
    </r>
    <r>
      <rPr>
        <b/>
        <sz val="26"/>
        <rFont val="Arial"/>
        <family val="2"/>
      </rPr>
      <t xml:space="preserve">monto total </t>
    </r>
    <r>
      <rPr>
        <sz val="26"/>
        <rFont val="Arial"/>
        <family val="2"/>
      </rPr>
      <t xml:space="preserve">de RD740,500,915,390.4 de los cuales RD$641,511,777,739.3 (79.3%)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RD$29,757,908,459.0 (3.7%); </t>
    </r>
    <r>
      <rPr>
        <b/>
        <sz val="26"/>
        <rFont val="Arial"/>
        <family val="2"/>
      </rPr>
      <t>Comisión AFP</t>
    </r>
    <r>
      <rPr>
        <sz val="26"/>
        <rFont val="Arial"/>
        <family val="2"/>
      </rPr>
      <t xml:space="preserve"> RD$19,726,456,134.5 (2.4%); </t>
    </r>
    <r>
      <rPr>
        <b/>
        <sz val="26"/>
        <rFont val="Arial"/>
        <family val="2"/>
      </rPr>
      <t xml:space="preserve"> Comisión SIPEN </t>
    </r>
    <r>
      <rPr>
        <sz val="26"/>
        <rFont val="Arial"/>
        <family val="2"/>
      </rPr>
      <t xml:space="preserve">RD$5,485,404,794.9 (0.7%); el </t>
    </r>
    <r>
      <rPr>
        <b/>
        <sz val="26"/>
        <rFont val="Arial"/>
        <family val="2"/>
      </rPr>
      <t xml:space="preserve">Seguro de Vida </t>
    </r>
    <r>
      <rPr>
        <sz val="26"/>
        <rFont val="Arial"/>
        <family val="2"/>
      </rPr>
      <t xml:space="preserve">RD$58,638,997,774.4(7.3%)  </t>
    </r>
    <r>
      <rPr>
        <b/>
        <sz val="26"/>
        <rFont val="Arial"/>
        <family val="2"/>
      </rPr>
      <t>y por último</t>
    </r>
    <r>
      <rPr>
        <sz val="26"/>
        <rFont val="Arial"/>
        <family val="2"/>
      </rPr>
      <t xml:space="preserve"> RD$27,012,724,110.6 desembolsado al </t>
    </r>
    <r>
      <rPr>
        <b/>
        <sz val="26"/>
        <rFont val="Arial"/>
        <family val="2"/>
      </rPr>
      <t>Fondo de Solidaridad Social  (FSS)</t>
    </r>
    <r>
      <rPr>
        <sz val="26"/>
        <rFont val="Arial"/>
        <family val="2"/>
      </rPr>
      <t>, equivalente al 3.3% del total de la recaudación individualizada,</t>
    </r>
    <r>
      <rPr>
        <b/>
        <sz val="26"/>
        <rFont val="Arial"/>
        <family val="2"/>
      </rPr>
      <t xml:space="preserve"> FSS</t>
    </r>
    <r>
      <rPr>
        <sz val="26"/>
        <rFont val="Arial"/>
        <family val="2"/>
      </rPr>
      <t xml:space="preserve"> representa el 2.1%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sz val="26"/>
        <rFont val="Arial"/>
        <family val="2"/>
      </rPr>
      <t>Capitalización Individual (CCI), Planes  Complementarios, fondo de Solidaridad Social, Planes de reparto Individualizado y por último, el Fondo  del Instituto Nacional de Bienestar Magisterial  (INABIMA)</t>
    </r>
    <r>
      <rPr>
        <b/>
        <i/>
        <sz val="26"/>
        <rFont val="Arial"/>
        <family val="2"/>
      </rPr>
      <t>.</t>
    </r>
    <r>
      <rPr>
        <sz val="26"/>
        <rFont val="Arial"/>
        <family val="2"/>
      </rPr>
      <t xml:space="preserve">    En el período julio 2003 al mes de mayo 2024 el patrimonio de los fondos de pensiones ha alcanzó un monto acumulado de RD$1,286,512.90 millones, representando el un 18.9% del Producto Interno Bruto (PIB). Para el mes de mayo 2024, CCI tiene el 79.4%, INABIMA un 11.0%, FSS un 5.8%, reparto individualizado un 3.8%  de la composición de los fondos de pensiones.
La Cartera total de Inversión de los fondos de pensiones  al mes a mayo 2024, RD1,124,100,705,11.37.   La composición por tipo de emisor de instrumento de inversión, se observa que el 70.1% está colocada en dos tipos de emisores  principales: </t>
    </r>
    <r>
      <rPr>
        <i/>
        <sz val="26"/>
        <rFont val="Arial"/>
        <family val="2"/>
      </rPr>
      <t xml:space="preserve">Banco Central </t>
    </r>
    <r>
      <rPr>
        <sz val="26"/>
        <rFont val="Arial"/>
        <family val="2"/>
      </rPr>
      <t xml:space="preserve">contiene el 15.81%; el 54.28%  en la cartera del </t>
    </r>
    <r>
      <rPr>
        <i/>
        <sz val="26"/>
        <rFont val="Arial"/>
        <family val="2"/>
      </rPr>
      <t>Ministerio de Hacienda</t>
    </r>
    <r>
      <rPr>
        <sz val="26"/>
        <rFont val="Arial"/>
        <family val="2"/>
      </rPr>
      <t xml:space="preserve"> y el restante 29.9% distribuidos en otros </t>
    </r>
    <r>
      <rPr>
        <i/>
        <sz val="26"/>
        <rFont val="Arial"/>
        <family val="2"/>
      </rPr>
      <t>fondos de inversión</t>
    </r>
    <r>
      <rPr>
        <sz val="26"/>
        <rFont val="Arial"/>
        <family val="2"/>
      </rPr>
      <t xml:space="preserve">.    
Desde diciembre 2003 hasta  mayo 2024, la rentabilidad nominal promedio de los fondos de pensiones tanto de la Cuenta de Capitalización Individual como del sistema en general, ha tenido un comportamiento similar,  acorde a los cambios de las tasas de interés en la  economía . Para  el mes del mayo 2024 la tasa promedio del sistema es de 10.6% y la tasa promedio de la CCI es de 10.4%.  Utilizando la  inflación acumulada disponible en el Banco Central de la República Dominicana, se estima una rentabilidad real es de un 7.2%  al mes de mayo 2024.
</t>
    </r>
  </si>
  <si>
    <t>Seguro de Vejez, Discapacidad y Sobrevivencia (SVDS)
Dispersión Histórica del SVDS</t>
  </si>
  <si>
    <t>Dispersión SVDS</t>
  </si>
  <si>
    <t>Seguro de Vejez, Discapacidad y Sobrevivencia (SVDS)
Pagos Anual por Cuentas del SVDS (RD$)</t>
  </si>
  <si>
    <t xml:space="preserve"> CCI</t>
  </si>
  <si>
    <t>Reparto</t>
  </si>
  <si>
    <t>Seguro Vida</t>
  </si>
  <si>
    <t>Autoseguro IDSS</t>
  </si>
  <si>
    <t>Comisión AFP</t>
  </si>
  <si>
    <t>Comisión SIPEN</t>
  </si>
  <si>
    <t xml:space="preserve"> FSS</t>
  </si>
  <si>
    <t>Comisión TSS</t>
  </si>
  <si>
    <t>Comisión DIDA</t>
  </si>
  <si>
    <t>TSS-INABIMA</t>
  </si>
  <si>
    <t>Seguro de Vejez, Discapacidad y Sobrevivencia (SVDS) Pagos a 
Entidades del Seguro de Vejez, Discapacidad y Sobrevivencia (SVDS)</t>
  </si>
  <si>
    <t>Totales Generales</t>
  </si>
  <si>
    <t>2009-2012</t>
  </si>
  <si>
    <t>2013-2016</t>
  </si>
  <si>
    <t>2017-2021</t>
  </si>
  <si>
    <t xml:space="preserve">AFP Popular </t>
  </si>
  <si>
    <t>Scotia Crecer AFP</t>
  </si>
  <si>
    <t>AFP Siembra</t>
  </si>
  <si>
    <t>AFP Reservas</t>
  </si>
  <si>
    <t>Fondo INABIMA</t>
  </si>
  <si>
    <t>AFP Romana</t>
  </si>
  <si>
    <t>SIPEN</t>
  </si>
  <si>
    <t>Fondo BR</t>
  </si>
  <si>
    <t>Fondo BC</t>
  </si>
  <si>
    <t>Autoseguro (IDSS)</t>
  </si>
  <si>
    <t>AFP Atlántico</t>
  </si>
  <si>
    <t>AFP JMMB BDI, SA</t>
  </si>
  <si>
    <t>AFP LEON</t>
  </si>
  <si>
    <t>AFP CARIBALICO</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</si>
  <si>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</si>
  <si>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</si>
  <si>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</si>
  <si>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</si>
  <si>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</si>
  <si>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</si>
  <si>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</si>
  <si>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</si>
  <si>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</si>
  <si>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</si>
  <si>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Al 31 Marzo 2024</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</si>
  <si>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</si>
  <si>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</si>
  <si>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</si>
  <si>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</si>
  <si>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</si>
  <si>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</si>
  <si>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</si>
  <si>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</si>
  <si>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</si>
  <si>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 xml:space="preserve">Otros </t>
  </si>
  <si>
    <t>Fuente: Boletín No.83</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</si>
  <si>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</si>
  <si>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</si>
  <si>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</si>
  <si>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</si>
  <si>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</si>
  <si>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</si>
  <si>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</si>
  <si>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</si>
  <si>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</si>
  <si>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</si>
  <si>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Dic-16</t>
  </si>
  <si>
    <t>Dic-18</t>
  </si>
  <si>
    <t>Dec.21</t>
  </si>
  <si>
    <t>Dec.22</t>
  </si>
  <si>
    <t>Dec.23</t>
  </si>
  <si>
    <t xml:space="preserve"> Seguro de Vejez, Discapacidad y Sobrevivencia (SVDS)
Composición del Patrimonio de Fondos de Pensiones</t>
  </si>
  <si>
    <t>Composicion de Patrimonio de Fondo de Pensiones</t>
  </si>
  <si>
    <r>
      <rPr>
        <b/>
        <sz val="14"/>
        <color theme="1"/>
        <rFont val="Arial"/>
        <family val="2"/>
      </rPr>
      <t xml:space="preserve">Fuente: </t>
    </r>
    <r>
      <rPr>
        <sz val="14"/>
        <color theme="1"/>
        <rFont val="Arial"/>
        <family val="2"/>
      </rPr>
      <t>Sipen</t>
    </r>
  </si>
  <si>
    <t xml:space="preserve">Los pagos efectuados al Seguro de Riesgos Laborales (SRL), durante el período diciembre 2005 hasta mayo 2024,  para prevenir y cubrir daños ocasionados por accidentes de trabajo y/o enfermedades profesionales fue de RD$73,208,403,368.24.
Para el mismo período, el 95.50% de los fondos pagados al SRL, pertenecen a ARL Salud Segura; el 4.15% a la Comisión de la SISALRIL y el 0.35% al Fondo de Solidaridad Social.  
De enero a mayo 2024, la suma total pagada ascienden a RD$3,943,834,338.75, distribuidos de la siguiente forma: el 95.76% a ARL Salud Segura; 4.17%  a la Comisión SISALRIL y 0.08% al Fondo de Solidaridad Social del Seguro de Riesgos Laborales (SRL).  
</t>
  </si>
  <si>
    <t>Seguro de Riesgos Laborales
Pagos Anuales al Seguro de Riesgo Laborales (SRL) por Cuentas</t>
  </si>
  <si>
    <t>SRL DISPERSION</t>
  </si>
  <si>
    <t>Fecha</t>
  </si>
  <si>
    <t xml:space="preserve"> Prestaciones de Beneficios
 (ARL Salud Segura)</t>
  </si>
  <si>
    <t>% / Total</t>
  </si>
  <si>
    <t>% / Total2</t>
  </si>
  <si>
    <t>Fondos de Solidaridad FSS (SRL)</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</si>
  <si>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</si>
  <si>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</si>
  <si>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</si>
  <si>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</si>
  <si>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</si>
  <si>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</si>
  <si>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</si>
  <si>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</si>
  <si>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</si>
  <si>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</si>
  <si>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</si>
  <si>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</si>
  <si>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mayo 2024,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14,829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17,190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64.  
Para enero-mayo 2024, las pensiones otorgadas por CCI son por discapacidad un total de 689; por Sobreviviencia un total de 565 y por retiro programado 5.
Para el trimestre enero- marzo 2024,  en el Seguro de Vejez Discapacidad y Sobrevivencia (SVDS),  se otorgaron pensiones a los afiliados, por su tipo de beneficio.  Las pensiones de sobrevivencia son otorgadas por el valor acumulado del fallecido y para el trimestre  es de RD$12,789.79; la pension por discapacidad vienen dadas por el saldo acumulado en el CCI, ajustado segun la graveded o el tipo de discapacidad, otorgandose RD$12,605.58 y  por último la pensión de retiro programado que son el promedio de la cantidad acumulada según su esperanza de vida y eligiendo la modalidad (renta vitalicia o retiro porgramado por un tiempo), hasta ahora se otorga una pension promedio de RD$39,973.82. </t>
    </r>
  </si>
  <si>
    <t>Seguro de Vejez, Discapacidad y Sobrevivencia (SVDS)
Pensiones Otorgadas por Año</t>
  </si>
  <si>
    <t xml:space="preserve">Pensiones Otorgadas </t>
  </si>
  <si>
    <t>Discapacidad</t>
  </si>
  <si>
    <t>Sobrevivencia</t>
  </si>
  <si>
    <t>Retiro Programado</t>
  </si>
  <si>
    <t>Total Pensiones</t>
  </si>
  <si>
    <t>% Discapacidad</t>
  </si>
  <si>
    <t>% Sobrevivencia</t>
  </si>
  <si>
    <t>2003-2007</t>
  </si>
  <si>
    <t>TOTAL</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</si>
  <si>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</si>
  <si>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</si>
  <si>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Concepto</t>
  </si>
  <si>
    <t>RD$</t>
  </si>
  <si>
    <t>Sobreviviencia</t>
  </si>
  <si>
    <t>Retiro programado</t>
  </si>
  <si>
    <r>
      <t>Fuente:</t>
    </r>
    <r>
      <rPr>
        <sz val="18"/>
        <rFont val="Arial"/>
        <family val="2"/>
      </rPr>
      <t xml:space="preserve"> SIPEN. Boletín no.83</t>
    </r>
  </si>
  <si>
    <r>
      <t xml:space="preserve">
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mayo 2024 de 574,906 casos. 
El 96.1% de los reportes son de accidentes laborales y el 3.9% por enfermedades profesionales.   El incremento promedio anual de los reportes de accidentes es de 3.9%, desde el período enero 2007 al mes de mayo 2024.  
</t>
    </r>
    <r>
      <rPr>
        <sz val="24"/>
        <rFont val="Arial"/>
        <family val="2"/>
      </rPr>
      <t>Para mayo 2024, el total de reportes de accidentes laborales y enfermedades profesionales fue de 20,765, de los cuales 37.2% de los reportes provenían del sexo femenino y el 62.8% del masculino.   Asimismo, el sector público reportó el 16.8% y el 83.2% del privado.   Del total de accidentes reportados en el período enero 2007 al mes de mayo 2024, el 0.31% es el promedio de los  afiliados tenían edades menores de 20 años y  el 5.14% mayor de 60 años.</t>
    </r>
    <r>
      <rPr>
        <sz val="24"/>
        <color rgb="FFFF0000"/>
        <rFont val="Arial"/>
        <family val="2"/>
      </rPr>
      <t xml:space="preserve">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</si>
  <si>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</si>
  <si>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</si>
  <si>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</si>
  <si>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</si>
  <si>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</si>
  <si>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</si>
  <si>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</si>
  <si>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</si>
  <si>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</si>
  <si>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</si>
  <si>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</si>
  <si>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</si>
  <si>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</si>
  <si>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</si>
  <si>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</si>
  <si>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</si>
  <si>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</si>
  <si>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Región VIII</t>
  </si>
  <si>
    <t>Total Anual</t>
  </si>
  <si>
    <t>% Región 0</t>
  </si>
  <si>
    <t>% Región I</t>
  </si>
  <si>
    <t>% Región II</t>
  </si>
  <si>
    <t>% Región III</t>
  </si>
  <si>
    <t>% Región IV</t>
  </si>
  <si>
    <t>% Región V</t>
  </si>
  <si>
    <t>% Región VI</t>
  </si>
  <si>
    <t>% Región VII</t>
  </si>
  <si>
    <t>% Región VIII</t>
  </si>
  <si>
    <t>Solicitud Beneficios de IDOPPRIL
Instituto Dominicano de Prevención y Proteción de Riesgos Laborales
Reporte de Accidentes Laborales y Enfermedades Profesionales por Provincia</t>
  </si>
  <si>
    <t>Provincias</t>
  </si>
  <si>
    <t>% Provincia</t>
  </si>
  <si>
    <t>DISTRITO NACIONAL</t>
  </si>
  <si>
    <t>SANTIAGO DE LOS CABALLEROS</t>
  </si>
  <si>
    <t>SANTO DOMINGO</t>
  </si>
  <si>
    <t>ALTAGRACIA</t>
  </si>
  <si>
    <t>LA ROMANA</t>
  </si>
  <si>
    <t>PUERTO PLATA</t>
  </si>
  <si>
    <t>SAN CRISTOBAL</t>
  </si>
  <si>
    <t>SAN PEDRO DE MACORIS</t>
  </si>
  <si>
    <t>LA VEGA</t>
  </si>
  <si>
    <t>DUARTE</t>
  </si>
  <si>
    <t>VALVERDE</t>
  </si>
  <si>
    <t>ESPAILLAT</t>
  </si>
  <si>
    <t>MARIA TRINIDAD SANCHEZ</t>
  </si>
  <si>
    <t>SAN JUAN DE LA MAGUANA</t>
  </si>
  <si>
    <t>MONSEÑOR NOUEL</t>
  </si>
  <si>
    <t>BARAHONA</t>
  </si>
  <si>
    <t>PERAVIA</t>
  </si>
  <si>
    <t>SAMANA</t>
  </si>
  <si>
    <t>MONTE PLATA</t>
  </si>
  <si>
    <t>AZUA</t>
  </si>
  <si>
    <t>MONTECRISTI</t>
  </si>
  <si>
    <t>SANTIAGO RODRIGUEZ</t>
  </si>
  <si>
    <t>DAJABON</t>
  </si>
  <si>
    <t>SANCHEZ RAMIREZ</t>
  </si>
  <si>
    <t>SALCEDO</t>
  </si>
  <si>
    <t>HATO MAYOR</t>
  </si>
  <si>
    <t>BAHORUCO</t>
  </si>
  <si>
    <t>INDEPENDENCIA</t>
  </si>
  <si>
    <t>ELIAS PIÑA</t>
  </si>
  <si>
    <t>SAN JOSE DE OCOA</t>
  </si>
  <si>
    <t>PEDERNALES</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</si>
  <si>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</si>
  <si>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</si>
  <si>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</si>
  <si>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</si>
  <si>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</si>
  <si>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</si>
  <si>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Femenino</t>
  </si>
  <si>
    <t>Masculino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</si>
  <si>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</si>
  <si>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</si>
  <si>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</si>
  <si>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</si>
  <si>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</si>
  <si>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</si>
  <si>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</si>
  <si>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</si>
  <si>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</si>
  <si>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</si>
  <si>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</si>
  <si>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primer  cuatrimestre enero- mayo 2024, la  División de Convenios Internacionales que ejecuta el Convenio España y la RD registró un total de 848 expedientes introducidos, 704 concluidos, 4,464 gestiones realizadas y 1,004 atenciones a usuarios.     
De igual forma, destacar que la ejecución del Convenio Multilateral Iberoamericano de Seguridad Social (CMISS) desde España a República Dominicana, se recibieron un total de 748 acciones, de las cuales el 7.6% fueron pensiones por jubilaciones o vejez; el 1.6% por sobrevivencia; el 1.9% por discapacidad; el 2.8% certificación de períodos cotizados;  el 17.4% por Reiteraciones y el 56.7% son certificaciones de legislación aplicables o desplazados.
Asimismo, destacar que la ejecución del Convenio Multilateral Iberoamericano de Seguridad Social (CMISS) desde República Dominicana a España, se recibieron un total de 100 acciones, de las cuales el 16.0% fueron pensiones por jubilaciones; el 10.0% por sobrevivencia por viudedad y el 3.0% por sobrevivencia por orfandad; el 1.0% por discapacidad; el 2.0% certificación de períodos cotizados y el 9.0% por certificaciones de legislación aplicable o desplazdos; el 10.0% por depositos de documentos requeridos y el 49.0% por certificaciones emitidas descentralizadas-centralizadas.</t>
  </si>
  <si>
    <t>Convenio Bilateral de Seguridad Social entre España y la República Dominicana
Cantidad de Solicitudes y Tramitaciones Concluidas</t>
  </si>
  <si>
    <t>Período: Enero - Mayo 2024</t>
  </si>
  <si>
    <t>Solicitudes</t>
  </si>
  <si>
    <t>Introducción (I y II)</t>
  </si>
  <si>
    <t>Gestiones realizadas (III y IV)</t>
  </si>
  <si>
    <t>Atención a usuarios (V)</t>
  </si>
  <si>
    <t>Expedientes concluidos (VI)</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</si>
  <si>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</si>
  <si>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Tipo de Beneficio</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</si>
  <si>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</si>
  <si>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</si>
  <si>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</si>
  <si>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</si>
  <si>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</si>
  <si>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</si>
  <si>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</si>
  <si>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</si>
  <si>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</si>
  <si>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</si>
  <si>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</si>
  <si>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</si>
  <si>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</si>
  <si>
    <t>TABLA RESUMEN_MAYO 2024</t>
  </si>
  <si>
    <t>Período:  Diciembre 2009 - Mayo 2024</t>
  </si>
  <si>
    <t>Período:  Diciembre 2007 - Mayo 2024</t>
  </si>
  <si>
    <t>Capita</t>
  </si>
  <si>
    <t>Afiliados</t>
  </si>
  <si>
    <t>Período: Mayo 2024</t>
  </si>
  <si>
    <t>Población</t>
  </si>
  <si>
    <t>Período:  Diciembre 2008 - Mayo 2024</t>
  </si>
  <si>
    <t>Ene-May. 24</t>
  </si>
  <si>
    <t>Meses</t>
  </si>
  <si>
    <t>ARL</t>
  </si>
  <si>
    <t>AT</t>
  </si>
  <si>
    <t>EP</t>
  </si>
  <si>
    <t>May.24</t>
  </si>
  <si>
    <t>Período:  Diciembre 2010 - Mayo 2024</t>
  </si>
  <si>
    <t>Empresas</t>
  </si>
  <si>
    <t>Empleados</t>
  </si>
  <si>
    <t>Riesgos laborales</t>
  </si>
  <si>
    <t>Mayo.24</t>
  </si>
  <si>
    <t>Privada</t>
  </si>
  <si>
    <t xml:space="preserve">Masculino </t>
  </si>
  <si>
    <t xml:space="preserve">Planes Especiales de Salud para Pensionados y Jubilados </t>
  </si>
  <si>
    <t>Fijo</t>
  </si>
  <si>
    <t>Publica</t>
  </si>
  <si>
    <t xml:space="preserve">Femenino </t>
  </si>
  <si>
    <t>Total Planes Especiales de Salud para Pensionados y Jubilados</t>
  </si>
  <si>
    <t>De Policía Nacional (PN)</t>
  </si>
  <si>
    <t>Período: 2020 - Mayo 2024</t>
  </si>
  <si>
    <t>Centralizada</t>
  </si>
  <si>
    <t>Decreto 
No. 371-16</t>
  </si>
  <si>
    <t>Res. SISALRIL No. 207-2016</t>
  </si>
  <si>
    <t>Período:  Diciembre 2003 - Mayo 2024</t>
  </si>
  <si>
    <t>Pendiente a Clasificar</t>
  </si>
  <si>
    <t>Total de empresas</t>
  </si>
  <si>
    <t>Total de empleados</t>
  </si>
  <si>
    <t>Seguro Familiar de Salud (SFS)</t>
  </si>
  <si>
    <t>Afil. SISALRIL RC</t>
  </si>
  <si>
    <t>Hombres  RC</t>
  </si>
  <si>
    <t>Mujeres RC</t>
  </si>
  <si>
    <t>Titulares</t>
  </si>
  <si>
    <t>Hasta 19</t>
  </si>
  <si>
    <t>Dependientes directos</t>
  </si>
  <si>
    <t>Dependientes adicionales</t>
  </si>
  <si>
    <t>Pensonados</t>
  </si>
  <si>
    <t>Regimen Contributivo</t>
  </si>
  <si>
    <t>60 y más</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</si>
  <si>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</si>
  <si>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</si>
  <si>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</si>
  <si>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</si>
  <si>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</si>
  <si>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</si>
  <si>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</si>
  <si>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</si>
  <si>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</si>
  <si>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</si>
  <si>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</si>
  <si>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</si>
  <si>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</si>
  <si>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</si>
  <si>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</si>
  <si>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Rentabilidad SVDS</t>
  </si>
  <si>
    <t xml:space="preserve"> Afiliados por Grupos de Edad según Sexo del Afiliado. </t>
  </si>
  <si>
    <t>SISALRIL</t>
  </si>
  <si>
    <t>Nominal CCI</t>
  </si>
  <si>
    <t xml:space="preserve"> TOTAL </t>
  </si>
  <si>
    <t xml:space="preserve"> Rango de Número de Empleados.</t>
  </si>
  <si>
    <t>% promedio del sistema</t>
  </si>
  <si>
    <t>IPC</t>
  </si>
  <si>
    <t xml:space="preserve">15-19   </t>
  </si>
  <si>
    <t xml:space="preserve"> Empleados</t>
  </si>
  <si>
    <t>Empresa</t>
  </si>
  <si>
    <t xml:space="preserve">Empleados </t>
  </si>
  <si>
    <t xml:space="preserve">20-24   </t>
  </si>
  <si>
    <t xml:space="preserve">25-29   </t>
  </si>
  <si>
    <t xml:space="preserve">   01 y 05    </t>
  </si>
  <si>
    <t xml:space="preserve">30-34   </t>
  </si>
  <si>
    <t xml:space="preserve">   06 y 10    </t>
  </si>
  <si>
    <t>Pensiones SVDS</t>
  </si>
  <si>
    <t xml:space="preserve">35-39   </t>
  </si>
  <si>
    <t xml:space="preserve">   11 y 20    </t>
  </si>
  <si>
    <t xml:space="preserve">40-44   </t>
  </si>
  <si>
    <t xml:space="preserve">   21 y 50    </t>
  </si>
  <si>
    <t xml:space="preserve">45-49   </t>
  </si>
  <si>
    <t xml:space="preserve">   51 y 100   </t>
  </si>
  <si>
    <t xml:space="preserve">50-54   </t>
  </si>
  <si>
    <t xml:space="preserve">  101 y 500   </t>
  </si>
  <si>
    <t xml:space="preserve">Patrimonio </t>
  </si>
  <si>
    <t xml:space="preserve">55-59   </t>
  </si>
  <si>
    <t xml:space="preserve">  501 y 1000  </t>
  </si>
  <si>
    <t>PIB 2023 **</t>
  </si>
  <si>
    <t xml:space="preserve">60-64   </t>
  </si>
  <si>
    <t xml:space="preserve"> 1001 y 10000 </t>
  </si>
  <si>
    <t xml:space="preserve">65-69   </t>
  </si>
  <si>
    <t xml:space="preserve">Mas de 10000  </t>
  </si>
  <si>
    <t xml:space="preserve">70-74   </t>
  </si>
  <si>
    <t xml:space="preserve">75-79   </t>
  </si>
  <si>
    <t>Banco Central RD Enero-marzo 2024</t>
  </si>
  <si>
    <t xml:space="preserve">80-84   </t>
  </si>
  <si>
    <t>ENFT formal</t>
  </si>
  <si>
    <t>85 y Mas</t>
  </si>
  <si>
    <t>ENFT informal</t>
  </si>
  <si>
    <t>No Espec.</t>
  </si>
  <si>
    <t>Población en Edad de Trabajar (PET)</t>
  </si>
  <si>
    <t>Fuerza de Trabajo PEA</t>
  </si>
  <si>
    <t>PEA- Hombre</t>
  </si>
  <si>
    <t>PEA- Mujer</t>
  </si>
  <si>
    <t>Dispersado ARS</t>
  </si>
  <si>
    <t>SVDS-DISPERSION</t>
  </si>
  <si>
    <t xml:space="preserve">SVDS_Pago por Entidades </t>
  </si>
  <si>
    <t>MAPFRE Salud ARS (Palic Salud)</t>
  </si>
  <si>
    <t>ARS Seguro Medico de Maestro (SEMMA)</t>
  </si>
  <si>
    <t>Patrimonio por Fondo</t>
  </si>
  <si>
    <t>Fondos</t>
  </si>
  <si>
    <t>Cuentas de Capitalización Individual</t>
  </si>
  <si>
    <t>Fondo de Solidaridad Social</t>
  </si>
  <si>
    <t>Fondos de Reparto Individualizado*</t>
  </si>
  <si>
    <t>SFS-DISPERSION</t>
  </si>
  <si>
    <t>Fondos Complementarios</t>
  </si>
  <si>
    <t>Cuidado de la Salud + ADA</t>
  </si>
  <si>
    <t xml:space="preserve">    </t>
  </si>
  <si>
    <t>ASISTANET (Constitución)</t>
  </si>
  <si>
    <t>SRL-DISPERSION</t>
  </si>
  <si>
    <t>SFS-Pensionados Hacienda</t>
  </si>
  <si>
    <t>SFS-Pensionados Policia Nacional</t>
  </si>
  <si>
    <t>SFS-Pensionados S. Salud</t>
  </si>
  <si>
    <t>SFS-Pensionados FFAA</t>
  </si>
  <si>
    <t>SFS-Pensionados Estado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</si>
</sst>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 numFmtId="200" formatCode="#,##0.0"/>
  </numFmts>
  <fonts count="260">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sz val="24"/>
      <color rgb="FFFF0000"/>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sz val="10"/>
      <name val="Arial"/>
      <family val="2"/>
    </font>
    <font>
      <sz val="29"/>
      <name val="Arial"/>
      <family val="2"/>
    </font>
    <font>
      <sz val="26"/>
      <name val="Arial"/>
      <family val="2"/>
    </font>
    <font>
      <i/>
      <sz val="29"/>
      <name val="Arial"/>
      <family val="2"/>
    </font>
    <font>
      <b/>
      <i/>
      <sz val="29"/>
      <name val="Arial"/>
      <family val="2"/>
    </font>
    <font>
      <b/>
      <sz val="26"/>
      <name val="Arial"/>
      <family val="2"/>
    </font>
    <font>
      <b/>
      <i/>
      <sz val="26"/>
      <name val="Arial"/>
      <family val="2"/>
    </font>
    <font>
      <i/>
      <sz val="26"/>
      <name val="Arial"/>
      <family val="2"/>
    </font>
    <font>
      <i/>
      <sz val="18"/>
      <name val="Arial"/>
      <family val="2"/>
    </font>
    <font>
      <b/>
      <i/>
      <sz val="14"/>
      <name val="Calibri"/>
      <family val="2"/>
      <scheme val="minor"/>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3" tint="0.59999389629810485"/>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s>
  <cellStyleXfs count="2608">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3"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29" fillId="0" borderId="0"/>
    <xf numFmtId="176" fontId="229" fillId="0" borderId="0" applyFont="0" applyFill="0" applyBorder="0" applyAlignment="0" applyProtection="0"/>
    <xf numFmtId="9" fontId="229"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50" fillId="0" borderId="0">
      <alignment wrapText="1"/>
    </xf>
    <xf numFmtId="0" fontId="31" fillId="0" borderId="0"/>
  </cellStyleXfs>
  <cellXfs count="1612">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74" fontId="36" fillId="0" borderId="0" xfId="0"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85" fontId="54" fillId="0" borderId="0" xfId="0" applyNumberFormat="1" applyFont="1"/>
    <xf numFmtId="10" fontId="53" fillId="0" borderId="0" xfId="521" applyNumberFormat="1" applyFont="1"/>
    <xf numFmtId="2" fontId="53" fillId="0" borderId="0" xfId="521" applyNumberFormat="1" applyFont="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171" fontId="0" fillId="0" borderId="0" xfId="521" applyNumberFormat="1" applyFont="1" applyAlignment="1">
      <alignment horizontal="center"/>
    </xf>
    <xf numFmtId="2" fontId="86" fillId="0" borderId="0" xfId="713" applyNumberFormat="1" applyFont="1"/>
    <xf numFmtId="171" fontId="36" fillId="25" borderId="0" xfId="521" applyNumberFormat="1" applyFont="1" applyFill="1" applyBorder="1" applyAlignment="1">
      <alignment horizontal="right" vertical="center" wrapText="1"/>
    </xf>
    <xf numFmtId="174" fontId="43" fillId="0" borderId="0" xfId="0" applyFont="1" applyAlignment="1">
      <alignment horizontal="right" vertical="center"/>
    </xf>
    <xf numFmtId="171" fontId="0" fillId="0" borderId="0" xfId="0" applyNumberFormat="1"/>
    <xf numFmtId="38" fontId="36" fillId="25" borderId="0" xfId="294" applyNumberFormat="1" applyFont="1" applyFill="1" applyBorder="1" applyAlignment="1">
      <alignment vertical="center" wrapText="1"/>
    </xf>
    <xf numFmtId="10" fontId="31" fillId="0" borderId="0" xfId="521" applyNumberFormat="1" applyFont="1" applyBorder="1" applyAlignment="1"/>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0" fontId="32" fillId="0" borderId="0" xfId="521" applyNumberFormat="1" applyFont="1" applyAlignment="1">
      <alignment horizontal="center"/>
    </xf>
    <xf numFmtId="40" fontId="50" fillId="25" borderId="0" xfId="294" applyNumberFormat="1" applyFont="1" applyFill="1" applyBorder="1" applyAlignment="1">
      <alignment horizontal="center" vertic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0" fillId="0" borderId="0" xfId="521" applyNumberFormat="1" applyFont="1" applyAlignment="1"/>
    <xf numFmtId="10" fontId="90" fillId="27" borderId="0" xfId="521" applyNumberFormat="1" applyFont="1" applyFill="1"/>
    <xf numFmtId="171" fontId="0" fillId="0" borderId="0" xfId="521" applyNumberFormat="1" applyFont="1" applyAlignment="1">
      <alignment horizontal="right"/>
    </xf>
    <xf numFmtId="193"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0" fontId="0" fillId="0" borderId="0" xfId="521" applyNumberFormat="1" applyFont="1" applyFill="1" applyAlignment="1"/>
    <xf numFmtId="178" fontId="47" fillId="0" borderId="0" xfId="0" applyNumberFormat="1" applyFont="1"/>
    <xf numFmtId="193" fontId="47" fillId="0" borderId="0" xfId="0" applyNumberFormat="1" applyFont="1"/>
    <xf numFmtId="178" fontId="47" fillId="0" borderId="0" xfId="359"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171" fontId="34" fillId="0" borderId="0" xfId="521" applyNumberFormat="1" applyFont="1" applyAlignment="1"/>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194"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7"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5" fontId="47" fillId="0" borderId="0" xfId="0" applyNumberFormat="1" applyFont="1"/>
    <xf numFmtId="195" fontId="35" fillId="0" borderId="0" xfId="0" applyNumberFormat="1" applyFont="1"/>
    <xf numFmtId="172" fontId="47" fillId="0" borderId="0" xfId="0" applyNumberFormat="1" applyFont="1" applyAlignment="1">
      <alignment horizontal="left" indent="1"/>
    </xf>
    <xf numFmtId="195"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196" fontId="124" fillId="25" borderId="12" xfId="1019" applyNumberFormat="1" applyFont="1" applyFill="1" applyBorder="1" applyAlignment="1">
      <alignment horizontal="right" vertical="center" wrapText="1"/>
    </xf>
    <xf numFmtId="0" fontId="31" fillId="65" borderId="0" xfId="1203" applyFill="1"/>
    <xf numFmtId="0" fontId="132" fillId="25" borderId="38" xfId="1203" applyFont="1" applyFill="1" applyBorder="1" applyAlignment="1">
      <alignment horizontal="left" vertical="center" wrapText="1" indent="2"/>
    </xf>
    <xf numFmtId="0" fontId="132"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2" fillId="0" borderId="38" xfId="1203" applyFont="1" applyBorder="1" applyAlignment="1">
      <alignment horizontal="left" vertical="center" wrapText="1" indent="2"/>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41" fontId="120" fillId="0" borderId="12" xfId="2466" applyNumberFormat="1" applyFont="1" applyBorder="1" applyAlignment="1">
      <alignment horizontal="center" vertical="center" wrapText="1"/>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9" borderId="12" xfId="2466" applyFont="1" applyFill="1" applyBorder="1" applyAlignment="1">
      <alignment horizontal="center" vertical="center" wrapText="1"/>
    </xf>
    <xf numFmtId="0" fontId="121" fillId="57"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3"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8" borderId="12" xfId="2466" applyFont="1" applyFill="1" applyBorder="1" applyAlignment="1">
      <alignment horizontal="left" vertical="center" wrapText="1"/>
    </xf>
    <xf numFmtId="0" fontId="121" fillId="60" borderId="12" xfId="2466" applyFont="1" applyFill="1" applyBorder="1" applyAlignment="1">
      <alignment horizontal="center" vertical="center" wrapText="1"/>
    </xf>
    <xf numFmtId="168" fontId="122" fillId="64" borderId="12" xfId="2552" applyNumberFormat="1" applyFont="1" applyFill="1" applyBorder="1" applyAlignment="1">
      <alignment horizontal="center" vertical="center"/>
    </xf>
    <xf numFmtId="41" fontId="121" fillId="58"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9"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0" fontId="135" fillId="56" borderId="41" xfId="1203" applyFont="1" applyFill="1" applyBorder="1" applyAlignment="1">
      <alignment horizontal="center" vertical="center" wrapText="1"/>
    </xf>
    <xf numFmtId="0" fontId="135" fillId="56" borderId="42" xfId="1203" applyFont="1" applyFill="1" applyBorder="1" applyAlignment="1">
      <alignment horizontal="center" vertical="center" wrapText="1"/>
    </xf>
    <xf numFmtId="9" fontId="135" fillId="56" borderId="42" xfId="521" applyFont="1" applyFill="1" applyBorder="1" applyAlignment="1">
      <alignment horizontal="center" vertical="center" wrapText="1"/>
    </xf>
    <xf numFmtId="0" fontId="127" fillId="25" borderId="44" xfId="1203" applyFont="1" applyFill="1" applyBorder="1" applyAlignment="1">
      <alignment horizontal="left" vertical="center" wrapText="1" indent="2"/>
    </xf>
    <xf numFmtId="0" fontId="127" fillId="25" borderId="43" xfId="1203" applyFont="1" applyFill="1" applyBorder="1" applyAlignment="1">
      <alignment horizontal="left" vertical="center" wrapText="1" indent="2"/>
    </xf>
    <xf numFmtId="0" fontId="129" fillId="25" borderId="43" xfId="1203" applyFont="1" applyFill="1" applyBorder="1" applyAlignment="1">
      <alignment horizontal="left" vertical="center" wrapText="1" indent="2"/>
    </xf>
    <xf numFmtId="0" fontId="127" fillId="25" borderId="45" xfId="1203" applyFont="1" applyFill="1" applyBorder="1" applyAlignment="1">
      <alignment horizontal="left" vertical="center" wrapText="1" indent="2"/>
    </xf>
    <xf numFmtId="171" fontId="120" fillId="25" borderId="12" xfId="521" applyNumberFormat="1" applyFont="1" applyFill="1" applyBorder="1" applyAlignment="1">
      <alignment vertical="center"/>
    </xf>
    <xf numFmtId="196"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0" fontId="119" fillId="0" borderId="12" xfId="2466" applyFont="1" applyBorder="1" applyAlignment="1">
      <alignment vertical="center" wrapText="1"/>
    </xf>
    <xf numFmtId="0" fontId="119" fillId="25" borderId="12" xfId="2466" applyFont="1" applyFill="1" applyBorder="1" applyAlignment="1">
      <alignment vertical="center" wrapText="1"/>
    </xf>
    <xf numFmtId="41" fontId="119" fillId="63" borderId="12" xfId="2466" applyNumberFormat="1" applyFont="1" applyFill="1" applyBorder="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3" fillId="0" borderId="0" xfId="890" applyFont="1"/>
    <xf numFmtId="0" fontId="120" fillId="25" borderId="12" xfId="2466" applyFont="1" applyFill="1" applyBorder="1" applyAlignment="1">
      <alignment horizontal="left" vertical="center" wrapText="1" indent="6"/>
    </xf>
    <xf numFmtId="196" fontId="123" fillId="0" borderId="12" xfId="0" applyNumberFormat="1" applyFont="1" applyBorder="1" applyAlignment="1">
      <alignment horizontal="left" vertical="center" wrapText="1"/>
    </xf>
    <xf numFmtId="41" fontId="119" fillId="28" borderId="12" xfId="2466" applyNumberFormat="1" applyFont="1" applyFill="1" applyBorder="1" applyAlignment="1">
      <alignment horizontal="center" vertical="center" wrapText="1"/>
    </xf>
    <xf numFmtId="179" fontId="113" fillId="0" borderId="0" xfId="2466" applyNumberFormat="1" applyFont="1" applyAlignment="1">
      <alignment vertical="center"/>
    </xf>
    <xf numFmtId="43" fontId="113" fillId="0" borderId="0" xfId="2466" applyNumberFormat="1" applyFont="1" applyAlignment="1">
      <alignment vertical="center"/>
    </xf>
    <xf numFmtId="171" fontId="45" fillId="0" borderId="0" xfId="521" applyNumberFormat="1" applyFont="1" applyFill="1" applyBorder="1" applyAlignment="1">
      <alignment horizontal="center"/>
    </xf>
    <xf numFmtId="174" fontId="90" fillId="0" borderId="0" xfId="0" applyFont="1" applyAlignment="1">
      <alignment vertical="center"/>
    </xf>
    <xf numFmtId="41" fontId="121" fillId="59"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1"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6" fontId="63" fillId="58" borderId="12" xfId="0" applyNumberFormat="1" applyFont="1" applyFill="1" applyBorder="1" applyAlignment="1">
      <alignment horizontal="right" vertical="center" wrapText="1"/>
    </xf>
    <xf numFmtId="196" fontId="122" fillId="61" borderId="13" xfId="2466" applyNumberFormat="1" applyFont="1" applyFill="1" applyBorder="1" applyAlignment="1">
      <alignment vertical="center"/>
    </xf>
    <xf numFmtId="196" fontId="145" fillId="25" borderId="12" xfId="1019" applyNumberFormat="1" applyFont="1" applyFill="1" applyBorder="1" applyAlignment="1">
      <alignment horizontal="right" vertical="center" wrapText="1"/>
    </xf>
    <xf numFmtId="196" fontId="145"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6" fontId="146" fillId="25" borderId="12" xfId="1019" applyNumberFormat="1" applyFont="1" applyFill="1" applyBorder="1" applyAlignment="1">
      <alignment horizontal="right" vertical="center" wrapText="1"/>
    </xf>
    <xf numFmtId="174" fontId="150" fillId="0" borderId="0" xfId="0" applyFont="1"/>
    <xf numFmtId="171" fontId="150" fillId="0" borderId="0" xfId="521" applyNumberFormat="1" applyFont="1"/>
    <xf numFmtId="10" fontId="150" fillId="0" borderId="0" xfId="521" applyNumberFormat="1" applyFont="1"/>
    <xf numFmtId="178" fontId="150" fillId="0" borderId="0" xfId="0" applyNumberFormat="1" applyFont="1"/>
    <xf numFmtId="174" fontId="142" fillId="0" borderId="0" xfId="0" applyFont="1" applyAlignment="1">
      <alignment horizontal="center" vertical="center"/>
    </xf>
    <xf numFmtId="174" fontId="160" fillId="0" borderId="0" xfId="0" applyFont="1"/>
    <xf numFmtId="174" fontId="149" fillId="0" borderId="0" xfId="0" applyFont="1" applyAlignment="1">
      <alignment horizontal="center" vertical="center" wrapText="1"/>
    </xf>
    <xf numFmtId="168" fontId="161" fillId="0" borderId="0" xfId="0" applyNumberFormat="1" applyFont="1"/>
    <xf numFmtId="174" fontId="161" fillId="0" borderId="0" xfId="0" applyFont="1"/>
    <xf numFmtId="174" fontId="162" fillId="0" borderId="0" xfId="0" applyFont="1"/>
    <xf numFmtId="178" fontId="161" fillId="0" borderId="0" xfId="0" applyNumberFormat="1" applyFont="1"/>
    <xf numFmtId="174" fontId="163" fillId="0" borderId="0" xfId="0" applyFont="1"/>
    <xf numFmtId="174" fontId="165" fillId="0" borderId="0" xfId="0" applyFont="1" applyAlignment="1">
      <alignment horizontal="center"/>
    </xf>
    <xf numFmtId="174" fontId="165" fillId="0" borderId="0" xfId="0" applyFont="1"/>
    <xf numFmtId="174" fontId="150" fillId="0" borderId="0" xfId="0" applyFont="1" applyAlignment="1">
      <alignment horizontal="center"/>
    </xf>
    <xf numFmtId="174" fontId="169"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3"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0" fillId="25" borderId="0" xfId="0" applyFont="1" applyFill="1"/>
    <xf numFmtId="174" fontId="160"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0" fontId="150" fillId="0" borderId="0" xfId="0" applyNumberFormat="1" applyFont="1"/>
    <xf numFmtId="185" fontId="150" fillId="0" borderId="0" xfId="0" applyNumberFormat="1" applyFont="1"/>
    <xf numFmtId="187" fontId="150" fillId="0" borderId="0" xfId="0" applyNumberFormat="1" applyFont="1"/>
    <xf numFmtId="43" fontId="150" fillId="0" borderId="0" xfId="0" applyNumberFormat="1" applyFont="1"/>
    <xf numFmtId="187" fontId="163" fillId="0" borderId="0" xfId="0" applyNumberFormat="1" applyFont="1"/>
    <xf numFmtId="180" fontId="150" fillId="0" borderId="0" xfId="0" applyNumberFormat="1" applyFont="1"/>
    <xf numFmtId="43" fontId="163" fillId="0" borderId="0" xfId="0" applyNumberFormat="1" applyFont="1"/>
    <xf numFmtId="171" fontId="150" fillId="0" borderId="0" xfId="521" applyNumberFormat="1" applyFont="1" applyBorder="1"/>
    <xf numFmtId="180" fontId="150" fillId="0" borderId="0" xfId="521" applyNumberFormat="1" applyFont="1"/>
    <xf numFmtId="187" fontId="142" fillId="0" borderId="0" xfId="0" applyNumberFormat="1" applyFont="1"/>
    <xf numFmtId="2" fontId="150" fillId="0" borderId="0" xfId="521" applyNumberFormat="1" applyFont="1" applyBorder="1"/>
    <xf numFmtId="186" fontId="150" fillId="0" borderId="0" xfId="0" applyNumberFormat="1" applyFont="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7" fillId="0" borderId="0" xfId="294" applyNumberFormat="1" applyFont="1" applyFill="1" applyBorder="1" applyAlignment="1">
      <alignment horizontal="center"/>
    </xf>
    <xf numFmtId="174" fontId="177" fillId="0" borderId="0" xfId="0" applyFont="1"/>
    <xf numFmtId="43" fontId="177" fillId="0" borderId="0" xfId="0" applyNumberFormat="1" applyFont="1"/>
    <xf numFmtId="10" fontId="177" fillId="0" borderId="0" xfId="521" applyNumberFormat="1" applyFont="1" applyAlignment="1">
      <alignment vertical="top"/>
    </xf>
    <xf numFmtId="171" fontId="177" fillId="0" borderId="0" xfId="521" applyNumberFormat="1" applyFont="1"/>
    <xf numFmtId="43" fontId="179" fillId="0" borderId="0" xfId="0" applyNumberFormat="1" applyFont="1"/>
    <xf numFmtId="174" fontId="150" fillId="0" borderId="0" xfId="0" applyFont="1" applyAlignment="1">
      <alignment horizontal="left"/>
    </xf>
    <xf numFmtId="174" fontId="179" fillId="0" borderId="0" xfId="0" applyFont="1" applyAlignment="1">
      <alignment horizontal="center"/>
    </xf>
    <xf numFmtId="10" fontId="179"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50" fillId="0" borderId="0" xfId="714" applyFont="1"/>
    <xf numFmtId="0" fontId="164" fillId="0" borderId="0" xfId="714" applyFont="1" applyAlignment="1">
      <alignment horizontal="center" vertical="center"/>
    </xf>
    <xf numFmtId="0" fontId="177" fillId="0" borderId="0" xfId="714" applyFont="1" applyAlignment="1">
      <alignment vertical="center"/>
    </xf>
    <xf numFmtId="43" fontId="177" fillId="0" borderId="0" xfId="714" applyNumberFormat="1" applyFont="1" applyAlignment="1">
      <alignment vertical="center"/>
    </xf>
    <xf numFmtId="168" fontId="150" fillId="0" borderId="0" xfId="294" applyNumberFormat="1" applyFont="1"/>
    <xf numFmtId="0" fontId="177" fillId="0" borderId="0" xfId="714" applyFont="1" applyAlignment="1">
      <alignment horizontal="left" vertical="center"/>
    </xf>
    <xf numFmtId="43" fontId="150" fillId="0" borderId="0" xfId="714" applyNumberFormat="1" applyFont="1"/>
    <xf numFmtId="40" fontId="150" fillId="0" borderId="0" xfId="714" applyNumberFormat="1" applyFont="1"/>
    <xf numFmtId="189" fontId="150" fillId="0" borderId="0" xfId="714" applyNumberFormat="1" applyFont="1"/>
    <xf numFmtId="174" fontId="166" fillId="0" borderId="0" xfId="0" applyFont="1" applyAlignment="1">
      <alignment horizontal="center" vertical="center" wrapText="1"/>
    </xf>
    <xf numFmtId="174" fontId="182" fillId="0" borderId="0" xfId="0" applyFont="1"/>
    <xf numFmtId="10" fontId="160" fillId="0" borderId="0" xfId="521" applyNumberFormat="1" applyFont="1"/>
    <xf numFmtId="174" fontId="160" fillId="0" borderId="0" xfId="0" applyFont="1" applyAlignment="1">
      <alignment vertical="center"/>
    </xf>
    <xf numFmtId="198"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68" fontId="2" fillId="25" borderId="0" xfId="294"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83" fillId="0" borderId="0" xfId="0" applyFont="1" applyAlignment="1">
      <alignment vertical="center"/>
    </xf>
    <xf numFmtId="168" fontId="183" fillId="0" borderId="0" xfId="294" applyNumberFormat="1" applyFont="1" applyBorder="1" applyAlignment="1">
      <alignment vertical="center"/>
    </xf>
    <xf numFmtId="198" fontId="183" fillId="0" borderId="0" xfId="0" applyNumberFormat="1" applyFont="1" applyAlignment="1">
      <alignment vertical="center"/>
    </xf>
    <xf numFmtId="174" fontId="150" fillId="0" borderId="0" xfId="413" applyFont="1"/>
    <xf numFmtId="174" fontId="150" fillId="0" borderId="0" xfId="362" applyFont="1"/>
    <xf numFmtId="174" fontId="184"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50" fillId="0" borderId="0" xfId="521" applyFont="1"/>
    <xf numFmtId="174" fontId="150" fillId="0" borderId="0" xfId="0" applyFont="1" applyAlignment="1">
      <alignment horizontal="left" indent="1"/>
    </xf>
    <xf numFmtId="174" fontId="147" fillId="25" borderId="0" xfId="0" applyFont="1" applyFill="1" applyAlignment="1">
      <alignment horizontal="center" vertical="center" wrapText="1"/>
    </xf>
    <xf numFmtId="174" fontId="150" fillId="25" borderId="0" xfId="0" applyFont="1" applyFill="1" applyAlignment="1">
      <alignment vertical="center"/>
    </xf>
    <xf numFmtId="49" fontId="177" fillId="0" borderId="0" xfId="0" applyNumberFormat="1" applyFont="1"/>
    <xf numFmtId="168" fontId="157" fillId="25" borderId="0" xfId="294" applyNumberFormat="1" applyFont="1" applyFill="1" applyBorder="1" applyAlignment="1">
      <alignment horizontal="right" vertical="center"/>
    </xf>
    <xf numFmtId="49" fontId="150" fillId="0" borderId="0" xfId="0" applyNumberFormat="1" applyFont="1"/>
    <xf numFmtId="174" fontId="95" fillId="25" borderId="0" xfId="0" applyFont="1" applyFill="1" applyAlignment="1">
      <alignment horizontal="center" vertical="center" wrapText="1"/>
    </xf>
    <xf numFmtId="0" fontId="150" fillId="0" borderId="0" xfId="889" applyFont="1"/>
    <xf numFmtId="0" fontId="169" fillId="0" borderId="0" xfId="889" applyFont="1"/>
    <xf numFmtId="0" fontId="150" fillId="25" borderId="0" xfId="889" applyFont="1" applyFill="1"/>
    <xf numFmtId="0" fontId="3" fillId="0" borderId="17" xfId="889" applyFont="1" applyBorder="1" applyAlignment="1">
      <alignment horizontal="left" vertical="center"/>
    </xf>
    <xf numFmtId="0" fontId="95" fillId="25" borderId="0" xfId="889" applyFont="1" applyFill="1" applyAlignment="1">
      <alignment horizontal="center" vertical="center" wrapText="1"/>
    </xf>
    <xf numFmtId="168" fontId="95" fillId="25" borderId="0" xfId="294" applyNumberFormat="1" applyFont="1" applyFill="1" applyBorder="1" applyAlignment="1">
      <alignment vertical="center"/>
    </xf>
    <xf numFmtId="0" fontId="160" fillId="0" borderId="0" xfId="889" applyFont="1"/>
    <xf numFmtId="168" fontId="160" fillId="0" borderId="0" xfId="889" applyNumberFormat="1" applyFont="1"/>
    <xf numFmtId="171" fontId="160" fillId="0" borderId="0" xfId="1093" applyNumberFormat="1" applyFont="1" applyAlignment="1">
      <alignment horizontal="center"/>
    </xf>
    <xf numFmtId="174" fontId="150" fillId="0" borderId="0" xfId="0" applyFont="1" applyAlignment="1">
      <alignment vertical="top"/>
    </xf>
    <xf numFmtId="174" fontId="154" fillId="0" borderId="0" xfId="0" applyFont="1"/>
    <xf numFmtId="174" fontId="192" fillId="0" borderId="0" xfId="1087" quotePrefix="1" applyFont="1" applyAlignment="1" applyProtection="1"/>
    <xf numFmtId="174" fontId="183" fillId="0" borderId="0" xfId="0" applyFont="1"/>
    <xf numFmtId="174" fontId="189" fillId="0" borderId="0" xfId="0" applyFont="1"/>
    <xf numFmtId="174" fontId="192" fillId="0" borderId="0" xfId="1087" applyFont="1" applyAlignment="1" applyProtection="1">
      <alignment horizontal="left" indent="5"/>
    </xf>
    <xf numFmtId="174" fontId="189" fillId="0" borderId="0" xfId="0" applyFont="1" applyAlignment="1">
      <alignment horizontal="left"/>
    </xf>
    <xf numFmtId="174" fontId="183" fillId="0" borderId="0" xfId="0" applyFont="1" applyAlignment="1">
      <alignment horizontal="left" indent="5"/>
    </xf>
    <xf numFmtId="174" fontId="189" fillId="0" borderId="0" xfId="0" applyFont="1" applyAlignment="1">
      <alignment horizontal="left" indent="5"/>
    </xf>
    <xf numFmtId="174" fontId="192" fillId="0" borderId="0" xfId="1087" applyFont="1" applyAlignment="1" applyProtection="1">
      <alignment horizontal="left" indent="8"/>
    </xf>
    <xf numFmtId="174" fontId="107" fillId="0" borderId="0" xfId="1087" applyFont="1" applyAlignment="1" applyProtection="1"/>
    <xf numFmtId="174" fontId="183" fillId="0" borderId="0" xfId="0" applyFont="1" applyAlignment="1">
      <alignment horizontal="left" indent="8"/>
    </xf>
    <xf numFmtId="174" fontId="192" fillId="25" borderId="0" xfId="1087" applyFont="1" applyFill="1" applyAlignment="1" applyProtection="1">
      <alignment horizontal="left" indent="8"/>
    </xf>
    <xf numFmtId="174" fontId="183" fillId="25" borderId="0" xfId="0" applyFont="1" applyFill="1"/>
    <xf numFmtId="174" fontId="189" fillId="0" borderId="0" xfId="0" applyFont="1" applyAlignment="1">
      <alignment horizontal="left" indent="3"/>
    </xf>
    <xf numFmtId="174" fontId="189" fillId="0" borderId="0" xfId="0" applyFont="1" applyAlignment="1">
      <alignment horizontal="left" wrapText="1" indent="3"/>
    </xf>
    <xf numFmtId="174" fontId="150" fillId="0" borderId="0" xfId="0" applyFont="1" applyAlignment="1">
      <alignment horizontal="justify"/>
    </xf>
    <xf numFmtId="174" fontId="172" fillId="0" borderId="0" xfId="0" applyFont="1"/>
    <xf numFmtId="174" fontId="172" fillId="0" borderId="0" xfId="0" applyFont="1" applyAlignment="1">
      <alignment vertical="center" wrapText="1"/>
    </xf>
    <xf numFmtId="174" fontId="191" fillId="0" borderId="0" xfId="0" applyFont="1" applyAlignment="1">
      <alignment wrapText="1"/>
    </xf>
    <xf numFmtId="0" fontId="31" fillId="0" borderId="0" xfId="1270"/>
    <xf numFmtId="174" fontId="185" fillId="25" borderId="0" xfId="0" applyFont="1" applyFill="1" applyAlignment="1">
      <alignment horizontal="center" vertical="center" wrapText="1"/>
    </xf>
    <xf numFmtId="174" fontId="157" fillId="25" borderId="0" xfId="0" applyFont="1" applyFill="1" applyAlignment="1">
      <alignment horizontal="center" vertical="center"/>
    </xf>
    <xf numFmtId="174" fontId="157" fillId="25" borderId="0" xfId="0" applyFont="1" applyFill="1" applyAlignment="1">
      <alignment horizontal="center" vertical="center" wrapText="1"/>
    </xf>
    <xf numFmtId="49" fontId="194" fillId="25" borderId="0" xfId="0" applyNumberFormat="1" applyFont="1" applyFill="1" applyAlignment="1">
      <alignment horizontal="center" vertical="center"/>
    </xf>
    <xf numFmtId="3" fontId="194" fillId="25" borderId="0" xfId="296" applyNumberFormat="1" applyFont="1" applyFill="1" applyBorder="1" applyAlignment="1">
      <alignment horizontal="right" vertical="center" wrapText="1"/>
    </xf>
    <xf numFmtId="3" fontId="194" fillId="25" borderId="0" xfId="296" applyNumberFormat="1" applyFont="1" applyFill="1" applyBorder="1" applyAlignment="1">
      <alignment horizontal="right"/>
    </xf>
    <xf numFmtId="3" fontId="194" fillId="25" borderId="0" xfId="0" applyNumberFormat="1" applyFont="1" applyFill="1" applyAlignment="1">
      <alignment horizontal="right"/>
    </xf>
    <xf numFmtId="10" fontId="194" fillId="25" borderId="0" xfId="0" applyNumberFormat="1" applyFont="1" applyFill="1" applyAlignment="1">
      <alignment horizontal="right"/>
    </xf>
    <xf numFmtId="17" fontId="190" fillId="0" borderId="0" xfId="0" applyNumberFormat="1" applyFont="1" applyAlignment="1">
      <alignment horizontal="center"/>
    </xf>
    <xf numFmtId="174" fontId="162" fillId="0" borderId="0" xfId="0" applyFont="1" applyAlignment="1">
      <alignment horizontal="justify" vertical="justify" wrapText="1"/>
    </xf>
    <xf numFmtId="174" fontId="195" fillId="0" borderId="0" xfId="0" applyFont="1" applyAlignment="1">
      <alignment horizontal="center" vertical="center"/>
    </xf>
    <xf numFmtId="174" fontId="165" fillId="0" borderId="0" xfId="0" applyFont="1" applyAlignment="1">
      <alignment vertical="center"/>
    </xf>
    <xf numFmtId="43" fontId="165" fillId="0" borderId="0" xfId="0" applyNumberFormat="1" applyFont="1" applyAlignment="1">
      <alignment vertical="center"/>
    </xf>
    <xf numFmtId="43" fontId="165"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5" fillId="0" borderId="0" xfId="0" applyFont="1" applyAlignment="1">
      <alignment horizontal="right" vertical="center"/>
    </xf>
    <xf numFmtId="174" fontId="148" fillId="0" borderId="0" xfId="0" applyFont="1" applyAlignment="1">
      <alignment horizontal="right" vertical="center" wrapText="1"/>
    </xf>
    <xf numFmtId="171" fontId="165" fillId="0" borderId="0" xfId="521" applyNumberFormat="1" applyFont="1" applyAlignment="1">
      <alignment vertical="center"/>
    </xf>
    <xf numFmtId="171" fontId="165" fillId="0" borderId="0" xfId="521" applyNumberFormat="1" applyFont="1" applyAlignment="1">
      <alignment horizontal="left" vertical="center"/>
    </xf>
    <xf numFmtId="10" fontId="165" fillId="0" borderId="0" xfId="521" applyNumberFormat="1" applyFont="1" applyAlignment="1">
      <alignment horizontal="left" vertical="center"/>
    </xf>
    <xf numFmtId="10" fontId="165" fillId="0" borderId="0" xfId="521" applyNumberFormat="1" applyFont="1" applyAlignment="1">
      <alignment vertical="center"/>
    </xf>
    <xf numFmtId="174" fontId="196" fillId="0" borderId="0" xfId="0" applyFont="1" applyAlignment="1">
      <alignment horizontal="center" vertical="center"/>
    </xf>
    <xf numFmtId="174" fontId="181" fillId="25" borderId="0" xfId="0" applyFont="1" applyFill="1" applyAlignment="1">
      <alignment horizontal="center" vertical="center" wrapText="1"/>
    </xf>
    <xf numFmtId="174" fontId="4" fillId="0" borderId="0" xfId="0" applyFont="1" applyAlignment="1">
      <alignment horizontal="left"/>
    </xf>
    <xf numFmtId="174" fontId="174" fillId="0" borderId="0" xfId="0" applyFont="1" applyAlignment="1">
      <alignment horizontal="left"/>
    </xf>
    <xf numFmtId="174" fontId="174"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7" fillId="0" borderId="0" xfId="0" applyFont="1" applyAlignment="1">
      <alignment horizontal="center"/>
    </xf>
    <xf numFmtId="174" fontId="197" fillId="0" borderId="0" xfId="0" applyFont="1"/>
    <xf numFmtId="0" fontId="150" fillId="0" borderId="0" xfId="712" applyFont="1"/>
    <xf numFmtId="40" fontId="150" fillId="0" borderId="0" xfId="712" applyNumberFormat="1" applyFont="1"/>
    <xf numFmtId="41" fontId="150" fillId="0" borderId="0" xfId="712" applyNumberFormat="1" applyFont="1"/>
    <xf numFmtId="41" fontId="160" fillId="0" borderId="0" xfId="712" applyNumberFormat="1" applyFont="1" applyAlignment="1">
      <alignment vertical="center"/>
    </xf>
    <xf numFmtId="0" fontId="160" fillId="0" borderId="0" xfId="712" applyFont="1" applyAlignment="1">
      <alignment vertical="center"/>
    </xf>
    <xf numFmtId="41" fontId="4" fillId="25" borderId="0" xfId="294" applyNumberFormat="1" applyFont="1" applyFill="1" applyBorder="1" applyAlignment="1">
      <alignment horizontal="center"/>
    </xf>
    <xf numFmtId="41" fontId="150" fillId="0" borderId="0" xfId="712" applyNumberFormat="1" applyFont="1" applyAlignment="1">
      <alignment vertical="center"/>
    </xf>
    <xf numFmtId="43" fontId="150" fillId="0" borderId="0" xfId="712" applyNumberFormat="1" applyFont="1"/>
    <xf numFmtId="0" fontId="150"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7"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90" fontId="142" fillId="0" borderId="0" xfId="0" applyNumberFormat="1" applyFont="1"/>
    <xf numFmtId="168" fontId="142" fillId="68" borderId="0" xfId="294" applyNumberFormat="1" applyFont="1" applyFill="1"/>
    <xf numFmtId="198" fontId="158" fillId="68" borderId="0" xfId="0" applyNumberFormat="1" applyFont="1" applyFill="1"/>
    <xf numFmtId="174" fontId="142" fillId="68" borderId="0" xfId="0" applyFont="1" applyFill="1"/>
    <xf numFmtId="174" fontId="158" fillId="68" borderId="0" xfId="0" applyFont="1" applyFill="1"/>
    <xf numFmtId="0" fontId="198" fillId="68" borderId="0" xfId="549"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50" fillId="68" borderId="0" xfId="0" applyFont="1" applyFill="1"/>
    <xf numFmtId="174" fontId="169" fillId="68" borderId="0" xfId="0" applyFont="1" applyFill="1"/>
    <xf numFmtId="174" fontId="32" fillId="68" borderId="0" xfId="0" applyFont="1" applyFill="1"/>
    <xf numFmtId="0" fontId="150" fillId="68" borderId="0" xfId="714" applyFont="1" applyFill="1"/>
    <xf numFmtId="168" fontId="150" fillId="68" borderId="0" xfId="294" applyNumberFormat="1" applyFont="1" applyFill="1"/>
    <xf numFmtId="198" fontId="150" fillId="68" borderId="0" xfId="0" applyNumberFormat="1" applyFont="1" applyFill="1"/>
    <xf numFmtId="10" fontId="150" fillId="68" borderId="0" xfId="521" applyNumberFormat="1" applyFont="1" applyFill="1"/>
    <xf numFmtId="174" fontId="31" fillId="68" borderId="0" xfId="413" applyFill="1"/>
    <xf numFmtId="174" fontId="150"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1" fillId="68" borderId="16" xfId="0" applyNumberFormat="1" applyFont="1" applyFill="1" applyBorder="1" applyAlignment="1">
      <alignment horizontal="center" vertical="center"/>
    </xf>
    <xf numFmtId="174" fontId="142"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79" fillId="68" borderId="16" xfId="0" applyFont="1" applyFill="1" applyBorder="1" applyAlignment="1">
      <alignment horizontal="center" vertical="center"/>
    </xf>
    <xf numFmtId="49" fontId="179" fillId="68" borderId="13" xfId="0" applyNumberFormat="1" applyFont="1" applyFill="1" applyBorder="1" applyAlignment="1">
      <alignment horizontal="center" vertical="center" wrapText="1"/>
    </xf>
    <xf numFmtId="49" fontId="186" fillId="68" borderId="26" xfId="0" applyNumberFormat="1" applyFont="1" applyFill="1" applyBorder="1" applyAlignment="1">
      <alignment horizontal="center" vertical="center" wrapText="1"/>
    </xf>
    <xf numFmtId="168" fontId="186" fillId="68" borderId="34" xfId="0" applyNumberFormat="1" applyFont="1" applyFill="1" applyBorder="1" applyAlignment="1">
      <alignment horizontal="right" vertical="center" wrapText="1"/>
    </xf>
    <xf numFmtId="174" fontId="186" fillId="68" borderId="16" xfId="0" applyFont="1" applyFill="1" applyBorder="1" applyAlignment="1">
      <alignment horizontal="center" vertical="center"/>
    </xf>
    <xf numFmtId="174" fontId="186" fillId="68" borderId="13" xfId="0" applyFont="1" applyFill="1" applyBorder="1" applyAlignment="1">
      <alignment horizontal="center" vertical="center"/>
    </xf>
    <xf numFmtId="174" fontId="141" fillId="68" borderId="26" xfId="0" applyFont="1" applyFill="1" applyBorder="1" applyAlignment="1">
      <alignment horizontal="center" vertical="center"/>
    </xf>
    <xf numFmtId="168" fontId="141" fillId="68" borderId="34" xfId="294" applyNumberFormat="1" applyFont="1" applyFill="1" applyBorder="1" applyAlignment="1">
      <alignment vertical="center"/>
    </xf>
    <xf numFmtId="174" fontId="160" fillId="68" borderId="0" xfId="0" applyFont="1" applyFill="1"/>
    <xf numFmtId="0" fontId="160" fillId="68" borderId="0" xfId="889" applyFont="1" applyFill="1"/>
    <xf numFmtId="168" fontId="147" fillId="68" borderId="34" xfId="294" applyNumberFormat="1" applyFont="1" applyFill="1" applyBorder="1" applyAlignment="1">
      <alignment horizontal="center" vertical="center"/>
    </xf>
    <xf numFmtId="0" fontId="150" fillId="68" borderId="0" xfId="889" applyFont="1" applyFill="1"/>
    <xf numFmtId="0" fontId="190" fillId="68" borderId="11" xfId="889" applyFont="1" applyFill="1" applyBorder="1" applyAlignment="1">
      <alignment horizontal="center" vertical="center"/>
    </xf>
    <xf numFmtId="10" fontId="160" fillId="25" borderId="0" xfId="0" applyNumberFormat="1" applyFont="1" applyFill="1" applyAlignment="1">
      <alignment horizontal="right"/>
    </xf>
    <xf numFmtId="174" fontId="186" fillId="68" borderId="16" xfId="0" applyFont="1" applyFill="1" applyBorder="1" applyAlignment="1">
      <alignment horizontal="center" vertical="center" wrapText="1"/>
    </xf>
    <xf numFmtId="174" fontId="186" fillId="68" borderId="13" xfId="0" applyFont="1" applyFill="1" applyBorder="1" applyAlignment="1">
      <alignment horizontal="center" vertical="center" wrapText="1"/>
    </xf>
    <xf numFmtId="174" fontId="186"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3" fillId="0" borderId="0" xfId="0" applyFont="1" applyAlignment="1">
      <alignment vertical="center"/>
    </xf>
    <xf numFmtId="174" fontId="147" fillId="68" borderId="26" xfId="0" applyFont="1" applyFill="1" applyBorder="1" applyAlignment="1">
      <alignment horizontal="center" vertical="center"/>
    </xf>
    <xf numFmtId="49" fontId="186" fillId="68" borderId="16" xfId="0" applyNumberFormat="1" applyFont="1" applyFill="1" applyBorder="1" applyAlignment="1">
      <alignment horizontal="center" vertical="center"/>
    </xf>
    <xf numFmtId="174" fontId="171" fillId="68" borderId="0" xfId="0" applyFont="1" applyFill="1" applyAlignment="1">
      <alignment vertical="center" wrapText="1"/>
    </xf>
    <xf numFmtId="174" fontId="147" fillId="68" borderId="16" xfId="359" applyFont="1" applyFill="1" applyBorder="1" applyAlignment="1">
      <alignment horizontal="center" vertical="center"/>
    </xf>
    <xf numFmtId="174" fontId="147" fillId="68" borderId="14" xfId="359" applyFont="1" applyFill="1" applyBorder="1" applyAlignment="1">
      <alignment horizontal="center" vertical="center" wrapText="1"/>
    </xf>
    <xf numFmtId="174" fontId="150" fillId="0" borderId="0" xfId="359" applyFont="1"/>
    <xf numFmtId="174" fontId="200" fillId="0" borderId="0" xfId="0" applyFont="1" applyAlignment="1">
      <alignment horizontal="left" vertical="center" wrapText="1"/>
    </xf>
    <xf numFmtId="49" fontId="95" fillId="0" borderId="26" xfId="359" applyNumberFormat="1" applyFont="1" applyBorder="1" applyAlignment="1">
      <alignment horizontal="center" vertical="center"/>
    </xf>
    <xf numFmtId="43" fontId="150" fillId="0" borderId="0" xfId="714" applyNumberFormat="1" applyFont="1" applyAlignment="1">
      <alignment horizontal="left" vertical="center"/>
    </xf>
    <xf numFmtId="0" fontId="150" fillId="0" borderId="0" xfId="714" applyFont="1" applyAlignment="1">
      <alignment horizontal="left"/>
    </xf>
    <xf numFmtId="0" fontId="150" fillId="0" borderId="0" xfId="714" applyFont="1" applyAlignment="1">
      <alignment horizontal="left"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6" fillId="68" borderId="16" xfId="359" applyFont="1" applyFill="1" applyBorder="1" applyAlignment="1">
      <alignment horizontal="center" vertical="center"/>
    </xf>
    <xf numFmtId="49" fontId="176" fillId="68" borderId="26" xfId="359" applyNumberFormat="1" applyFont="1" applyFill="1" applyBorder="1" applyAlignment="1">
      <alignment horizontal="center" vertical="center"/>
    </xf>
    <xf numFmtId="174" fontId="176" fillId="68" borderId="14" xfId="359" applyFont="1" applyFill="1" applyBorder="1" applyAlignment="1">
      <alignment horizontal="center" vertical="center" wrapText="1"/>
    </xf>
    <xf numFmtId="49" fontId="201" fillId="0" borderId="32" xfId="359" applyNumberFormat="1" applyFont="1" applyBorder="1" applyAlignment="1">
      <alignment horizontal="center"/>
    </xf>
    <xf numFmtId="4" fontId="202" fillId="0" borderId="23" xfId="294" applyNumberFormat="1" applyFont="1" applyFill="1" applyBorder="1" applyAlignment="1">
      <alignment horizontal="right"/>
    </xf>
    <xf numFmtId="0" fontId="201" fillId="0" borderId="32" xfId="359" applyNumberFormat="1" applyFont="1" applyBorder="1" applyAlignment="1">
      <alignment horizontal="center"/>
    </xf>
    <xf numFmtId="4" fontId="176" fillId="68" borderId="25" xfId="294" applyNumberFormat="1" applyFont="1" applyFill="1" applyBorder="1" applyAlignment="1">
      <alignment horizontal="right" vertical="center"/>
    </xf>
    <xf numFmtId="174" fontId="147" fillId="68" borderId="16" xfId="0" applyFont="1" applyFill="1" applyBorder="1" applyAlignment="1">
      <alignment horizontal="center" vertical="center"/>
    </xf>
    <xf numFmtId="49" fontId="147" fillId="68" borderId="13" xfId="365" applyNumberFormat="1" applyFont="1" applyFill="1" applyBorder="1" applyAlignment="1">
      <alignment horizontal="center" vertical="center"/>
    </xf>
    <xf numFmtId="49" fontId="147"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174" fontId="147" fillId="59" borderId="16" xfId="603" applyFont="1" applyFill="1" applyBorder="1" applyAlignment="1">
      <alignment horizontal="center" vertical="center"/>
    </xf>
    <xf numFmtId="174" fontId="147" fillId="59" borderId="11" xfId="603" applyFont="1" applyFill="1" applyBorder="1" applyAlignment="1">
      <alignment horizontal="center" vertical="center" wrapText="1"/>
    </xf>
    <xf numFmtId="174" fontId="147" fillId="59" borderId="14" xfId="603" applyFont="1" applyFill="1" applyBorder="1" applyAlignment="1">
      <alignment horizontal="center" vertical="center" wrapText="1"/>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1"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65" fillId="68" borderId="16" xfId="0" applyFont="1" applyFill="1" applyBorder="1" applyAlignment="1">
      <alignment horizontal="center" vertical="center"/>
    </xf>
    <xf numFmtId="174" fontId="165" fillId="68" borderId="13" xfId="0" applyFont="1" applyFill="1" applyBorder="1" applyAlignment="1">
      <alignment horizontal="center" vertical="center" wrapText="1"/>
    </xf>
    <xf numFmtId="174" fontId="165" fillId="68" borderId="13" xfId="0" applyFont="1" applyFill="1" applyBorder="1" applyAlignment="1">
      <alignment horizontal="center" vertical="center"/>
    </xf>
    <xf numFmtId="174" fontId="165" fillId="68" borderId="14" xfId="0" applyFont="1" applyFill="1" applyBorder="1" applyAlignment="1">
      <alignment horizontal="center" vertical="center" wrapText="1"/>
    </xf>
    <xf numFmtId="0" fontId="165" fillId="0" borderId="32" xfId="0" applyNumberFormat="1" applyFont="1" applyBorder="1" applyAlignment="1">
      <alignment horizontal="center"/>
    </xf>
    <xf numFmtId="168" fontId="160" fillId="0" borderId="12" xfId="294" applyNumberFormat="1" applyFont="1" applyFill="1" applyBorder="1" applyAlignment="1">
      <alignment horizontal="center"/>
    </xf>
    <xf numFmtId="168" fontId="165" fillId="0" borderId="12" xfId="294" applyNumberFormat="1" applyFont="1" applyFill="1" applyBorder="1" applyAlignment="1">
      <alignment horizontal="center"/>
    </xf>
    <xf numFmtId="49" fontId="165" fillId="0" borderId="32" xfId="0" applyNumberFormat="1" applyFont="1" applyBorder="1" applyAlignment="1">
      <alignment horizontal="center"/>
    </xf>
    <xf numFmtId="49" fontId="95" fillId="0" borderId="32" xfId="0" applyNumberFormat="1" applyFont="1" applyBorder="1" applyAlignment="1">
      <alignment horizontal="center"/>
    </xf>
    <xf numFmtId="168" fontId="27" fillId="0" borderId="12" xfId="294" applyNumberFormat="1" applyFont="1" applyFill="1" applyBorder="1" applyAlignment="1">
      <alignment horizontal="center"/>
    </xf>
    <xf numFmtId="0" fontId="95" fillId="0" borderId="32" xfId="0" applyNumberFormat="1" applyFont="1" applyBorder="1" applyAlignment="1">
      <alignment horizontal="center"/>
    </xf>
    <xf numFmtId="171" fontId="147" fillId="68" borderId="34" xfId="0" applyNumberFormat="1" applyFont="1" applyFill="1" applyBorder="1" applyAlignment="1">
      <alignment horizontal="right" vertical="center"/>
    </xf>
    <xf numFmtId="171" fontId="147" fillId="68" borderId="25" xfId="0" applyNumberFormat="1" applyFont="1" applyFill="1" applyBorder="1" applyAlignment="1">
      <alignment horizontal="right" vertical="center"/>
    </xf>
    <xf numFmtId="0" fontId="180" fillId="0" borderId="32" xfId="0" applyNumberFormat="1" applyFont="1" applyBorder="1" applyAlignment="1">
      <alignment horizontal="center"/>
    </xf>
    <xf numFmtId="168" fontId="157" fillId="0" borderId="12" xfId="294" applyNumberFormat="1" applyFont="1" applyFill="1" applyBorder="1"/>
    <xf numFmtId="49" fontId="180" fillId="0" borderId="32" xfId="0" applyNumberFormat="1" applyFont="1" applyBorder="1" applyAlignment="1">
      <alignment horizontal="center"/>
    </xf>
    <xf numFmtId="174" fontId="186" fillId="68" borderId="26" xfId="0" applyFont="1" applyFill="1" applyBorder="1" applyAlignment="1">
      <alignment horizontal="center" vertical="center"/>
    </xf>
    <xf numFmtId="168" fontId="186" fillId="68" borderId="34" xfId="294" applyNumberFormat="1" applyFont="1" applyFill="1" applyBorder="1" applyAlignment="1">
      <alignment vertical="center"/>
    </xf>
    <xf numFmtId="10" fontId="186" fillId="68" borderId="34" xfId="0" applyNumberFormat="1" applyFont="1" applyFill="1" applyBorder="1" applyAlignment="1">
      <alignment vertical="center"/>
    </xf>
    <xf numFmtId="10" fontId="186" fillId="68" borderId="25" xfId="0" applyNumberFormat="1" applyFont="1" applyFill="1" applyBorder="1" applyAlignment="1">
      <alignment vertical="center"/>
    </xf>
    <xf numFmtId="49" fontId="179" fillId="68" borderId="14" xfId="0" applyNumberFormat="1" applyFont="1" applyFill="1" applyBorder="1" applyAlignment="1">
      <alignment horizontal="center" vertical="center" wrapText="1"/>
    </xf>
    <xf numFmtId="49" fontId="179" fillId="0" borderId="32" xfId="0" applyNumberFormat="1" applyFont="1" applyBorder="1" applyAlignment="1">
      <alignment horizontal="center" vertical="center"/>
    </xf>
    <xf numFmtId="168" fontId="177" fillId="0" borderId="12" xfId="294" applyNumberFormat="1" applyFont="1" applyFill="1" applyBorder="1" applyAlignment="1">
      <alignment horizontal="right" vertical="center"/>
    </xf>
    <xf numFmtId="168" fontId="179" fillId="0" borderId="12" xfId="0" applyNumberFormat="1" applyFont="1" applyBorder="1" applyAlignment="1">
      <alignment horizontal="right" vertical="center" wrapText="1"/>
    </xf>
    <xf numFmtId="10" fontId="179" fillId="0" borderId="12" xfId="0" applyNumberFormat="1" applyFont="1" applyBorder="1" applyAlignment="1">
      <alignment horizontal="right" vertical="center"/>
    </xf>
    <xf numFmtId="10" fontId="179" fillId="0" borderId="23" xfId="0" applyNumberFormat="1" applyFont="1" applyBorder="1" applyAlignment="1">
      <alignment horizontal="right" vertical="center"/>
    </xf>
    <xf numFmtId="168" fontId="157" fillId="0" borderId="12" xfId="294" applyNumberFormat="1" applyFont="1" applyFill="1" applyBorder="1" applyAlignment="1">
      <alignment horizontal="right" vertical="center"/>
    </xf>
    <xf numFmtId="168" fontId="180" fillId="0" borderId="12" xfId="0" applyNumberFormat="1" applyFont="1" applyBorder="1" applyAlignment="1">
      <alignment horizontal="right" vertical="center" wrapText="1"/>
    </xf>
    <xf numFmtId="10" fontId="180" fillId="0" borderId="12" xfId="0" applyNumberFormat="1" applyFont="1" applyBorder="1" applyAlignment="1">
      <alignment horizontal="right" vertical="center"/>
    </xf>
    <xf numFmtId="10" fontId="180" fillId="0" borderId="23" xfId="0" applyNumberFormat="1" applyFont="1" applyBorder="1" applyAlignment="1">
      <alignment horizontal="right" vertical="center"/>
    </xf>
    <xf numFmtId="0" fontId="180" fillId="0" borderId="32" xfId="0" applyNumberFormat="1" applyFont="1" applyBorder="1" applyAlignment="1">
      <alignment horizontal="center" vertical="center"/>
    </xf>
    <xf numFmtId="10" fontId="186" fillId="68" borderId="34" xfId="0" applyNumberFormat="1" applyFont="1" applyFill="1" applyBorder="1" applyAlignment="1">
      <alignment horizontal="right" vertical="center"/>
    </xf>
    <xf numFmtId="10" fontId="186"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1" fillId="68" borderId="34" xfId="0" applyNumberFormat="1" applyFont="1" applyFill="1" applyBorder="1" applyAlignment="1">
      <alignment vertical="center"/>
    </xf>
    <xf numFmtId="171" fontId="141" fillId="68" borderId="25" xfId="0" applyNumberFormat="1" applyFont="1" applyFill="1" applyBorder="1" applyAlignment="1">
      <alignment vertical="center"/>
    </xf>
    <xf numFmtId="0" fontId="188" fillId="0" borderId="17" xfId="889" applyFont="1" applyBorder="1" applyAlignment="1">
      <alignment horizontal="left" vertical="center"/>
    </xf>
    <xf numFmtId="0" fontId="171" fillId="68" borderId="26" xfId="889" applyFont="1" applyFill="1" applyBorder="1" applyAlignment="1">
      <alignment horizontal="center" vertical="center"/>
    </xf>
    <xf numFmtId="168" fontId="171"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3" fillId="0" borderId="12" xfId="294" applyNumberFormat="1" applyFont="1" applyFill="1" applyBorder="1" applyAlignment="1">
      <alignment horizontal="center" vertical="center"/>
    </xf>
    <xf numFmtId="41" fontId="203"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3"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3"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3"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3" fillId="0" borderId="34" xfId="421" applyNumberFormat="1" applyFont="1" applyBorder="1" applyAlignment="1">
      <alignment horizontal="center" vertical="center"/>
    </xf>
    <xf numFmtId="10" fontId="203"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1" fillId="68" borderId="11" xfId="307" applyFont="1" applyFill="1" applyBorder="1" applyAlignment="1">
      <alignment horizontal="center" vertical="center"/>
    </xf>
    <xf numFmtId="43" fontId="171" fillId="68" borderId="14" xfId="307" applyFont="1" applyFill="1" applyBorder="1" applyAlignment="1">
      <alignment horizontal="center" vertical="center"/>
    </xf>
    <xf numFmtId="174" fontId="204" fillId="0" borderId="0" xfId="413" applyFont="1"/>
    <xf numFmtId="43" fontId="188" fillId="0" borderId="0" xfId="307" applyFont="1" applyFill="1" applyBorder="1" applyAlignment="1">
      <alignment horizontal="left" vertical="center"/>
    </xf>
    <xf numFmtId="43" fontId="174" fillId="0" borderId="15" xfId="294" applyFont="1" applyFill="1" applyBorder="1" applyAlignment="1">
      <alignment vertical="center"/>
    </xf>
    <xf numFmtId="10" fontId="188" fillId="0" borderId="31" xfId="362" applyNumberFormat="1" applyFont="1" applyBorder="1" applyAlignment="1">
      <alignment horizontal="center" vertical="center"/>
    </xf>
    <xf numFmtId="174" fontId="162" fillId="0" borderId="0" xfId="413" applyFont="1"/>
    <xf numFmtId="43" fontId="188" fillId="0" borderId="26" xfId="307" applyFont="1" applyFill="1" applyBorder="1" applyAlignment="1">
      <alignment horizontal="left" vertical="center"/>
    </xf>
    <xf numFmtId="43" fontId="188" fillId="0" borderId="25" xfId="362" applyNumberFormat="1" applyFont="1" applyBorder="1" applyAlignment="1">
      <alignment horizontal="center" vertical="center"/>
    </xf>
    <xf numFmtId="10" fontId="188" fillId="0" borderId="25" xfId="362" applyNumberFormat="1" applyFont="1" applyBorder="1" applyAlignment="1">
      <alignment horizontal="center" vertical="center"/>
    </xf>
    <xf numFmtId="43" fontId="162" fillId="0" borderId="0" xfId="413" applyNumberFormat="1" applyFont="1"/>
    <xf numFmtId="174" fontId="160" fillId="0" borderId="0" xfId="0" applyFont="1" applyAlignment="1">
      <alignment vertical="top" wrapText="1"/>
    </xf>
    <xf numFmtId="174" fontId="160" fillId="0" borderId="0" xfId="0" applyFont="1" applyAlignment="1">
      <alignment vertical="top"/>
    </xf>
    <xf numFmtId="174" fontId="171" fillId="68" borderId="13" xfId="0" applyFont="1" applyFill="1" applyBorder="1" applyAlignment="1">
      <alignment horizontal="center" vertical="center" wrapText="1"/>
    </xf>
    <xf numFmtId="49" fontId="188"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7" fillId="59" borderId="16" xfId="0" applyFont="1" applyFill="1" applyBorder="1" applyAlignment="1">
      <alignment horizontal="center" vertical="center" wrapText="1"/>
    </xf>
    <xf numFmtId="174" fontId="147" fillId="59" borderId="13" xfId="0" applyFont="1" applyFill="1" applyBorder="1" applyAlignment="1">
      <alignment horizontal="center" vertical="center" wrapText="1"/>
    </xf>
    <xf numFmtId="174" fontId="147"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7" fillId="27" borderId="38" xfId="1203" applyFont="1" applyFill="1" applyBorder="1" applyAlignment="1">
      <alignment horizontal="left" vertical="center" wrapText="1" indent="2"/>
    </xf>
    <xf numFmtId="0" fontId="127" fillId="27" borderId="40" xfId="1203" applyFont="1" applyFill="1" applyBorder="1" applyAlignment="1">
      <alignment horizontal="left" vertical="center" wrapText="1" indent="2"/>
    </xf>
    <xf numFmtId="0" fontId="129"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0" fillId="0" borderId="0" xfId="0" applyFont="1"/>
    <xf numFmtId="174" fontId="215" fillId="0" borderId="0" xfId="0" applyFont="1"/>
    <xf numFmtId="49" fontId="167" fillId="0" borderId="32" xfId="0" applyNumberFormat="1" applyFont="1" applyBorder="1" applyAlignment="1">
      <alignment horizontal="center" vertical="center"/>
    </xf>
    <xf numFmtId="38" fontId="170" fillId="0" borderId="12" xfId="0" applyNumberFormat="1" applyFont="1" applyBorder="1" applyAlignment="1">
      <alignment horizontal="center" vertical="center"/>
    </xf>
    <xf numFmtId="171" fontId="167" fillId="0" borderId="12" xfId="0" applyNumberFormat="1" applyFont="1" applyBorder="1" applyAlignment="1">
      <alignment horizontal="center" vertical="center"/>
    </xf>
    <xf numFmtId="174" fontId="166" fillId="68" borderId="13" xfId="0" applyFont="1" applyFill="1" applyBorder="1" applyAlignment="1">
      <alignment horizontal="center" vertical="center" wrapText="1"/>
    </xf>
    <xf numFmtId="174" fontId="166" fillId="68" borderId="14" xfId="0" applyFont="1" applyFill="1" applyBorder="1" applyAlignment="1">
      <alignment horizontal="center" vertical="center" wrapText="1"/>
    </xf>
    <xf numFmtId="49" fontId="167" fillId="0" borderId="32" xfId="0" applyNumberFormat="1" applyFont="1" applyBorder="1" applyAlignment="1">
      <alignment horizontal="center" vertical="center" wrapText="1"/>
    </xf>
    <xf numFmtId="3" fontId="170" fillId="0" borderId="12" xfId="299" applyNumberFormat="1" applyFont="1" applyFill="1" applyBorder="1" applyAlignment="1">
      <alignment horizontal="center" vertical="center" wrapText="1"/>
    </xf>
    <xf numFmtId="3" fontId="167" fillId="0" borderId="12" xfId="299" applyNumberFormat="1" applyFont="1" applyFill="1" applyBorder="1" applyAlignment="1">
      <alignment horizontal="center" vertical="center" wrapText="1"/>
    </xf>
    <xf numFmtId="3" fontId="170"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6" fillId="68" borderId="16" xfId="365" applyNumberFormat="1" applyFont="1" applyFill="1" applyBorder="1" applyAlignment="1">
      <alignment horizontal="center" vertical="center"/>
    </xf>
    <xf numFmtId="43" fontId="186"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80" fillId="0" borderId="32" xfId="365" applyNumberFormat="1" applyFont="1" applyBorder="1" applyAlignment="1">
      <alignment horizontal="center" vertical="top"/>
    </xf>
    <xf numFmtId="168" fontId="157" fillId="0" borderId="12" xfId="365" applyNumberFormat="1" applyFont="1" applyBorder="1" applyAlignment="1">
      <alignment horizontal="right" vertical="top"/>
    </xf>
    <xf numFmtId="168" fontId="157"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80" fillId="0" borderId="32" xfId="365" applyNumberFormat="1" applyFont="1" applyBorder="1" applyAlignment="1">
      <alignment horizontal="center" vertical="top"/>
    </xf>
    <xf numFmtId="168" fontId="157" fillId="25" borderId="34" xfId="365" applyNumberFormat="1" applyFont="1" applyFill="1" applyBorder="1" applyAlignment="1">
      <alignment horizontal="right" vertical="top"/>
    </xf>
    <xf numFmtId="168" fontId="180"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18" fillId="0" borderId="0" xfId="0" applyFont="1" applyAlignment="1">
      <alignment horizontal="center"/>
    </xf>
    <xf numFmtId="174" fontId="77" fillId="0" borderId="0" xfId="0" applyFont="1"/>
    <xf numFmtId="17" fontId="201" fillId="0" borderId="32" xfId="0" applyNumberFormat="1" applyFont="1" applyBorder="1" applyAlignment="1">
      <alignment horizontal="center" vertical="center"/>
    </xf>
    <xf numFmtId="3" fontId="201" fillId="0" borderId="12" xfId="299" applyNumberFormat="1" applyFont="1" applyFill="1" applyBorder="1" applyAlignment="1">
      <alignment horizontal="center" vertical="center"/>
    </xf>
    <xf numFmtId="3" fontId="202" fillId="0" borderId="12" xfId="299" applyNumberFormat="1" applyFont="1" applyFill="1" applyBorder="1" applyAlignment="1">
      <alignment horizontal="center" vertical="center"/>
    </xf>
    <xf numFmtId="3" fontId="201" fillId="0" borderId="23" xfId="299" applyNumberFormat="1" applyFont="1" applyFill="1" applyBorder="1" applyAlignment="1">
      <alignment horizontal="center" vertical="center"/>
    </xf>
    <xf numFmtId="49" fontId="201" fillId="0" borderId="32" xfId="0" applyNumberFormat="1" applyFont="1" applyBorder="1" applyAlignment="1">
      <alignment horizontal="center" vertical="center"/>
    </xf>
    <xf numFmtId="3" fontId="202" fillId="0" borderId="34" xfId="299" applyNumberFormat="1" applyFont="1" applyFill="1" applyBorder="1" applyAlignment="1">
      <alignment horizontal="center" vertical="center"/>
    </xf>
    <xf numFmtId="174" fontId="176" fillId="59" borderId="13" xfId="0" applyFont="1" applyFill="1" applyBorder="1" applyAlignment="1">
      <alignment horizontal="center" vertical="center" wrapText="1"/>
    </xf>
    <xf numFmtId="174" fontId="176" fillId="59" borderId="14" xfId="0" applyFont="1" applyFill="1" applyBorder="1" applyAlignment="1">
      <alignment horizontal="center" vertical="center" wrapText="1"/>
    </xf>
    <xf numFmtId="17" fontId="176" fillId="59" borderId="16" xfId="0" applyNumberFormat="1" applyFont="1" applyFill="1" applyBorder="1" applyAlignment="1">
      <alignment horizontal="center" vertical="center" wrapText="1"/>
    </xf>
    <xf numFmtId="174" fontId="176" fillId="59" borderId="14" xfId="0" applyFont="1" applyFill="1" applyBorder="1" applyAlignment="1">
      <alignment horizontal="center" vertical="center"/>
    </xf>
    <xf numFmtId="168" fontId="166" fillId="68" borderId="16" xfId="294" applyNumberFormat="1" applyFont="1" applyFill="1" applyBorder="1" applyAlignment="1">
      <alignment horizontal="center" vertical="center" wrapText="1"/>
    </xf>
    <xf numFmtId="168" fontId="166" fillId="68" borderId="13" xfId="294" applyNumberFormat="1" applyFont="1" applyFill="1" applyBorder="1" applyAlignment="1">
      <alignment horizontal="center" vertical="center" wrapText="1"/>
    </xf>
    <xf numFmtId="168" fontId="166" fillId="68" borderId="14" xfId="294" applyNumberFormat="1" applyFont="1" applyFill="1" applyBorder="1" applyAlignment="1">
      <alignment horizontal="center" vertical="center" wrapText="1"/>
    </xf>
    <xf numFmtId="0" fontId="167" fillId="0" borderId="32" xfId="359" applyNumberFormat="1" applyFont="1" applyBorder="1" applyAlignment="1">
      <alignment horizontal="center" vertical="center"/>
    </xf>
    <xf numFmtId="3" fontId="170" fillId="0" borderId="12" xfId="296" applyNumberFormat="1" applyFont="1" applyFill="1" applyBorder="1" applyAlignment="1">
      <alignment horizontal="center" vertical="center"/>
    </xf>
    <xf numFmtId="3" fontId="170" fillId="0" borderId="34" xfId="296" applyNumberFormat="1" applyFont="1" applyFill="1" applyBorder="1" applyAlignment="1">
      <alignment horizontal="center" vertical="center"/>
    </xf>
    <xf numFmtId="10" fontId="170" fillId="0" borderId="25" xfId="521"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4" fillId="68" borderId="16" xfId="0" applyFont="1" applyFill="1" applyBorder="1" applyAlignment="1">
      <alignment horizontal="center" vertical="center"/>
    </xf>
    <xf numFmtId="174" fontId="176" fillId="68" borderId="12" xfId="0" applyFont="1" applyFill="1" applyBorder="1" applyAlignment="1">
      <alignment horizontal="center" vertical="center"/>
    </xf>
    <xf numFmtId="49" fontId="219" fillId="0" borderId="12" xfId="0" applyNumberFormat="1" applyFont="1" applyBorder="1" applyAlignment="1">
      <alignment horizontal="center"/>
    </xf>
    <xf numFmtId="168" fontId="220" fillId="0" borderId="12" xfId="294" applyNumberFormat="1" applyFont="1" applyFill="1" applyBorder="1" applyAlignment="1">
      <alignment horizontal="center" vertical="center"/>
    </xf>
    <xf numFmtId="168" fontId="219" fillId="0" borderId="12" xfId="294" applyNumberFormat="1" applyFont="1" applyFill="1" applyBorder="1" applyAlignment="1">
      <alignment horizontal="center" vertical="center"/>
    </xf>
    <xf numFmtId="49" fontId="188" fillId="0" borderId="32" xfId="0" applyNumberFormat="1" applyFont="1" applyBorder="1" applyAlignment="1">
      <alignment horizontal="center" vertical="top"/>
    </xf>
    <xf numFmtId="0" fontId="188" fillId="0" borderId="32" xfId="0" applyNumberFormat="1" applyFont="1" applyBorder="1" applyAlignment="1">
      <alignment horizontal="center" vertical="top"/>
    </xf>
    <xf numFmtId="49" fontId="180" fillId="0" borderId="32" xfId="0" applyNumberFormat="1" applyFont="1" applyBorder="1" applyAlignment="1">
      <alignment horizontal="center" vertical="top"/>
    </xf>
    <xf numFmtId="168" fontId="157" fillId="0" borderId="12" xfId="294" applyNumberFormat="1" applyFont="1" applyFill="1" applyBorder="1" applyAlignment="1">
      <alignment horizontal="right" vertical="top"/>
    </xf>
    <xf numFmtId="168" fontId="180" fillId="0" borderId="12" xfId="0" applyNumberFormat="1" applyFont="1" applyBorder="1" applyAlignment="1">
      <alignment horizontal="center" vertical="top"/>
    </xf>
    <xf numFmtId="1" fontId="157" fillId="0" borderId="12" xfId="294" applyNumberFormat="1" applyFont="1" applyFill="1" applyBorder="1" applyAlignment="1">
      <alignment horizontal="right" vertical="top"/>
    </xf>
    <xf numFmtId="168" fontId="180" fillId="0" borderId="12" xfId="294" applyNumberFormat="1" applyFont="1" applyFill="1" applyBorder="1" applyAlignment="1">
      <alignment horizontal="right" vertical="top"/>
    </xf>
    <xf numFmtId="41" fontId="180" fillId="0" borderId="23" xfId="0" applyNumberFormat="1" applyFont="1" applyBorder="1" applyAlignment="1">
      <alignment horizontal="center" vertical="top"/>
    </xf>
    <xf numFmtId="174" fontId="180" fillId="0" borderId="26" xfId="0" applyFont="1" applyBorder="1" applyAlignment="1">
      <alignment horizontal="center" vertical="top"/>
    </xf>
    <xf numFmtId="168" fontId="180" fillId="0" borderId="34" xfId="294" applyNumberFormat="1" applyFont="1" applyFill="1" applyBorder="1" applyAlignment="1">
      <alignment horizontal="right" vertical="top"/>
    </xf>
    <xf numFmtId="49" fontId="186" fillId="68" borderId="13"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wrapText="1"/>
    </xf>
    <xf numFmtId="197" fontId="221" fillId="0" borderId="0" xfId="0" applyNumberFormat="1" applyFont="1"/>
    <xf numFmtId="174" fontId="221" fillId="0" borderId="0" xfId="0" applyFont="1"/>
    <xf numFmtId="3" fontId="222" fillId="25" borderId="0" xfId="0" applyNumberFormat="1" applyFont="1" applyFill="1" applyAlignment="1">
      <alignment horizontal="center"/>
    </xf>
    <xf numFmtId="174" fontId="221" fillId="25" borderId="0" xfId="0" applyFont="1" applyFill="1"/>
    <xf numFmtId="49" fontId="173" fillId="0" borderId="12" xfId="0" applyNumberFormat="1" applyFont="1" applyBorder="1" applyAlignment="1">
      <alignment horizontal="center" vertical="center"/>
    </xf>
    <xf numFmtId="38" fontId="187" fillId="0" borderId="12" xfId="294" applyNumberFormat="1" applyFont="1" applyFill="1" applyBorder="1" applyAlignment="1">
      <alignment horizontal="center" vertical="center"/>
    </xf>
    <xf numFmtId="38" fontId="173" fillId="0" borderId="12" xfId="0" applyNumberFormat="1" applyFont="1" applyBorder="1" applyAlignment="1">
      <alignment horizontal="center" wrapText="1"/>
    </xf>
    <xf numFmtId="38" fontId="187" fillId="25" borderId="12" xfId="294" applyNumberFormat="1" applyFont="1" applyFill="1" applyBorder="1" applyAlignment="1">
      <alignment horizontal="center"/>
    </xf>
    <xf numFmtId="197" fontId="54" fillId="0" borderId="0" xfId="0" applyNumberFormat="1" applyFont="1"/>
    <xf numFmtId="3" fontId="223" fillId="25" borderId="0" xfId="0" applyNumberFormat="1" applyFont="1" applyFill="1" applyAlignment="1">
      <alignment horizontal="center"/>
    </xf>
    <xf numFmtId="174" fontId="54" fillId="25" borderId="0" xfId="0" applyFont="1" applyFill="1"/>
    <xf numFmtId="3" fontId="223" fillId="0" borderId="0" xfId="0" applyNumberFormat="1" applyFont="1" applyAlignment="1">
      <alignment horizontal="center" vertical="center"/>
    </xf>
    <xf numFmtId="3" fontId="223" fillId="0" borderId="0" xfId="0" applyNumberFormat="1" applyFont="1" applyAlignment="1">
      <alignment horizontal="center"/>
    </xf>
    <xf numFmtId="38" fontId="173" fillId="0" borderId="12" xfId="294" applyNumberFormat="1" applyFont="1" applyFill="1" applyBorder="1" applyAlignment="1">
      <alignment horizontal="center" vertical="center"/>
    </xf>
    <xf numFmtId="14" fontId="166" fillId="68" borderId="16" xfId="0" applyNumberFormat="1" applyFont="1" applyFill="1" applyBorder="1" applyAlignment="1">
      <alignment horizontal="center" vertical="center" wrapText="1"/>
    </xf>
    <xf numFmtId="174" fontId="166" fillId="68" borderId="13" xfId="0" applyFont="1" applyFill="1" applyBorder="1" applyAlignment="1">
      <alignment horizontal="center" vertical="center"/>
    </xf>
    <xf numFmtId="9" fontId="167" fillId="0" borderId="23" xfId="0" applyNumberFormat="1" applyFont="1" applyBorder="1" applyAlignment="1">
      <alignment horizontal="right" vertical="center"/>
    </xf>
    <xf numFmtId="171" fontId="167" fillId="0" borderId="12" xfId="0" applyNumberFormat="1" applyFont="1" applyBorder="1" applyAlignment="1">
      <alignment vertical="center"/>
    </xf>
    <xf numFmtId="9" fontId="167" fillId="0" borderId="23" xfId="0" applyNumberFormat="1" applyFont="1" applyBorder="1" applyAlignment="1">
      <alignment vertical="center"/>
    </xf>
    <xf numFmtId="49" fontId="167" fillId="0" borderId="26" xfId="0" applyNumberFormat="1" applyFont="1" applyBorder="1" applyAlignment="1">
      <alignment horizontal="center" vertical="center"/>
    </xf>
    <xf numFmtId="38" fontId="170" fillId="0" borderId="34" xfId="0" applyNumberFormat="1" applyFont="1" applyBorder="1" applyAlignment="1">
      <alignment horizontal="center" vertical="center"/>
    </xf>
    <xf numFmtId="171" fontId="167" fillId="0" borderId="34" xfId="0" applyNumberFormat="1" applyFont="1" applyBorder="1" applyAlignment="1">
      <alignment vertical="center"/>
    </xf>
    <xf numFmtId="9" fontId="167" fillId="0" borderId="25" xfId="0" applyNumberFormat="1" applyFont="1" applyBorder="1" applyAlignment="1">
      <alignment vertical="center"/>
    </xf>
    <xf numFmtId="49" fontId="171" fillId="68" borderId="16" xfId="0" applyNumberFormat="1" applyFont="1" applyFill="1" applyBorder="1" applyAlignment="1">
      <alignment horizontal="center" vertical="center"/>
    </xf>
    <xf numFmtId="168" fontId="174" fillId="0" borderId="12" xfId="294" applyNumberFormat="1" applyFont="1" applyFill="1" applyBorder="1" applyAlignment="1">
      <alignment horizontal="center" vertical="center"/>
    </xf>
    <xf numFmtId="173" fontId="174" fillId="0" borderId="12" xfId="294" applyNumberFormat="1" applyFont="1" applyFill="1" applyBorder="1" applyAlignment="1">
      <alignment horizontal="center" vertical="center"/>
    </xf>
    <xf numFmtId="168" fontId="174" fillId="25" borderId="12" xfId="294" applyNumberFormat="1" applyFont="1" applyFill="1" applyBorder="1" applyAlignment="1">
      <alignment horizontal="center" vertical="center"/>
    </xf>
    <xf numFmtId="173" fontId="174" fillId="25" borderId="12" xfId="294" applyNumberFormat="1" applyFont="1" applyFill="1" applyBorder="1" applyAlignment="1">
      <alignment horizontal="center" vertical="center"/>
    </xf>
    <xf numFmtId="49" fontId="188" fillId="25" borderId="32" xfId="0" applyNumberFormat="1" applyFont="1" applyFill="1" applyBorder="1" applyAlignment="1">
      <alignment horizontal="center" vertical="center"/>
    </xf>
    <xf numFmtId="174" fontId="171" fillId="68" borderId="26" xfId="0" applyFont="1" applyFill="1" applyBorder="1" applyAlignment="1">
      <alignment horizontal="center" vertical="center"/>
    </xf>
    <xf numFmtId="174" fontId="187" fillId="0" borderId="0" xfId="0" applyFont="1" applyAlignment="1">
      <alignment vertical="center" wrapText="1"/>
    </xf>
    <xf numFmtId="0" fontId="173" fillId="0" borderId="32" xfId="294" applyNumberFormat="1" applyFont="1" applyFill="1" applyBorder="1" applyAlignment="1">
      <alignment horizontal="center" vertical="center"/>
    </xf>
    <xf numFmtId="40" fontId="187" fillId="0" borderId="12" xfId="294" applyNumberFormat="1" applyFont="1" applyFill="1" applyBorder="1" applyAlignment="1">
      <alignment horizontal="right" vertical="center" indent="1"/>
    </xf>
    <xf numFmtId="40" fontId="187" fillId="0" borderId="12" xfId="294" applyNumberFormat="1" applyFont="1" applyFill="1" applyBorder="1" applyAlignment="1">
      <alignment vertical="center"/>
    </xf>
    <xf numFmtId="0" fontId="183" fillId="0" borderId="0" xfId="712" applyFont="1"/>
    <xf numFmtId="0" fontId="185" fillId="68" borderId="12" xfId="714" applyFont="1" applyFill="1" applyBorder="1" applyAlignment="1">
      <alignment horizontal="center" vertical="center"/>
    </xf>
    <xf numFmtId="0" fontId="185" fillId="68" borderId="12" xfId="714" applyFont="1" applyFill="1" applyBorder="1" applyAlignment="1">
      <alignment horizontal="center" vertical="center" wrapText="1"/>
    </xf>
    <xf numFmtId="49" fontId="186" fillId="68" borderId="13" xfId="0" applyNumberFormat="1" applyFont="1" applyFill="1" applyBorder="1" applyAlignment="1">
      <alignment horizontal="center" vertical="center" wrapText="1"/>
    </xf>
    <xf numFmtId="0" fontId="186" fillId="68" borderId="13" xfId="0" applyNumberFormat="1" applyFont="1" applyFill="1" applyBorder="1" applyAlignment="1">
      <alignment horizontal="center" vertical="center" wrapText="1"/>
    </xf>
    <xf numFmtId="49" fontId="186" fillId="68" borderId="14" xfId="0" applyNumberFormat="1" applyFont="1" applyFill="1" applyBorder="1" applyAlignment="1">
      <alignment horizontal="center" vertical="center"/>
    </xf>
    <xf numFmtId="168" fontId="180" fillId="0" borderId="32" xfId="0" applyNumberFormat="1" applyFont="1" applyBorder="1" applyAlignment="1">
      <alignment horizontal="center" vertical="center"/>
    </xf>
    <xf numFmtId="174" fontId="180" fillId="0" borderId="12" xfId="0" applyFont="1" applyBorder="1" applyAlignment="1">
      <alignment horizontal="left" vertical="center"/>
    </xf>
    <xf numFmtId="43" fontId="180" fillId="0" borderId="12" xfId="0" applyNumberFormat="1" applyFont="1" applyBorder="1" applyAlignment="1">
      <alignment horizontal="right" vertical="center"/>
    </xf>
    <xf numFmtId="43" fontId="157" fillId="0" borderId="12" xfId="0" applyNumberFormat="1" applyFont="1" applyBorder="1" applyAlignment="1">
      <alignment vertical="center"/>
    </xf>
    <xf numFmtId="43" fontId="157" fillId="0" borderId="23" xfId="0" applyNumberFormat="1" applyFont="1" applyBorder="1" applyAlignment="1">
      <alignment vertical="center"/>
    </xf>
    <xf numFmtId="174" fontId="180" fillId="0" borderId="26" xfId="0" applyFont="1" applyBorder="1" applyAlignment="1">
      <alignment horizontal="center" vertical="center"/>
    </xf>
    <xf numFmtId="174" fontId="180" fillId="0" borderId="34" xfId="0" applyFont="1" applyBorder="1" applyAlignment="1">
      <alignment horizontal="center" vertical="center"/>
    </xf>
    <xf numFmtId="43" fontId="180" fillId="0" borderId="34" xfId="294" applyFont="1" applyFill="1" applyBorder="1" applyAlignment="1">
      <alignment horizontal="center" vertical="center"/>
    </xf>
    <xf numFmtId="174" fontId="185" fillId="68" borderId="11" xfId="362" applyFont="1" applyFill="1" applyBorder="1" applyAlignment="1">
      <alignment horizontal="center" vertical="center"/>
    </xf>
    <xf numFmtId="174" fontId="185" fillId="68" borderId="13" xfId="362" applyFont="1" applyFill="1" applyBorder="1" applyAlignment="1">
      <alignment horizontal="center" vertical="center"/>
    </xf>
    <xf numFmtId="174" fontId="185" fillId="68" borderId="14" xfId="362" applyFont="1" applyFill="1" applyBorder="1" applyAlignment="1">
      <alignment horizontal="center" vertical="center"/>
    </xf>
    <xf numFmtId="10" fontId="173" fillId="0" borderId="31" xfId="362" applyNumberFormat="1" applyFont="1" applyBorder="1" applyAlignment="1">
      <alignment horizontal="center" vertical="center"/>
    </xf>
    <xf numFmtId="43" fontId="173" fillId="0" borderId="24" xfId="362" applyNumberFormat="1" applyFont="1" applyBorder="1" applyAlignment="1">
      <alignment horizontal="center" vertical="center"/>
    </xf>
    <xf numFmtId="171" fontId="173" fillId="0" borderId="25" xfId="362" applyNumberFormat="1" applyFont="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5" fillId="0" borderId="26" xfId="0" applyNumberFormat="1" applyFont="1" applyBorder="1" applyAlignment="1">
      <alignment horizontal="center" vertical="center"/>
    </xf>
    <xf numFmtId="168" fontId="225" fillId="0" borderId="34" xfId="0" applyNumberFormat="1" applyFont="1" applyBorder="1" applyAlignment="1">
      <alignment horizontal="center" vertical="center"/>
    </xf>
    <xf numFmtId="171" fontId="225" fillId="0" borderId="34" xfId="521" applyNumberFormat="1" applyFont="1" applyFill="1" applyBorder="1" applyAlignment="1">
      <alignment horizontal="center" vertical="center"/>
    </xf>
    <xf numFmtId="43" fontId="227" fillId="68" borderId="16" xfId="0" applyNumberFormat="1" applyFont="1" applyFill="1" applyBorder="1" applyAlignment="1">
      <alignment horizontal="center" vertical="center" wrapText="1"/>
    </xf>
    <xf numFmtId="43" fontId="227" fillId="68" borderId="13" xfId="0" applyNumberFormat="1" applyFont="1" applyFill="1" applyBorder="1" applyAlignment="1">
      <alignment horizontal="center" vertical="center" wrapText="1"/>
    </xf>
    <xf numFmtId="43" fontId="227" fillId="68" borderId="14" xfId="0" applyNumberFormat="1" applyFont="1" applyFill="1" applyBorder="1" applyAlignment="1">
      <alignment horizontal="center" vertical="center" wrapText="1"/>
    </xf>
    <xf numFmtId="43" fontId="225" fillId="0" borderId="32" xfId="0" applyNumberFormat="1" applyFont="1" applyBorder="1" applyAlignment="1">
      <alignment horizontal="center" vertical="center"/>
    </xf>
    <xf numFmtId="3" fontId="225" fillId="0" borderId="12" xfId="0" applyNumberFormat="1" applyFont="1" applyBorder="1" applyAlignment="1">
      <alignment horizontal="center" vertical="center"/>
    </xf>
    <xf numFmtId="171" fontId="225" fillId="0" borderId="12" xfId="521" applyNumberFormat="1" applyFont="1" applyFill="1" applyBorder="1" applyAlignment="1" applyProtection="1">
      <alignment horizontal="center" vertical="center"/>
    </xf>
    <xf numFmtId="3" fontId="226" fillId="0" borderId="12" xfId="0" applyNumberFormat="1" applyFont="1" applyBorder="1" applyAlignment="1">
      <alignment horizontal="center" vertical="center"/>
    </xf>
    <xf numFmtId="171" fontId="225" fillId="0" borderId="12" xfId="0" applyNumberFormat="1" applyFont="1" applyBorder="1" applyAlignment="1">
      <alignment horizontal="center" vertical="center"/>
    </xf>
    <xf numFmtId="171" fontId="225" fillId="0" borderId="23" xfId="0" applyNumberFormat="1" applyFont="1" applyBorder="1" applyAlignment="1">
      <alignment horizontal="center"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5" fillId="0" borderId="34" xfId="0" applyNumberFormat="1" applyFont="1" applyBorder="1" applyAlignment="1">
      <alignment horizontal="center" vertical="center"/>
    </xf>
    <xf numFmtId="171" fontId="225" fillId="0" borderId="25" xfId="0" applyNumberFormat="1" applyFont="1" applyBorder="1" applyAlignment="1">
      <alignment horizontal="center" vertical="center"/>
    </xf>
    <xf numFmtId="174" fontId="38" fillId="0" borderId="0" xfId="0" applyFont="1" applyAlignment="1">
      <alignment vertical="center"/>
    </xf>
    <xf numFmtId="0" fontId="228" fillId="0" borderId="32" xfId="712" applyFont="1" applyBorder="1" applyAlignment="1">
      <alignment horizontal="center" vertical="top"/>
    </xf>
    <xf numFmtId="43" fontId="199" fillId="0" borderId="12" xfId="294" applyFont="1" applyFill="1" applyBorder="1" applyAlignment="1">
      <alignment horizontal="center" vertical="top"/>
    </xf>
    <xf numFmtId="43" fontId="228" fillId="0" borderId="23" xfId="294" applyFont="1" applyFill="1" applyBorder="1" applyAlignment="1">
      <alignment horizontal="center" vertical="top"/>
    </xf>
    <xf numFmtId="174" fontId="190"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90" fillId="68" borderId="12" xfId="0" applyNumberFormat="1" applyFont="1" applyFill="1" applyBorder="1" applyAlignment="1">
      <alignment vertical="center"/>
    </xf>
    <xf numFmtId="43" fontId="190"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30" fillId="0" borderId="0" xfId="0" applyNumberFormat="1" applyFont="1"/>
    <xf numFmtId="174" fontId="166" fillId="68" borderId="16" xfId="0" applyFont="1" applyFill="1" applyBorder="1" applyAlignment="1">
      <alignment horizontal="center" vertical="center" wrapText="1"/>
    </xf>
    <xf numFmtId="174" fontId="166" fillId="68" borderId="11" xfId="0" applyFont="1" applyFill="1" applyBorder="1" applyAlignment="1">
      <alignment horizontal="center" vertical="center"/>
    </xf>
    <xf numFmtId="174" fontId="167" fillId="25" borderId="17" xfId="0" applyFont="1" applyFill="1" applyBorder="1" applyAlignment="1">
      <alignment horizontal="left" vertical="center"/>
    </xf>
    <xf numFmtId="43" fontId="170"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5" fillId="0" borderId="0" xfId="294" applyNumberFormat="1" applyFont="1" applyFill="1" applyBorder="1" applyAlignment="1">
      <alignment horizontal="center"/>
    </xf>
    <xf numFmtId="171" fontId="165" fillId="0" borderId="0" xfId="0" applyNumberFormat="1" applyFont="1" applyAlignment="1">
      <alignment horizontal="right"/>
    </xf>
    <xf numFmtId="168" fontId="157" fillId="25" borderId="12" xfId="294" applyNumberFormat="1" applyFont="1" applyFill="1" applyBorder="1"/>
    <xf numFmtId="49" fontId="165" fillId="68" borderId="13" xfId="0" applyNumberFormat="1" applyFont="1" applyFill="1" applyBorder="1" applyAlignment="1">
      <alignment horizontal="center" vertical="center" wrapText="1"/>
    </xf>
    <xf numFmtId="49" fontId="165" fillId="68" borderId="14" xfId="0" applyNumberFormat="1" applyFont="1" applyFill="1" applyBorder="1" applyAlignment="1">
      <alignment horizontal="center" vertical="center" wrapText="1"/>
    </xf>
    <xf numFmtId="168" fontId="165" fillId="0" borderId="23" xfId="0" applyNumberFormat="1" applyFont="1" applyBorder="1" applyAlignment="1">
      <alignment horizontal="center" wrapText="1"/>
    </xf>
    <xf numFmtId="168" fontId="95" fillId="0" borderId="23" xfId="0" applyNumberFormat="1" applyFont="1" applyBorder="1" applyAlignment="1">
      <alignment horizontal="center" wrapText="1"/>
    </xf>
    <xf numFmtId="49" fontId="147" fillId="68" borderId="32" xfId="0" applyNumberFormat="1" applyFont="1" applyFill="1" applyBorder="1" applyAlignment="1">
      <alignment horizontal="center" vertical="center" wrapText="1"/>
    </xf>
    <xf numFmtId="168" fontId="147" fillId="68" borderId="12" xfId="0" applyNumberFormat="1" applyFont="1" applyFill="1" applyBorder="1" applyAlignment="1">
      <alignment horizontal="center" vertical="center" wrapText="1"/>
    </xf>
    <xf numFmtId="174" fontId="204" fillId="68" borderId="13" xfId="0" applyFont="1" applyFill="1" applyBorder="1" applyAlignment="1">
      <alignment horizontal="center" vertical="center" wrapText="1"/>
    </xf>
    <xf numFmtId="174" fontId="204" fillId="68" borderId="16" xfId="0" applyFont="1" applyFill="1" applyBorder="1" applyAlignment="1">
      <alignment horizontal="center" vertical="center" wrapText="1"/>
    </xf>
    <xf numFmtId="174" fontId="204" fillId="68" borderId="14" xfId="0" applyFont="1" applyFill="1" applyBorder="1" applyAlignment="1">
      <alignment horizontal="center" vertical="center" wrapText="1"/>
    </xf>
    <xf numFmtId="174" fontId="180" fillId="25" borderId="0" xfId="0" applyFont="1" applyFill="1" applyAlignment="1">
      <alignment horizontal="center" vertical="top" wrapText="1"/>
    </xf>
    <xf numFmtId="174" fontId="177" fillId="0" borderId="0" xfId="0" applyFont="1" applyAlignment="1">
      <alignment vertical="top"/>
    </xf>
    <xf numFmtId="49" fontId="180" fillId="25" borderId="12" xfId="296" applyNumberFormat="1" applyFont="1" applyFill="1" applyBorder="1" applyAlignment="1">
      <alignment horizontal="center" vertical="top"/>
    </xf>
    <xf numFmtId="3" fontId="180" fillId="25" borderId="12" xfId="296" applyNumberFormat="1" applyFont="1" applyFill="1" applyBorder="1" applyAlignment="1">
      <alignment horizontal="center" vertical="top"/>
    </xf>
    <xf numFmtId="41" fontId="157" fillId="25" borderId="12" xfId="296" applyNumberFormat="1" applyFont="1" applyFill="1" applyBorder="1" applyAlignment="1">
      <alignment horizontal="right" vertical="top"/>
    </xf>
    <xf numFmtId="174" fontId="186" fillId="68" borderId="12" xfId="359" applyFont="1" applyFill="1" applyBorder="1" applyAlignment="1">
      <alignment horizontal="center" vertical="center" wrapText="1"/>
    </xf>
    <xf numFmtId="174" fontId="171" fillId="68" borderId="16" xfId="359" applyFont="1" applyFill="1" applyBorder="1" applyAlignment="1">
      <alignment horizontal="center" vertical="center"/>
    </xf>
    <xf numFmtId="174" fontId="171" fillId="68" borderId="13" xfId="359" applyFont="1" applyFill="1" applyBorder="1" applyAlignment="1">
      <alignment horizontal="center" vertical="center" wrapText="1"/>
    </xf>
    <xf numFmtId="174" fontId="171" fillId="68" borderId="14" xfId="359" applyFont="1" applyFill="1" applyBorder="1" applyAlignment="1">
      <alignment horizontal="center" vertical="center" wrapText="1"/>
    </xf>
    <xf numFmtId="0" fontId="188" fillId="0" borderId="32" xfId="359" applyNumberFormat="1" applyFont="1" applyBorder="1" applyAlignment="1">
      <alignment horizontal="center" vertical="center"/>
    </xf>
    <xf numFmtId="171" fontId="188" fillId="0" borderId="23" xfId="359" applyNumberFormat="1" applyFont="1" applyBorder="1" applyAlignment="1">
      <alignment horizontal="center" vertical="center"/>
    </xf>
    <xf numFmtId="171" fontId="188" fillId="0" borderId="25" xfId="359" applyNumberFormat="1" applyFont="1" applyBorder="1" applyAlignment="1">
      <alignment horizontal="center" vertical="center"/>
    </xf>
    <xf numFmtId="3" fontId="174" fillId="25" borderId="12" xfId="296" applyNumberFormat="1" applyFont="1" applyFill="1" applyBorder="1" applyAlignment="1">
      <alignment horizontal="center" vertical="center"/>
    </xf>
    <xf numFmtId="3" fontId="174"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2" fillId="0" borderId="32" xfId="712" applyFont="1" applyBorder="1" applyAlignment="1">
      <alignment horizontal="center" vertical="center"/>
    </xf>
    <xf numFmtId="43" fontId="233" fillId="0" borderId="12" xfId="294" applyFont="1" applyFill="1" applyBorder="1" applyAlignment="1">
      <alignment horizontal="center" vertical="center"/>
    </xf>
    <xf numFmtId="43" fontId="232" fillId="0" borderId="23" xfId="294" applyFont="1" applyFill="1" applyBorder="1" applyAlignment="1">
      <alignment horizontal="center" vertical="center"/>
    </xf>
    <xf numFmtId="43" fontId="233" fillId="25" borderId="12" xfId="294" applyFont="1" applyFill="1" applyBorder="1" applyAlignment="1">
      <alignment horizontal="center" vertical="center"/>
    </xf>
    <xf numFmtId="0" fontId="232" fillId="25" borderId="32" xfId="712" applyFont="1" applyFill="1" applyBorder="1" applyAlignment="1">
      <alignment horizontal="center" vertical="center"/>
    </xf>
    <xf numFmtId="0" fontId="232" fillId="0" borderId="26" xfId="712" applyFont="1" applyBorder="1" applyAlignment="1">
      <alignment horizontal="center" vertical="center"/>
    </xf>
    <xf numFmtId="43" fontId="232" fillId="0" borderId="34" xfId="712" applyNumberFormat="1" applyFont="1" applyBorder="1" applyAlignment="1">
      <alignment horizontal="center" vertical="center"/>
    </xf>
    <xf numFmtId="43" fontId="232" fillId="0" borderId="25" xfId="712" applyNumberFormat="1" applyFont="1" applyBorder="1" applyAlignment="1">
      <alignment horizontal="center" vertical="center"/>
    </xf>
    <xf numFmtId="0" fontId="173" fillId="0" borderId="12" xfId="714" applyFont="1" applyBorder="1" applyAlignment="1">
      <alignment horizontal="center" vertical="center"/>
    </xf>
    <xf numFmtId="43" fontId="187" fillId="0" borderId="12" xfId="294" applyFont="1" applyFill="1" applyBorder="1" applyAlignment="1">
      <alignment horizontal="center" vertical="center"/>
    </xf>
    <xf numFmtId="43" fontId="173" fillId="0" borderId="12" xfId="294" applyFont="1" applyFill="1" applyBorder="1" applyAlignment="1">
      <alignment horizontal="center" vertical="center"/>
    </xf>
    <xf numFmtId="10" fontId="173" fillId="0" borderId="12" xfId="521" applyNumberFormat="1" applyFont="1" applyFill="1" applyBorder="1" applyAlignment="1">
      <alignment horizontal="center" vertical="center"/>
    </xf>
    <xf numFmtId="43" fontId="187" fillId="25" borderId="12" xfId="294" applyFont="1" applyFill="1" applyBorder="1" applyAlignment="1">
      <alignment horizontal="center" vertical="center"/>
    </xf>
    <xf numFmtId="0" fontId="173" fillId="25" borderId="12" xfId="714" applyFont="1" applyFill="1" applyBorder="1" applyAlignment="1">
      <alignment horizontal="center" vertical="center"/>
    </xf>
    <xf numFmtId="43" fontId="187" fillId="25" borderId="0" xfId="294" applyFont="1" applyFill="1" applyBorder="1" applyAlignment="1">
      <alignment horizontal="center" vertical="center"/>
    </xf>
    <xf numFmtId="0" fontId="173" fillId="25" borderId="0" xfId="714" applyFont="1" applyFill="1" applyAlignment="1">
      <alignment horizontal="center" vertical="center"/>
    </xf>
    <xf numFmtId="43" fontId="187" fillId="0" borderId="0" xfId="294" applyFont="1" applyFill="1" applyBorder="1" applyAlignment="1">
      <alignment horizontal="center" vertical="center"/>
    </xf>
    <xf numFmtId="43" fontId="173" fillId="0" borderId="0" xfId="294" applyFont="1" applyFill="1" applyBorder="1" applyAlignment="1">
      <alignment horizontal="center" vertical="center"/>
    </xf>
    <xf numFmtId="10" fontId="173" fillId="25" borderId="0" xfId="521" applyNumberFormat="1" applyFont="1" applyFill="1" applyBorder="1" applyAlignment="1">
      <alignment horizontal="center" vertical="center"/>
    </xf>
    <xf numFmtId="43" fontId="185" fillId="68" borderId="12" xfId="294" applyFont="1" applyFill="1" applyBorder="1" applyAlignment="1">
      <alignment horizontal="center" vertical="center"/>
    </xf>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70" fillId="25" borderId="12" xfId="0" applyNumberFormat="1" applyFont="1" applyFill="1" applyBorder="1" applyAlignment="1">
      <alignment horizontal="center" vertical="center"/>
    </xf>
    <xf numFmtId="38" fontId="170" fillId="25" borderId="34" xfId="0" applyNumberFormat="1" applyFont="1" applyFill="1" applyBorder="1" applyAlignment="1">
      <alignment horizontal="center" vertical="center"/>
    </xf>
    <xf numFmtId="174" fontId="171" fillId="68" borderId="14" xfId="0" applyFont="1" applyFill="1" applyBorder="1" applyAlignment="1">
      <alignment horizontal="center" vertical="center" wrapText="1"/>
    </xf>
    <xf numFmtId="168" fontId="234" fillId="0" borderId="32" xfId="294" applyNumberFormat="1" applyFont="1" applyBorder="1" applyAlignment="1">
      <alignment horizontal="center" vertical="top"/>
    </xf>
    <xf numFmtId="168" fontId="234" fillId="0" borderId="26" xfId="294" applyNumberFormat="1" applyFont="1" applyBorder="1" applyAlignment="1">
      <alignment horizontal="center" vertical="top"/>
    </xf>
    <xf numFmtId="174" fontId="235" fillId="0" borderId="0" xfId="0" applyFont="1"/>
    <xf numFmtId="174" fontId="176" fillId="59" borderId="16" xfId="0" applyFont="1" applyFill="1" applyBorder="1" applyAlignment="1">
      <alignment horizontal="center" vertical="center" wrapText="1"/>
    </xf>
    <xf numFmtId="38" fontId="202" fillId="0" borderId="12" xfId="0" applyNumberFormat="1" applyFont="1" applyBorder="1" applyAlignment="1">
      <alignment horizontal="center" vertical="center"/>
    </xf>
    <xf numFmtId="38" fontId="201" fillId="0" borderId="12" xfId="0" applyNumberFormat="1" applyFont="1" applyBorder="1" applyAlignment="1">
      <alignment horizontal="center" vertical="center"/>
    </xf>
    <xf numFmtId="171" fontId="201" fillId="0" borderId="12" xfId="0" applyNumberFormat="1" applyFont="1" applyBorder="1" applyAlignment="1">
      <alignment horizontal="center" vertical="center"/>
    </xf>
    <xf numFmtId="171" fontId="201" fillId="0" borderId="23" xfId="0" applyNumberFormat="1" applyFont="1" applyBorder="1" applyAlignment="1">
      <alignment horizontal="center" vertical="center"/>
    </xf>
    <xf numFmtId="49" fontId="201" fillId="25" borderId="32" xfId="0" applyNumberFormat="1" applyFont="1" applyFill="1" applyBorder="1" applyAlignment="1">
      <alignment horizontal="center" vertical="center"/>
    </xf>
    <xf numFmtId="38" fontId="201" fillId="25" borderId="12" xfId="0" applyNumberFormat="1" applyFont="1" applyFill="1" applyBorder="1" applyAlignment="1">
      <alignment horizontal="center" vertical="center"/>
    </xf>
    <xf numFmtId="171" fontId="201" fillId="25" borderId="12" xfId="0" applyNumberFormat="1" applyFont="1" applyFill="1" applyBorder="1" applyAlignment="1">
      <alignment horizontal="center" vertical="center"/>
    </xf>
    <xf numFmtId="171" fontId="201" fillId="25" borderId="23" xfId="0" applyNumberFormat="1" applyFont="1" applyFill="1" applyBorder="1" applyAlignment="1">
      <alignment horizontal="center" vertical="center"/>
    </xf>
    <xf numFmtId="49" fontId="201" fillId="25" borderId="26" xfId="0" applyNumberFormat="1" applyFont="1" applyFill="1" applyBorder="1" applyAlignment="1">
      <alignment horizontal="center" vertical="center"/>
    </xf>
    <xf numFmtId="171" fontId="170" fillId="0" borderId="12" xfId="299" applyNumberFormat="1" applyFont="1" applyFill="1" applyBorder="1" applyAlignment="1">
      <alignment horizontal="center" vertical="center" wrapText="1"/>
    </xf>
    <xf numFmtId="171" fontId="170" fillId="0" borderId="34" xfId="299" applyNumberFormat="1" applyFont="1" applyFill="1" applyBorder="1" applyAlignment="1">
      <alignment horizontal="center" vertical="center" wrapText="1"/>
    </xf>
    <xf numFmtId="171" fontId="157" fillId="25" borderId="34" xfId="365" applyNumberFormat="1" applyFont="1" applyFill="1" applyBorder="1" applyAlignment="1">
      <alignment horizontal="right" vertical="top"/>
    </xf>
    <xf numFmtId="43" fontId="157" fillId="25" borderId="25" xfId="365" applyNumberFormat="1" applyFont="1" applyFill="1" applyBorder="1" applyAlignment="1">
      <alignment horizontal="right" vertical="top"/>
    </xf>
    <xf numFmtId="17" fontId="188" fillId="0" borderId="32" xfId="0" applyNumberFormat="1" applyFont="1" applyBorder="1" applyAlignment="1">
      <alignment horizontal="center" vertical="center"/>
    </xf>
    <xf numFmtId="3" fontId="174" fillId="0" borderId="12" xfId="0" applyNumberFormat="1" applyFont="1" applyBorder="1" applyAlignment="1">
      <alignment horizontal="center" vertical="center"/>
    </xf>
    <xf numFmtId="3" fontId="188" fillId="0" borderId="12" xfId="0" applyNumberFormat="1" applyFont="1" applyBorder="1" applyAlignment="1">
      <alignment horizontal="center" vertical="center"/>
    </xf>
    <xf numFmtId="3" fontId="188" fillId="0" borderId="23" xfId="0" applyNumberFormat="1" applyFont="1" applyBorder="1" applyAlignment="1">
      <alignment horizontal="center" vertical="center"/>
    </xf>
    <xf numFmtId="10" fontId="162" fillId="0" borderId="0" xfId="0" applyNumberFormat="1" applyFont="1" applyAlignment="1">
      <alignment vertical="center"/>
    </xf>
    <xf numFmtId="174" fontId="162" fillId="0" borderId="0" xfId="0" applyFont="1" applyAlignment="1">
      <alignment vertical="center"/>
    </xf>
    <xf numFmtId="17" fontId="188" fillId="0" borderId="26" xfId="0" applyNumberFormat="1" applyFont="1" applyBorder="1" applyAlignment="1">
      <alignment horizontal="center" vertical="center"/>
    </xf>
    <xf numFmtId="3" fontId="174" fillId="0" borderId="34" xfId="0" applyNumberFormat="1" applyFont="1" applyBorder="1" applyAlignment="1">
      <alignment horizontal="center" vertical="center"/>
    </xf>
    <xf numFmtId="3" fontId="188" fillId="0" borderId="25" xfId="0" applyNumberFormat="1" applyFont="1" applyBorder="1" applyAlignment="1">
      <alignment horizontal="center" vertical="center"/>
    </xf>
    <xf numFmtId="174" fontId="174" fillId="0" borderId="0" xfId="0" applyFont="1" applyAlignment="1">
      <alignment vertical="center"/>
    </xf>
    <xf numFmtId="174" fontId="159" fillId="68" borderId="0" xfId="0" applyFont="1" applyFill="1"/>
    <xf numFmtId="43" fontId="150" fillId="0" borderId="0" xfId="294" applyFont="1"/>
    <xf numFmtId="43" fontId="162" fillId="0" borderId="0" xfId="294" applyFont="1" applyAlignment="1">
      <alignment vertical="center"/>
    </xf>
    <xf numFmtId="43" fontId="4" fillId="0" borderId="0" xfId="294" applyFont="1"/>
    <xf numFmtId="43" fontId="142" fillId="0" borderId="0" xfId="294" applyFont="1"/>
    <xf numFmtId="171" fontId="160" fillId="0" borderId="0" xfId="521" applyNumberFormat="1" applyFont="1"/>
    <xf numFmtId="9" fontId="160" fillId="0" borderId="0" xfId="521" applyFont="1"/>
    <xf numFmtId="10" fontId="188" fillId="25" borderId="23" xfId="0" applyNumberFormat="1" applyFont="1" applyFill="1" applyBorder="1" applyAlignment="1">
      <alignment horizontal="center" vertical="center"/>
    </xf>
    <xf numFmtId="168" fontId="204" fillId="68" borderId="34" xfId="294" applyNumberFormat="1" applyFont="1" applyFill="1" applyBorder="1" applyAlignment="1">
      <alignment horizontal="center" vertical="center"/>
    </xf>
    <xf numFmtId="10" fontId="171" fillId="68" borderId="25" xfId="0" applyNumberFormat="1" applyFont="1" applyFill="1" applyBorder="1" applyAlignment="1">
      <alignment horizontal="center" vertical="center"/>
    </xf>
    <xf numFmtId="4" fontId="202"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0" fontId="180" fillId="25" borderId="3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0" fontId="174" fillId="0" borderId="12" xfId="889" applyFont="1" applyBorder="1" applyAlignment="1">
      <alignment horizontal="center" vertical="center"/>
    </xf>
    <xf numFmtId="9" fontId="169" fillId="0" borderId="0" xfId="889" applyNumberFormat="1" applyFont="1"/>
    <xf numFmtId="174" fontId="141" fillId="59" borderId="16" xfId="0" applyFont="1" applyFill="1" applyBorder="1" applyAlignment="1">
      <alignment horizontal="center" vertical="center" wrapText="1"/>
    </xf>
    <xf numFmtId="174" fontId="141" fillId="59" borderId="13" xfId="0" applyFont="1" applyFill="1" applyBorder="1" applyAlignment="1">
      <alignment horizontal="center" vertical="center" wrapText="1"/>
    </xf>
    <xf numFmtId="174" fontId="141"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4"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4" fontId="4" fillId="0" borderId="34" xfId="299" applyNumberFormat="1" applyFont="1" applyFill="1" applyBorder="1" applyAlignment="1">
      <alignment horizontal="center" vertical="center"/>
    </xf>
    <xf numFmtId="41" fontId="63" fillId="63" borderId="12" xfId="2466" applyNumberFormat="1" applyFont="1" applyFill="1" applyBorder="1" applyAlignment="1">
      <alignment vertical="center" wrapText="1"/>
    </xf>
    <xf numFmtId="0" fontId="63" fillId="66" borderId="33" xfId="2466" applyFont="1" applyFill="1" applyBorder="1" applyAlignment="1">
      <alignment vertical="center"/>
    </xf>
    <xf numFmtId="174" fontId="141" fillId="60" borderId="13" xfId="0" applyFont="1" applyFill="1" applyBorder="1" applyAlignment="1">
      <alignment horizontal="center" vertical="center" wrapText="1"/>
    </xf>
    <xf numFmtId="174" fontId="141" fillId="57" borderId="13" xfId="0" applyFont="1" applyFill="1" applyBorder="1" applyAlignment="1">
      <alignment horizontal="center" vertical="center" wrapText="1"/>
    </xf>
    <xf numFmtId="174" fontId="166" fillId="59" borderId="16" xfId="0" applyFont="1" applyFill="1" applyBorder="1" applyAlignment="1">
      <alignment horizontal="center" vertical="center"/>
    </xf>
    <xf numFmtId="174" fontId="166" fillId="59" borderId="13" xfId="0" applyFont="1" applyFill="1" applyBorder="1" applyAlignment="1">
      <alignment horizontal="center" vertical="center" wrapText="1"/>
    </xf>
    <xf numFmtId="174" fontId="166" fillId="59" borderId="14" xfId="0" applyFont="1" applyFill="1" applyBorder="1" applyAlignment="1">
      <alignment horizontal="center" vertical="center" wrapText="1"/>
    </xf>
    <xf numFmtId="43" fontId="217" fillId="0" borderId="0" xfId="294" applyFont="1" applyFill="1" applyBorder="1" applyAlignment="1">
      <alignment vertical="center"/>
    </xf>
    <xf numFmtId="43" fontId="216" fillId="0" borderId="0" xfId="294" applyFont="1" applyFill="1" applyBorder="1" applyAlignment="1">
      <alignment vertical="center"/>
    </xf>
    <xf numFmtId="0" fontId="216" fillId="0" borderId="0" xfId="713" applyFont="1" applyAlignment="1">
      <alignment horizontal="center" vertical="center"/>
    </xf>
    <xf numFmtId="174" fontId="240" fillId="25" borderId="0" xfId="0" applyFont="1" applyFill="1"/>
    <xf numFmtId="174" fontId="240" fillId="25" borderId="0" xfId="0" applyFont="1" applyFill="1" applyAlignment="1">
      <alignment vertical="center"/>
    </xf>
    <xf numFmtId="196" fontId="124" fillId="0" borderId="12" xfId="0" applyNumberFormat="1" applyFont="1" applyBorder="1" applyAlignment="1">
      <alignment horizontal="right" vertical="center" wrapText="1"/>
    </xf>
    <xf numFmtId="196" fontId="124" fillId="0" borderId="12" xfId="1019" applyNumberFormat="1" applyFont="1" applyBorder="1" applyAlignment="1">
      <alignment horizontal="right" vertical="center" wrapText="1"/>
    </xf>
    <xf numFmtId="0" fontId="114" fillId="0" borderId="12" xfId="2466" applyFont="1" applyBorder="1" applyAlignment="1">
      <alignment horizontal="right"/>
    </xf>
    <xf numFmtId="174" fontId="177" fillId="0" borderId="0" xfId="0" applyFont="1" applyAlignment="1">
      <alignment horizontal="center"/>
    </xf>
    <xf numFmtId="174" fontId="163" fillId="0" borderId="0" xfId="0" applyFont="1" applyAlignment="1">
      <alignment horizontal="center"/>
    </xf>
    <xf numFmtId="174" fontId="162" fillId="0" borderId="0" xfId="0" applyFont="1" applyAlignment="1">
      <alignment horizontal="center"/>
    </xf>
    <xf numFmtId="40" fontId="187" fillId="25" borderId="12" xfId="294" applyNumberFormat="1" applyFont="1" applyFill="1" applyBorder="1" applyAlignment="1">
      <alignment vertical="center"/>
    </xf>
    <xf numFmtId="41" fontId="121" fillId="58" borderId="13" xfId="2466" applyNumberFormat="1" applyFont="1" applyFill="1" applyBorder="1" applyAlignment="1">
      <alignment horizontal="center" vertical="center" wrapText="1"/>
    </xf>
    <xf numFmtId="41" fontId="203" fillId="25" borderId="12" xfId="294" applyNumberFormat="1" applyFont="1" applyFill="1" applyBorder="1" applyAlignment="1">
      <alignment horizontal="center" vertical="center"/>
    </xf>
    <xf numFmtId="168" fontId="27" fillId="25" borderId="12" xfId="294" applyNumberFormat="1" applyFont="1" applyFill="1" applyBorder="1" applyAlignment="1">
      <alignment horizontal="center"/>
    </xf>
    <xf numFmtId="0" fontId="224" fillId="68" borderId="12" xfId="713" applyFont="1" applyFill="1" applyBorder="1" applyAlignment="1">
      <alignment horizontal="center" vertical="center" wrapText="1"/>
    </xf>
    <xf numFmtId="0" fontId="216" fillId="0" borderId="12" xfId="713" applyFont="1" applyBorder="1" applyAlignment="1">
      <alignment horizontal="center" vertical="center"/>
    </xf>
    <xf numFmtId="43" fontId="217" fillId="0" borderId="12" xfId="294" applyFont="1" applyFill="1" applyBorder="1" applyAlignment="1">
      <alignment vertical="center"/>
    </xf>
    <xf numFmtId="43" fontId="216" fillId="0" borderId="12" xfId="294" applyFont="1" applyFill="1" applyBorder="1" applyAlignment="1">
      <alignment vertical="center"/>
    </xf>
    <xf numFmtId="43" fontId="217" fillId="25" borderId="12" xfId="294" applyFont="1" applyFill="1" applyBorder="1" applyAlignment="1">
      <alignment vertical="center"/>
    </xf>
    <xf numFmtId="0" fontId="216" fillId="25" borderId="12" xfId="713" applyFont="1" applyFill="1" applyBorder="1" applyAlignment="1">
      <alignment horizontal="center" vertical="center"/>
    </xf>
    <xf numFmtId="43" fontId="180" fillId="0" borderId="34" xfId="0" applyNumberFormat="1" applyFont="1" applyBorder="1" applyAlignment="1">
      <alignment vertical="center"/>
    </xf>
    <xf numFmtId="43" fontId="174" fillId="0" borderId="0" xfId="0" applyNumberFormat="1" applyFont="1"/>
    <xf numFmtId="43" fontId="204" fillId="68" borderId="13" xfId="0" applyNumberFormat="1" applyFont="1" applyFill="1" applyBorder="1"/>
    <xf numFmtId="171" fontId="174" fillId="0" borderId="0" xfId="521" applyNumberFormat="1" applyFont="1" applyFill="1"/>
    <xf numFmtId="10" fontId="204" fillId="68" borderId="13" xfId="521" applyNumberFormat="1" applyFont="1" applyFill="1" applyBorder="1"/>
    <xf numFmtId="10" fontId="174" fillId="0" borderId="0" xfId="521" applyNumberFormat="1" applyFont="1" applyFill="1"/>
    <xf numFmtId="10" fontId="32" fillId="0" borderId="0" xfId="521" applyNumberFormat="1" applyFont="1"/>
    <xf numFmtId="10" fontId="157" fillId="0" borderId="12" xfId="0" applyNumberFormat="1" applyFont="1" applyBorder="1"/>
    <xf numFmtId="10" fontId="157" fillId="0" borderId="23" xfId="0" applyNumberFormat="1" applyFont="1" applyBorder="1"/>
    <xf numFmtId="174" fontId="171" fillId="68" borderId="16" xfId="0" applyFont="1" applyFill="1" applyBorder="1" applyAlignment="1">
      <alignment horizontal="center" vertical="center" wrapText="1"/>
    </xf>
    <xf numFmtId="0" fontId="132" fillId="27" borderId="38" xfId="1203" applyFont="1" applyFill="1" applyBorder="1" applyAlignment="1">
      <alignment horizontal="left" vertical="center" wrapText="1" indent="2"/>
    </xf>
    <xf numFmtId="0" fontId="132" fillId="27" borderId="40" xfId="1203" applyFont="1" applyFill="1" applyBorder="1" applyAlignment="1">
      <alignment horizontal="left" vertical="center" wrapText="1" indent="2"/>
    </xf>
    <xf numFmtId="0" fontId="201" fillId="25" borderId="26" xfId="0" applyNumberFormat="1" applyFont="1" applyFill="1" applyBorder="1" applyAlignment="1">
      <alignment horizontal="center" vertical="center"/>
    </xf>
    <xf numFmtId="174" fontId="113" fillId="0" borderId="0" xfId="0" applyFont="1"/>
    <xf numFmtId="174" fontId="42" fillId="68" borderId="0" xfId="0" applyFont="1" applyFill="1" applyAlignment="1">
      <alignment vertical="top" wrapText="1"/>
    </xf>
    <xf numFmtId="168" fontId="180" fillId="0" borderId="26" xfId="0" applyNumberFormat="1" applyFont="1" applyBorder="1" applyAlignment="1">
      <alignment horizontal="center" vertical="center"/>
    </xf>
    <xf numFmtId="174" fontId="180" fillId="0" borderId="34" xfId="0" applyFont="1" applyBorder="1" applyAlignment="1">
      <alignment horizontal="left" vertical="center"/>
    </xf>
    <xf numFmtId="43" fontId="180" fillId="0" borderId="25" xfId="0" applyNumberFormat="1" applyFont="1" applyBorder="1" applyAlignment="1">
      <alignment horizontal="right" vertical="center"/>
    </xf>
    <xf numFmtId="43" fontId="157" fillId="0" borderId="34" xfId="0" applyNumberFormat="1" applyFont="1" applyBorder="1" applyAlignment="1">
      <alignment vertical="center"/>
    </xf>
    <xf numFmtId="43" fontId="157" fillId="0" borderId="25" xfId="0" applyNumberFormat="1" applyFont="1" applyBorder="1" applyAlignment="1">
      <alignment vertical="center"/>
    </xf>
    <xf numFmtId="0" fontId="180" fillId="25" borderId="32" xfId="0" applyNumberFormat="1" applyFont="1" applyFill="1" applyBorder="1" applyAlignment="1">
      <alignment horizontal="center" vertical="top"/>
    </xf>
    <xf numFmtId="168" fontId="157" fillId="25" borderId="12" xfId="294" applyNumberFormat="1" applyFont="1" applyFill="1" applyBorder="1" applyAlignment="1">
      <alignment horizontal="right" vertical="top"/>
    </xf>
    <xf numFmtId="1" fontId="157" fillId="25" borderId="12" xfId="294" applyNumberFormat="1" applyFont="1" applyFill="1" applyBorder="1" applyAlignment="1">
      <alignment horizontal="right" vertical="top"/>
    </xf>
    <xf numFmtId="10" fontId="174" fillId="0" borderId="0" xfId="521" applyNumberFormat="1" applyFont="1" applyAlignment="1">
      <alignment vertical="center"/>
    </xf>
    <xf numFmtId="43" fontId="113" fillId="0" borderId="0" xfId="2466" applyNumberFormat="1" applyFont="1" applyAlignment="1">
      <alignment horizontal="left" vertical="center"/>
    </xf>
    <xf numFmtId="43" fontId="64" fillId="0" borderId="0" xfId="2466" applyNumberFormat="1" applyFont="1" applyAlignment="1">
      <alignment vertical="center"/>
    </xf>
    <xf numFmtId="0" fontId="113" fillId="25" borderId="0" xfId="2466" applyFont="1" applyFill="1" applyAlignment="1">
      <alignment horizontal="center" vertical="center"/>
    </xf>
    <xf numFmtId="174" fontId="178" fillId="0" borderId="0" xfId="0" applyFont="1" applyAlignment="1">
      <alignment vertical="center"/>
    </xf>
    <xf numFmtId="168" fontId="157" fillId="25" borderId="12" xfId="294" applyNumberFormat="1" applyFont="1" applyFill="1" applyBorder="1" applyAlignment="1">
      <alignment horizontal="right" vertical="center"/>
    </xf>
    <xf numFmtId="168" fontId="180" fillId="25" borderId="12" xfId="0" applyNumberFormat="1" applyFont="1" applyFill="1" applyBorder="1" applyAlignment="1">
      <alignment horizontal="right" vertical="center" wrapText="1"/>
    </xf>
    <xf numFmtId="10" fontId="180" fillId="25" borderId="12" xfId="0"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3" fillId="0" borderId="0" xfId="319" applyFont="1" applyAlignment="1">
      <alignment vertical="center"/>
    </xf>
    <xf numFmtId="0" fontId="157" fillId="0" borderId="0" xfId="319" applyFont="1" applyAlignment="1">
      <alignment vertical="center"/>
    </xf>
    <xf numFmtId="174" fontId="157" fillId="0" borderId="0" xfId="0" applyFont="1" applyAlignment="1">
      <alignment horizontal="center"/>
    </xf>
    <xf numFmtId="174" fontId="157" fillId="0" borderId="0" xfId="0" applyFont="1"/>
    <xf numFmtId="3" fontId="157" fillId="0" borderId="0" xfId="0" applyNumberFormat="1" applyFont="1"/>
    <xf numFmtId="0" fontId="180" fillId="25" borderId="26" xfId="0" applyNumberFormat="1" applyFont="1" applyFill="1" applyBorder="1" applyAlignment="1">
      <alignment horizontal="center" vertical="top"/>
    </xf>
    <xf numFmtId="43" fontId="187" fillId="25" borderId="0" xfId="294" applyFont="1" applyFill="1" applyBorder="1" applyAlignment="1">
      <alignment vertical="center"/>
    </xf>
    <xf numFmtId="43" fontId="187" fillId="25" borderId="17" xfId="294" applyFont="1" applyFill="1" applyBorder="1" applyAlignment="1">
      <alignment vertical="center"/>
    </xf>
    <xf numFmtId="174" fontId="173" fillId="0" borderId="34" xfId="362" applyFont="1" applyBorder="1" applyAlignment="1">
      <alignment horizontal="left" vertical="center"/>
    </xf>
    <xf numFmtId="174" fontId="173" fillId="0" borderId="15" xfId="362" applyFont="1" applyBorder="1" applyAlignment="1">
      <alignment horizontal="left" vertical="center"/>
    </xf>
    <xf numFmtId="174" fontId="173" fillId="0" borderId="13" xfId="362" applyFont="1" applyBorder="1" applyAlignment="1">
      <alignment horizontal="left" vertical="center"/>
    </xf>
    <xf numFmtId="174" fontId="173" fillId="0" borderId="15" xfId="362" applyFont="1" applyBorder="1" applyAlignment="1">
      <alignment horizontal="left" vertical="center" wrapText="1"/>
    </xf>
    <xf numFmtId="171" fontId="4" fillId="0" borderId="23" xfId="521" applyNumberFormat="1" applyFont="1" applyFill="1" applyBorder="1" applyAlignment="1">
      <alignment horizontal="center" vertical="top"/>
    </xf>
    <xf numFmtId="41" fontId="174" fillId="0" borderId="12" xfId="294" applyNumberFormat="1" applyFont="1" applyFill="1" applyBorder="1" applyAlignment="1">
      <alignment horizontal="right" vertical="top"/>
    </xf>
    <xf numFmtId="3" fontId="188" fillId="0" borderId="12" xfId="294" applyNumberFormat="1" applyFont="1" applyFill="1" applyBorder="1" applyAlignment="1">
      <alignment horizontal="right" vertical="top"/>
    </xf>
    <xf numFmtId="41" fontId="188" fillId="0" borderId="12" xfId="294" applyNumberFormat="1" applyFont="1" applyFill="1" applyBorder="1" applyAlignment="1">
      <alignment horizontal="right" vertical="top"/>
    </xf>
    <xf numFmtId="3" fontId="188" fillId="0" borderId="23" xfId="294" applyNumberFormat="1" applyFont="1" applyFill="1" applyBorder="1" applyAlignment="1">
      <alignment horizontal="right" vertical="top"/>
    </xf>
    <xf numFmtId="41" fontId="174" fillId="0" borderId="12" xfId="0" applyNumberFormat="1" applyFont="1" applyBorder="1" applyAlignment="1">
      <alignment horizontal="right" vertical="top"/>
    </xf>
    <xf numFmtId="174" fontId="185" fillId="68" borderId="16" xfId="0" applyFont="1" applyFill="1" applyBorder="1" applyAlignment="1">
      <alignment horizontal="center" vertical="center"/>
    </xf>
    <xf numFmtId="174" fontId="185" fillId="68" borderId="13" xfId="0" applyFont="1" applyFill="1" applyBorder="1" applyAlignment="1">
      <alignment horizontal="center" vertical="center" wrapText="1"/>
    </xf>
    <xf numFmtId="174" fontId="185" fillId="60" borderId="13" xfId="0" applyFont="1" applyFill="1" applyBorder="1" applyAlignment="1">
      <alignment horizontal="center" vertical="center" wrapText="1"/>
    </xf>
    <xf numFmtId="174" fontId="185" fillId="60" borderId="14" xfId="0" applyFont="1" applyFill="1" applyBorder="1" applyAlignment="1">
      <alignment horizontal="center" vertical="center" wrapText="1"/>
    </xf>
    <xf numFmtId="0" fontId="190" fillId="68" borderId="16" xfId="712" applyFont="1" applyFill="1" applyBorder="1" applyAlignment="1">
      <alignment horizontal="center" vertical="center"/>
    </xf>
    <xf numFmtId="0" fontId="190" fillId="68" borderId="13" xfId="712" applyFont="1" applyFill="1" applyBorder="1" applyAlignment="1">
      <alignment horizontal="center" vertical="center"/>
    </xf>
    <xf numFmtId="0" fontId="190" fillId="68" borderId="13" xfId="712" applyFont="1" applyFill="1" applyBorder="1" applyAlignment="1">
      <alignment horizontal="center" vertical="center" wrapText="1"/>
    </xf>
    <xf numFmtId="0" fontId="190" fillId="68" borderId="14" xfId="712" applyFont="1" applyFill="1" applyBorder="1" applyAlignment="1">
      <alignment horizontal="center" vertical="center"/>
    </xf>
    <xf numFmtId="17" fontId="185" fillId="68" borderId="26" xfId="294" applyNumberFormat="1" applyFont="1" applyFill="1" applyBorder="1" applyAlignment="1">
      <alignment horizontal="center" vertical="center"/>
    </xf>
    <xf numFmtId="40" fontId="185" fillId="68" borderId="34" xfId="294" applyNumberFormat="1" applyFont="1" applyFill="1" applyBorder="1" applyAlignment="1">
      <alignment horizontal="right" vertical="center"/>
    </xf>
    <xf numFmtId="40" fontId="185" fillId="60" borderId="34" xfId="294" applyNumberFormat="1" applyFont="1" applyFill="1" applyBorder="1" applyAlignment="1">
      <alignment horizontal="right" vertical="center"/>
    </xf>
    <xf numFmtId="40" fontId="185" fillId="60" borderId="25" xfId="294" applyNumberFormat="1" applyFont="1" applyFill="1" applyBorder="1" applyAlignment="1">
      <alignment horizontal="right" vertical="center"/>
    </xf>
    <xf numFmtId="0" fontId="190" fillId="68" borderId="12" xfId="307" applyNumberFormat="1" applyFont="1" applyFill="1" applyBorder="1" applyAlignment="1">
      <alignment horizontal="center" vertical="center" wrapText="1"/>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7" fillId="68" borderId="13" xfId="0" applyFont="1" applyFill="1" applyBorder="1" applyAlignment="1">
      <alignment horizontal="center" vertical="center" wrapText="1"/>
    </xf>
    <xf numFmtId="168" fontId="95" fillId="0" borderId="12" xfId="294" applyNumberFormat="1" applyFont="1" applyFill="1" applyBorder="1"/>
    <xf numFmtId="168" fontId="147" fillId="68" borderId="34" xfId="294" applyNumberFormat="1" applyFont="1" applyFill="1" applyBorder="1" applyAlignment="1">
      <alignment vertical="center"/>
    </xf>
    <xf numFmtId="171" fontId="160" fillId="0" borderId="0" xfId="521" applyNumberFormat="1" applyFont="1" applyFill="1" applyBorder="1"/>
    <xf numFmtId="43" fontId="160" fillId="0" borderId="0" xfId="0" applyNumberFormat="1" applyFont="1"/>
    <xf numFmtId="38" fontId="173" fillId="25" borderId="12" xfId="294" applyNumberFormat="1" applyFont="1" applyFill="1" applyBorder="1" applyAlignment="1">
      <alignment horizontal="center"/>
    </xf>
    <xf numFmtId="197" fontId="53" fillId="0" borderId="0" xfId="0" applyNumberFormat="1" applyFont="1"/>
    <xf numFmtId="3" fontId="246" fillId="0" borderId="0" xfId="0" applyNumberFormat="1" applyFont="1" applyAlignment="1">
      <alignment horizontal="center"/>
    </xf>
    <xf numFmtId="43" fontId="157" fillId="25" borderId="12" xfId="0" applyNumberFormat="1" applyFont="1" applyFill="1" applyBorder="1" applyAlignment="1">
      <alignment vertical="center"/>
    </xf>
    <xf numFmtId="43" fontId="157" fillId="25" borderId="23"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8"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74" fillId="0" borderId="31" xfId="294" applyFont="1" applyFill="1" applyBorder="1" applyAlignment="1">
      <alignment vertical="center"/>
    </xf>
    <xf numFmtId="43" fontId="188" fillId="0" borderId="0" xfId="307" applyFont="1" applyFill="1" applyAlignment="1">
      <alignment horizontal="left" vertical="center"/>
    </xf>
    <xf numFmtId="174" fontId="174"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43" fontId="59" fillId="25" borderId="23" xfId="294" applyFont="1" applyFill="1" applyBorder="1" applyAlignment="1">
      <alignment horizontal="center" vertical="center"/>
    </xf>
    <xf numFmtId="171" fontId="160" fillId="0" borderId="12" xfId="0" applyNumberFormat="1" applyFont="1" applyBorder="1" applyAlignment="1">
      <alignment horizontal="right"/>
    </xf>
    <xf numFmtId="171" fontId="160" fillId="0" borderId="23" xfId="0" applyNumberFormat="1" applyFont="1" applyBorder="1" applyAlignment="1">
      <alignment horizontal="right"/>
    </xf>
    <xf numFmtId="174" fontId="171" fillId="69" borderId="26" xfId="0" applyFont="1" applyFill="1" applyBorder="1" applyAlignment="1">
      <alignment horizontal="center" vertical="top"/>
    </xf>
    <xf numFmtId="3" fontId="171" fillId="69" borderId="34" xfId="294" applyNumberFormat="1" applyFont="1" applyFill="1" applyBorder="1" applyAlignment="1">
      <alignment horizontal="right" vertical="top"/>
    </xf>
    <xf numFmtId="3" fontId="171" fillId="69" borderId="25" xfId="294" applyNumberFormat="1" applyFont="1" applyFill="1" applyBorder="1" applyAlignment="1">
      <alignment horizontal="right" vertical="top"/>
    </xf>
    <xf numFmtId="41" fontId="174" fillId="25" borderId="12" xfId="294" applyNumberFormat="1" applyFont="1" applyFill="1" applyBorder="1" applyAlignment="1">
      <alignment horizontal="right" vertical="top"/>
    </xf>
    <xf numFmtId="3" fontId="188" fillId="25" borderId="12" xfId="294" applyNumberFormat="1" applyFont="1" applyFill="1" applyBorder="1" applyAlignment="1">
      <alignment horizontal="right" vertical="top"/>
    </xf>
    <xf numFmtId="41" fontId="188" fillId="25" borderId="12" xfId="294" applyNumberFormat="1" applyFont="1" applyFill="1" applyBorder="1" applyAlignment="1">
      <alignment horizontal="right" vertical="top"/>
    </xf>
    <xf numFmtId="3" fontId="188"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0" fontId="167" fillId="0" borderId="32" xfId="0" applyNumberFormat="1" applyFont="1" applyBorder="1" applyAlignment="1">
      <alignment horizontal="center" vertical="center" wrapText="1"/>
    </xf>
    <xf numFmtId="0" fontId="180" fillId="25" borderId="12" xfId="296"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0" fontId="219" fillId="0" borderId="12" xfId="0" applyNumberFormat="1" applyFont="1" applyBorder="1" applyAlignment="1">
      <alignment horizontal="center"/>
    </xf>
    <xf numFmtId="0" fontId="167" fillId="0" borderId="26" xfId="0" applyNumberFormat="1" applyFont="1" applyBorder="1" applyAlignment="1">
      <alignment horizontal="center" vertical="center"/>
    </xf>
    <xf numFmtId="3" fontId="226" fillId="25" borderId="12" xfId="0" applyNumberFormat="1" applyFont="1" applyFill="1" applyBorder="1" applyAlignment="1">
      <alignment horizontal="center" vertical="center"/>
    </xf>
    <xf numFmtId="0" fontId="188" fillId="25" borderId="32" xfId="0" applyNumberFormat="1" applyFont="1" applyFill="1" applyBorder="1" applyAlignment="1">
      <alignment horizontal="center" vertical="center"/>
    </xf>
    <xf numFmtId="43" fontId="187" fillId="0" borderId="31" xfId="294" applyFont="1" applyFill="1" applyBorder="1" applyAlignment="1">
      <alignment horizontal="center" vertical="center"/>
    </xf>
    <xf numFmtId="43" fontId="157"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2" fillId="68" borderId="26" xfId="0" applyFont="1" applyFill="1" applyBorder="1" applyAlignment="1">
      <alignment horizontal="center"/>
    </xf>
    <xf numFmtId="171" fontId="182" fillId="68" borderId="34" xfId="0" applyNumberFormat="1" applyFont="1" applyFill="1" applyBorder="1" applyAlignment="1">
      <alignment horizontal="center"/>
    </xf>
    <xf numFmtId="171" fontId="182" fillId="68" borderId="25" xfId="0" applyNumberFormat="1" applyFont="1" applyFill="1" applyBorder="1" applyAlignment="1">
      <alignment horizontal="center"/>
    </xf>
    <xf numFmtId="174" fontId="45" fillId="0" borderId="0" xfId="0" applyFont="1" applyAlignment="1">
      <alignment vertical="center"/>
    </xf>
    <xf numFmtId="168" fontId="180" fillId="25" borderId="12" xfId="0" applyNumberFormat="1" applyFont="1" applyFill="1" applyBorder="1" applyAlignment="1">
      <alignment horizontal="center" vertical="top"/>
    </xf>
    <xf numFmtId="168" fontId="180" fillId="25" borderId="12" xfId="294" applyNumberFormat="1" applyFont="1" applyFill="1" applyBorder="1" applyAlignment="1">
      <alignment horizontal="right" vertical="top"/>
    </xf>
    <xf numFmtId="41" fontId="180" fillId="25" borderId="23" xfId="0" applyNumberFormat="1" applyFont="1" applyFill="1" applyBorder="1" applyAlignment="1">
      <alignment horizontal="center" vertical="top"/>
    </xf>
    <xf numFmtId="38" fontId="187" fillId="25" borderId="12" xfId="294" applyNumberFormat="1" applyFont="1" applyFill="1" applyBorder="1" applyAlignment="1">
      <alignment horizontal="center" vertical="center"/>
    </xf>
    <xf numFmtId="38" fontId="173" fillId="25" borderId="12" xfId="0" applyNumberFormat="1" applyFont="1" applyFill="1" applyBorder="1" applyAlignment="1">
      <alignment horizontal="center" wrapText="1"/>
    </xf>
    <xf numFmtId="0" fontId="173" fillId="25" borderId="12" xfId="0" applyNumberFormat="1" applyFont="1" applyFill="1" applyBorder="1" applyAlignment="1">
      <alignment horizontal="center" vertical="center"/>
    </xf>
    <xf numFmtId="0" fontId="185" fillId="68" borderId="16" xfId="0" applyNumberFormat="1" applyFont="1" applyFill="1" applyBorder="1" applyAlignment="1">
      <alignment horizontal="center" vertical="center"/>
    </xf>
    <xf numFmtId="43" fontId="185" fillId="68" borderId="13" xfId="0" applyNumberFormat="1" applyFont="1" applyFill="1" applyBorder="1" applyAlignment="1">
      <alignment horizontal="center" vertical="center" wrapText="1"/>
    </xf>
    <xf numFmtId="0" fontId="173" fillId="0" borderId="32" xfId="0" applyNumberFormat="1" applyFont="1" applyBorder="1" applyAlignment="1">
      <alignment horizontal="center" vertical="center"/>
    </xf>
    <xf numFmtId="40" fontId="187" fillId="0" borderId="12" xfId="306" applyNumberFormat="1" applyFont="1" applyFill="1" applyBorder="1" applyAlignment="1">
      <alignment vertical="center"/>
    </xf>
    <xf numFmtId="40" fontId="187" fillId="0" borderId="12" xfId="0" applyNumberFormat="1" applyFont="1" applyBorder="1" applyAlignment="1">
      <alignment vertical="center"/>
    </xf>
    <xf numFmtId="0" fontId="173" fillId="0" borderId="26" xfId="0" applyNumberFormat="1" applyFont="1" applyBorder="1" applyAlignment="1">
      <alignment horizontal="center" vertical="center"/>
    </xf>
    <xf numFmtId="43" fontId="173" fillId="0" borderId="34" xfId="0" applyNumberFormat="1" applyFont="1" applyBorder="1" applyAlignment="1">
      <alignment vertical="center"/>
    </xf>
    <xf numFmtId="41" fontId="247" fillId="25" borderId="12" xfId="2466" applyNumberFormat="1" applyFont="1" applyFill="1" applyBorder="1" applyAlignment="1">
      <alignment horizontal="left" vertical="center" wrapText="1"/>
    </xf>
    <xf numFmtId="174" fontId="150" fillId="25" borderId="0" xfId="0" applyFont="1" applyFill="1"/>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174" fontId="49" fillId="25" borderId="0" xfId="419" applyFont="1" applyFill="1" applyAlignment="1">
      <alignment horizontal="left" vertical="center"/>
    </xf>
    <xf numFmtId="174" fontId="31" fillId="25" borderId="0" xfId="419" applyFill="1"/>
    <xf numFmtId="3" fontId="95" fillId="0" borderId="16" xfId="0" applyNumberFormat="1" applyFont="1" applyBorder="1"/>
    <xf numFmtId="4" fontId="147" fillId="59" borderId="26" xfId="0" applyNumberFormat="1" applyFont="1" applyFill="1" applyBorder="1" applyAlignment="1">
      <alignment horizontal="center" vertical="center" wrapText="1"/>
    </xf>
    <xf numFmtId="4" fontId="147" fillId="59"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1" fillId="68" borderId="11" xfId="889" applyFont="1" applyFill="1" applyBorder="1" applyAlignment="1">
      <alignment horizontal="center" vertical="center" wrapText="1"/>
    </xf>
    <xf numFmtId="0" fontId="188" fillId="0" borderId="55" xfId="889" applyFont="1" applyBorder="1" applyAlignment="1">
      <alignment horizontal="left" vertical="center"/>
    </xf>
    <xf numFmtId="0" fontId="188" fillId="0" borderId="34" xfId="889" applyFont="1" applyBorder="1" applyAlignment="1">
      <alignment horizontal="left" vertical="center"/>
    </xf>
    <xf numFmtId="0" fontId="3" fillId="0" borderId="0" xfId="889" applyFont="1" applyAlignment="1">
      <alignment vertical="center"/>
    </xf>
    <xf numFmtId="0" fontId="2" fillId="0" borderId="0" xfId="889" applyFont="1" applyAlignment="1">
      <alignment vertical="center"/>
    </xf>
    <xf numFmtId="0" fontId="150" fillId="0" borderId="0" xfId="889" applyFont="1" applyAlignment="1">
      <alignment vertical="center"/>
    </xf>
    <xf numFmtId="0" fontId="188" fillId="0" borderId="56" xfId="889" applyFont="1" applyBorder="1" applyAlignment="1">
      <alignment horizontal="left" vertical="center"/>
    </xf>
    <xf numFmtId="43" fontId="161" fillId="0" borderId="0" xfId="0" applyNumberFormat="1" applyFont="1" applyAlignment="1">
      <alignment horizontal="center"/>
    </xf>
    <xf numFmtId="0" fontId="179" fillId="0" borderId="32" xfId="0" applyNumberFormat="1" applyFont="1" applyBorder="1" applyAlignment="1">
      <alignment horizontal="center" vertical="center"/>
    </xf>
    <xf numFmtId="168" fontId="171"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147" fillId="59" borderId="0" xfId="0" applyFont="1" applyFill="1" applyAlignment="1">
      <alignment horizontal="center" vertical="center" wrapText="1"/>
    </xf>
    <xf numFmtId="174" fontId="149" fillId="59" borderId="0" xfId="0" applyFont="1" applyFill="1" applyAlignment="1">
      <alignment horizontal="center" wrapText="1"/>
    </xf>
    <xf numFmtId="174" fontId="149" fillId="59" borderId="0" xfId="0" applyFont="1" applyFill="1" applyAlignment="1">
      <alignment horizontal="center" vertical="center" wrapText="1"/>
    </xf>
    <xf numFmtId="0" fontId="165"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70" borderId="12" xfId="2466" applyFont="1" applyFill="1" applyBorder="1" applyAlignment="1">
      <alignment horizontal="left" vertical="center" wrapText="1"/>
    </xf>
    <xf numFmtId="0" fontId="121" fillId="70" borderId="12" xfId="2466" applyFont="1" applyFill="1" applyBorder="1" applyAlignment="1">
      <alignment horizontal="center" vertical="center" wrapText="1"/>
    </xf>
    <xf numFmtId="0" fontId="121"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1" fillId="58" borderId="12" xfId="2466" applyFont="1" applyFill="1" applyBorder="1" applyAlignment="1">
      <alignment horizontal="center" vertical="center" wrapText="1"/>
    </xf>
    <xf numFmtId="179" fontId="125" fillId="25" borderId="12" xfId="2466" applyNumberFormat="1" applyFont="1" applyFill="1" applyBorder="1" applyAlignment="1">
      <alignment horizontal="center" vertical="center" wrapText="1"/>
    </xf>
    <xf numFmtId="0" fontId="121" fillId="58" borderId="13" xfId="2466" applyFont="1" applyFill="1" applyBorder="1" applyAlignment="1">
      <alignment horizontal="center" vertical="center" wrapText="1"/>
    </xf>
    <xf numFmtId="179" fontId="122" fillId="27" borderId="12" xfId="2466" applyNumberFormat="1" applyFont="1" applyFill="1" applyBorder="1" applyAlignment="1">
      <alignment horizontal="center" vertical="center" wrapText="1"/>
    </xf>
    <xf numFmtId="179" fontId="125" fillId="66" borderId="12" xfId="2466" applyNumberFormat="1" applyFont="1" applyFill="1" applyBorder="1" applyAlignment="1">
      <alignment horizontal="center" vertical="center" wrapText="1"/>
    </xf>
    <xf numFmtId="179" fontId="121" fillId="58" borderId="12" xfId="2466" applyNumberFormat="1" applyFont="1" applyFill="1" applyBorder="1" applyAlignment="1">
      <alignment horizontal="center" vertical="center" wrapText="1"/>
    </xf>
    <xf numFmtId="179" fontId="125" fillId="64" borderId="12" xfId="2466" applyNumberFormat="1" applyFont="1" applyFill="1" applyBorder="1" applyAlignment="1">
      <alignment horizontal="center" vertical="center" wrapText="1"/>
    </xf>
    <xf numFmtId="179" fontId="241" fillId="58" borderId="12" xfId="2466" applyNumberFormat="1" applyFont="1" applyFill="1" applyBorder="1" applyAlignment="1">
      <alignment horizontal="center" vertical="center" wrapText="1"/>
    </xf>
    <xf numFmtId="174" fontId="199" fillId="0" borderId="0" xfId="0" applyFont="1" applyAlignment="1">
      <alignment horizontal="center" vertical="center" wrapText="1"/>
    </xf>
    <xf numFmtId="168" fontId="183" fillId="0" borderId="12" xfId="294" applyNumberFormat="1" applyFont="1" applyBorder="1" applyAlignment="1">
      <alignment horizontal="right" vertical="top"/>
    </xf>
    <xf numFmtId="168" fontId="189" fillId="25" borderId="25" xfId="294" applyNumberFormat="1" applyFont="1" applyFill="1" applyBorder="1" applyAlignment="1">
      <alignment horizontal="right" vertical="top"/>
    </xf>
    <xf numFmtId="168" fontId="183" fillId="0" borderId="34" xfId="294" applyNumberFormat="1" applyFont="1" applyBorder="1" applyAlignment="1">
      <alignment horizontal="right" vertical="top"/>
    </xf>
    <xf numFmtId="168" fontId="189" fillId="59" borderId="0" xfId="294" applyNumberFormat="1" applyFont="1" applyFill="1" applyBorder="1" applyAlignment="1">
      <alignment horizontal="center" vertical="center" wrapText="1"/>
    </xf>
    <xf numFmtId="43" fontId="190" fillId="59" borderId="0" xfId="294" applyFont="1" applyFill="1" applyBorder="1" applyAlignment="1">
      <alignment horizontal="center" vertical="top"/>
    </xf>
    <xf numFmtId="174" fontId="236"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90" fillId="59" borderId="16" xfId="294" applyNumberFormat="1" applyFont="1" applyFill="1" applyBorder="1" applyAlignment="1">
      <alignment horizontal="center" vertical="center" wrapText="1"/>
    </xf>
    <xf numFmtId="168" fontId="190" fillId="59" borderId="13" xfId="294" applyNumberFormat="1" applyFont="1" applyFill="1" applyBorder="1" applyAlignment="1">
      <alignment horizontal="center" vertical="center" wrapText="1"/>
    </xf>
    <xf numFmtId="168" fontId="190" fillId="59" borderId="14" xfId="294" applyNumberFormat="1" applyFont="1" applyFill="1" applyBorder="1" applyAlignment="1">
      <alignment horizontal="center" vertical="center" wrapText="1"/>
    </xf>
    <xf numFmtId="0" fontId="167" fillId="72" borderId="26" xfId="0" applyNumberFormat="1" applyFont="1" applyFill="1" applyBorder="1" applyAlignment="1">
      <alignment horizontal="center" vertical="center" wrapText="1"/>
    </xf>
    <xf numFmtId="3" fontId="167" fillId="72" borderId="34" xfId="299" applyNumberFormat="1" applyFont="1" applyFill="1" applyBorder="1" applyAlignment="1">
      <alignment horizontal="center" vertical="center" wrapText="1"/>
    </xf>
    <xf numFmtId="10" fontId="167" fillId="72" borderId="34" xfId="294" applyNumberFormat="1" applyFont="1" applyFill="1" applyBorder="1" applyAlignment="1">
      <alignment horizontal="center" vertical="center" wrapText="1"/>
    </xf>
    <xf numFmtId="3" fontId="170" fillId="25" borderId="12" xfId="299" applyNumberFormat="1" applyFont="1" applyFill="1" applyBorder="1" applyAlignment="1">
      <alignment horizontal="center" vertical="center" wrapText="1"/>
    </xf>
    <xf numFmtId="3" fontId="167" fillId="25" borderId="12" xfId="299" applyNumberFormat="1" applyFont="1" applyFill="1" applyBorder="1" applyAlignment="1">
      <alignment horizontal="center" vertical="center" wrapText="1"/>
    </xf>
    <xf numFmtId="17" fontId="171" fillId="68" borderId="16" xfId="0" applyNumberFormat="1" applyFont="1" applyFill="1" applyBorder="1" applyAlignment="1">
      <alignment horizontal="center" vertical="center"/>
    </xf>
    <xf numFmtId="10" fontId="167" fillId="72" borderId="23" xfId="521" applyNumberFormat="1" applyFont="1" applyFill="1" applyBorder="1" applyAlignment="1">
      <alignment horizontal="center" vertical="center" wrapText="1"/>
    </xf>
    <xf numFmtId="174" fontId="171" fillId="71" borderId="13" xfId="0" applyFont="1" applyFill="1" applyBorder="1" applyAlignment="1">
      <alignment horizontal="center" vertical="center" wrapText="1"/>
    </xf>
    <xf numFmtId="17" fontId="173" fillId="0" borderId="32" xfId="0" applyNumberFormat="1" applyFont="1" applyBorder="1" applyAlignment="1">
      <alignment horizontal="center" vertical="center"/>
    </xf>
    <xf numFmtId="3" fontId="187" fillId="0" borderId="12" xfId="299" applyNumberFormat="1" applyFont="1" applyFill="1" applyBorder="1" applyAlignment="1">
      <alignment horizontal="center" vertical="center"/>
    </xf>
    <xf numFmtId="3" fontId="173" fillId="0" borderId="12" xfId="299" applyNumberFormat="1" applyFont="1" applyFill="1" applyBorder="1" applyAlignment="1">
      <alignment horizontal="center" vertical="center"/>
    </xf>
    <xf numFmtId="3" fontId="173" fillId="0" borderId="23" xfId="299" applyNumberFormat="1" applyFont="1" applyFill="1" applyBorder="1" applyAlignment="1">
      <alignment horizontal="center" vertical="center"/>
    </xf>
    <xf numFmtId="49" fontId="173" fillId="0" borderId="32" xfId="0" applyNumberFormat="1" applyFont="1" applyBorder="1" applyAlignment="1">
      <alignment horizontal="center" vertical="center"/>
    </xf>
    <xf numFmtId="3" fontId="187" fillId="0" borderId="34" xfId="299" applyNumberFormat="1" applyFont="1" applyFill="1" applyBorder="1" applyAlignment="1">
      <alignment horizontal="center" vertical="center"/>
    </xf>
    <xf numFmtId="41" fontId="150" fillId="0" borderId="0" xfId="0" applyNumberFormat="1" applyFont="1" applyAlignment="1">
      <alignment horizontal="center"/>
    </xf>
    <xf numFmtId="40" fontId="173" fillId="25" borderId="12" xfId="294" applyNumberFormat="1" applyFont="1" applyFill="1" applyBorder="1" applyAlignment="1">
      <alignment vertical="center"/>
    </xf>
    <xf numFmtId="40" fontId="173" fillId="25" borderId="23" xfId="294" applyNumberFormat="1" applyFont="1" applyFill="1" applyBorder="1" applyAlignment="1"/>
    <xf numFmtId="0" fontId="173" fillId="25" borderId="0" xfId="714" applyFont="1" applyFill="1" applyAlignment="1">
      <alignment horizontal="left" vertical="center"/>
    </xf>
    <xf numFmtId="174" fontId="64" fillId="0" borderId="0" xfId="413" applyFont="1"/>
    <xf numFmtId="49" fontId="119" fillId="27" borderId="12" xfId="2466" applyNumberFormat="1" applyFont="1" applyFill="1" applyBorder="1" applyAlignment="1">
      <alignment horizontal="left" vertical="center"/>
    </xf>
    <xf numFmtId="49" fontId="119" fillId="62"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43" fontId="43" fillId="0" borderId="0" xfId="549" applyNumberFormat="1" applyFont="1"/>
    <xf numFmtId="174" fontId="43" fillId="0" borderId="0" xfId="419" applyFont="1"/>
    <xf numFmtId="200" fontId="147"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7" fillId="59" borderId="26" xfId="521" applyNumberFormat="1" applyFont="1" applyFill="1" applyBorder="1" applyAlignment="1">
      <alignment horizontal="center" vertical="center" wrapText="1"/>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49" fontId="95" fillId="0" borderId="32" xfId="0" applyNumberFormat="1" applyFont="1" applyBorder="1" applyAlignment="1">
      <alignment horizontal="left"/>
    </xf>
    <xf numFmtId="41" fontId="27" fillId="0" borderId="12" xfId="294" applyNumberFormat="1" applyFont="1" applyFill="1" applyBorder="1" applyAlignment="1">
      <alignment horizontal="center"/>
    </xf>
    <xf numFmtId="168" fontId="95" fillId="0" borderId="12" xfId="0" applyNumberFormat="1" applyFont="1" applyBorder="1" applyAlignment="1">
      <alignment horizontal="right" wrapText="1"/>
    </xf>
    <xf numFmtId="171" fontId="95" fillId="0" borderId="23" xfId="0" applyNumberFormat="1" applyFont="1" applyBorder="1" applyAlignment="1">
      <alignment horizontal="right"/>
    </xf>
    <xf numFmtId="174" fontId="178" fillId="0" borderId="0" xfId="0" applyFont="1"/>
    <xf numFmtId="49" fontId="95" fillId="0" borderId="32" xfId="0" applyNumberFormat="1" applyFont="1" applyBorder="1" applyAlignment="1">
      <alignment horizontal="left" vertical="center"/>
    </xf>
    <xf numFmtId="49" fontId="95" fillId="0" borderId="26" xfId="0" applyNumberFormat="1" applyFont="1" applyBorder="1" applyAlignment="1">
      <alignment horizontal="left"/>
    </xf>
    <xf numFmtId="41" fontId="27" fillId="0" borderId="34" xfId="294" applyNumberFormat="1" applyFont="1" applyFill="1" applyBorder="1" applyAlignment="1">
      <alignment horizontal="center"/>
    </xf>
    <xf numFmtId="168" fontId="95" fillId="0" borderId="34" xfId="0" applyNumberFormat="1" applyFont="1" applyBorder="1" applyAlignment="1">
      <alignment horizontal="right" wrapText="1"/>
    </xf>
    <xf numFmtId="41" fontId="95" fillId="0" borderId="34" xfId="0" applyNumberFormat="1" applyFont="1" applyBorder="1" applyAlignment="1">
      <alignment horizontal="center"/>
    </xf>
    <xf numFmtId="41" fontId="178" fillId="0" borderId="0" xfId="0" applyNumberFormat="1" applyFont="1" applyAlignment="1">
      <alignment horizontal="center"/>
    </xf>
    <xf numFmtId="174" fontId="178" fillId="0" borderId="0" xfId="0" applyFont="1" applyAlignment="1">
      <alignment horizontal="center"/>
    </xf>
    <xf numFmtId="41" fontId="150" fillId="0" borderId="0" xfId="0" applyNumberFormat="1" applyFont="1" applyAlignment="1">
      <alignment horizontal="center" vertical="center"/>
    </xf>
    <xf numFmtId="41" fontId="178" fillId="0" borderId="0" xfId="0" applyNumberFormat="1" applyFont="1" applyAlignment="1">
      <alignment horizontal="center" vertical="center"/>
    </xf>
    <xf numFmtId="174" fontId="178" fillId="0" borderId="0" xfId="0" applyFont="1" applyAlignment="1">
      <alignment horizontal="center" vertical="center"/>
    </xf>
    <xf numFmtId="49" fontId="190" fillId="68" borderId="14" xfId="889" applyNumberFormat="1" applyFont="1" applyFill="1" applyBorder="1" applyAlignment="1">
      <alignment horizontal="center" vertical="center"/>
    </xf>
    <xf numFmtId="0" fontId="171" fillId="68" borderId="12" xfId="889" applyFont="1" applyFill="1" applyBorder="1" applyAlignment="1">
      <alignment horizontal="center" vertical="center" wrapText="1"/>
    </xf>
    <xf numFmtId="174" fontId="240" fillId="25" borderId="0" xfId="0" applyFont="1" applyFill="1" applyAlignment="1">
      <alignment wrapText="1"/>
    </xf>
    <xf numFmtId="43" fontId="167" fillId="0" borderId="12" xfId="294" applyFont="1" applyFill="1" applyBorder="1" applyAlignment="1">
      <alignment horizontal="center" vertical="center" wrapText="1"/>
    </xf>
    <xf numFmtId="43" fontId="167" fillId="0" borderId="23" xfId="294" applyFont="1" applyFill="1" applyBorder="1" applyAlignment="1">
      <alignment horizontal="center" vertical="center" wrapText="1"/>
    </xf>
    <xf numFmtId="168" fontId="141" fillId="59" borderId="16"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168" fontId="142" fillId="59" borderId="13" xfId="294" applyNumberFormat="1" applyFont="1" applyFill="1" applyBorder="1" applyAlignment="1">
      <alignment horizontal="center" vertical="top" wrapText="1"/>
    </xf>
    <xf numFmtId="9" fontId="141" fillId="59" borderId="13" xfId="521" applyFont="1" applyFill="1" applyBorder="1" applyAlignment="1">
      <alignment horizontal="center" vertical="top" wrapText="1"/>
    </xf>
    <xf numFmtId="9" fontId="141" fillId="59" borderId="14" xfId="521" applyFont="1" applyFill="1" applyBorder="1" applyAlignment="1">
      <alignment horizontal="center" vertical="top" wrapText="1"/>
    </xf>
    <xf numFmtId="49" fontId="121" fillId="58" borderId="12" xfId="2466" applyNumberFormat="1" applyFont="1" applyFill="1" applyBorder="1" applyAlignment="1">
      <alignment horizontal="center" vertical="center" wrapText="1"/>
    </xf>
    <xf numFmtId="43" fontId="47" fillId="27" borderId="0" xfId="2466" applyNumberFormat="1" applyFont="1" applyFill="1"/>
    <xf numFmtId="174" fontId="63" fillId="56" borderId="12" xfId="359" applyFont="1" applyFill="1" applyBorder="1" applyAlignment="1">
      <alignment vertical="center" wrapText="1"/>
    </xf>
    <xf numFmtId="174" fontId="63" fillId="56" borderId="12" xfId="359" applyFont="1" applyFill="1" applyBorder="1" applyAlignment="1">
      <alignment horizontal="center" vertical="center" wrapText="1"/>
    </xf>
    <xf numFmtId="178" fontId="150" fillId="0" borderId="0" xfId="0" applyNumberFormat="1" applyFont="1" applyAlignment="1">
      <alignment horizontal="right"/>
    </xf>
    <xf numFmtId="174" fontId="4" fillId="0" borderId="26" xfId="0" applyFont="1" applyBorder="1" applyAlignment="1">
      <alignment vertical="top"/>
    </xf>
    <xf numFmtId="174" fontId="4" fillId="0" borderId="34" xfId="0" applyFont="1" applyBorder="1" applyAlignment="1">
      <alignment vertical="top"/>
    </xf>
    <xf numFmtId="168" fontId="157" fillId="0" borderId="34" xfId="0" applyNumberFormat="1" applyFont="1" applyBorder="1" applyAlignment="1">
      <alignment horizontal="right" vertical="top"/>
    </xf>
    <xf numFmtId="168" fontId="180" fillId="0" borderId="34" xfId="0" applyNumberFormat="1" applyFont="1" applyBorder="1" applyAlignment="1">
      <alignment horizontal="center" vertical="top"/>
    </xf>
    <xf numFmtId="1" fontId="157" fillId="0" borderId="34" xfId="0" applyNumberFormat="1" applyFont="1" applyBorder="1" applyAlignment="1">
      <alignment horizontal="right" vertical="top"/>
    </xf>
    <xf numFmtId="168" fontId="180" fillId="0" borderId="25" xfId="0" applyNumberFormat="1" applyFont="1" applyBorder="1" applyAlignment="1">
      <alignment horizontal="right" vertical="top"/>
    </xf>
    <xf numFmtId="17" fontId="95" fillId="64" borderId="34" xfId="603" applyNumberFormat="1" applyFont="1" applyFill="1" applyBorder="1" applyAlignment="1">
      <alignment horizontal="center"/>
    </xf>
    <xf numFmtId="10" fontId="27" fillId="64" borderId="34" xfId="603" applyNumberFormat="1" applyFont="1" applyFill="1" applyBorder="1" applyAlignment="1">
      <alignment horizontal="center"/>
    </xf>
    <xf numFmtId="10" fontId="95" fillId="64" borderId="34" xfId="603" applyNumberFormat="1" applyFont="1" applyFill="1" applyBorder="1" applyAlignment="1">
      <alignment horizontal="center"/>
    </xf>
    <xf numFmtId="174" fontId="242" fillId="25" borderId="0" xfId="0" applyFont="1" applyFill="1" applyAlignment="1">
      <alignment horizontal="justify" vertical="top" wrapText="1"/>
    </xf>
    <xf numFmtId="174" fontId="202" fillId="25" borderId="0" xfId="0" applyFont="1" applyFill="1" applyAlignment="1">
      <alignment horizontal="justify" vertical="top" wrapText="1"/>
    </xf>
    <xf numFmtId="49" fontId="147" fillId="68" borderId="13" xfId="0" applyNumberFormat="1" applyFont="1" applyFill="1" applyBorder="1" applyAlignment="1">
      <alignment horizontal="center" vertical="center"/>
    </xf>
    <xf numFmtId="0" fontId="147" fillId="68" borderId="13" xfId="0" applyNumberFormat="1" applyFont="1" applyFill="1" applyBorder="1" applyAlignment="1">
      <alignment horizontal="center" vertical="center"/>
    </xf>
    <xf numFmtId="49" fontId="147" fillId="68" borderId="13" xfId="0" applyNumberFormat="1" applyFont="1" applyFill="1" applyBorder="1" applyAlignment="1">
      <alignment horizontal="center" vertical="center" wrapText="1"/>
    </xf>
    <xf numFmtId="49" fontId="147" fillId="68" borderId="14" xfId="0" applyNumberFormat="1" applyFont="1" applyFill="1" applyBorder="1" applyAlignment="1">
      <alignment horizontal="center" vertical="center" wrapText="1"/>
    </xf>
    <xf numFmtId="174" fontId="185" fillId="68" borderId="0" xfId="362" applyFont="1" applyFill="1" applyAlignment="1">
      <alignment horizontal="center" vertical="center"/>
    </xf>
    <xf numFmtId="10" fontId="173" fillId="0" borderId="0" xfId="362" applyNumberFormat="1" applyFont="1" applyAlignment="1">
      <alignment horizontal="center" vertical="center"/>
    </xf>
    <xf numFmtId="171" fontId="173" fillId="0" borderId="0" xfId="362" applyNumberFormat="1" applyFont="1" applyAlignment="1">
      <alignment horizontal="center" vertical="center"/>
    </xf>
    <xf numFmtId="174" fontId="192" fillId="0" borderId="0" xfId="1087" applyFont="1" applyAlignment="1" applyProtection="1">
      <alignment horizontal="left" wrapText="1" indent="8"/>
    </xf>
    <xf numFmtId="174" fontId="239" fillId="27" borderId="0" xfId="890" applyFont="1" applyFill="1" applyAlignment="1">
      <alignment horizontal="center" vertical="center" wrapText="1"/>
    </xf>
    <xf numFmtId="174" fontId="239" fillId="27" borderId="0" xfId="890" applyFont="1" applyFill="1" applyAlignment="1">
      <alignment horizontal="center" vertical="center"/>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174" fontId="168" fillId="25" borderId="0" xfId="0" applyFont="1" applyFill="1" applyAlignment="1">
      <alignment horizontal="center" vertical="center" wrapText="1"/>
    </xf>
    <xf numFmtId="174" fontId="213" fillId="0" borderId="0" xfId="0" applyFont="1" applyAlignment="1">
      <alignment horizontal="justify" vertical="top" wrapText="1"/>
    </xf>
    <xf numFmtId="174" fontId="176" fillId="25" borderId="0" xfId="0" applyFont="1" applyFill="1" applyAlignment="1">
      <alignment horizontal="center" vertical="center" wrapText="1"/>
    </xf>
    <xf numFmtId="174" fontId="162" fillId="0" borderId="0" xfId="0" applyFont="1" applyAlignment="1">
      <alignment horizontal="justify" vertical="justify" wrapText="1"/>
    </xf>
    <xf numFmtId="174" fontId="208" fillId="0" borderId="0" xfId="0" applyFont="1" applyAlignment="1">
      <alignment horizontal="justify" vertical="center" wrapText="1"/>
    </xf>
    <xf numFmtId="174" fontId="184" fillId="0" borderId="0" xfId="0" applyFont="1" applyAlignment="1">
      <alignment horizontal="justify" vertical="center" wrapText="1"/>
    </xf>
    <xf numFmtId="174" fontId="181" fillId="25" borderId="0" xfId="0" applyFont="1" applyFill="1" applyAlignment="1">
      <alignment horizontal="center" vertical="top" wrapText="1"/>
    </xf>
    <xf numFmtId="174" fontId="210" fillId="0" borderId="0" xfId="0" applyFont="1" applyAlignment="1">
      <alignment horizontal="justify" vertical="top" wrapText="1"/>
    </xf>
    <xf numFmtId="174" fontId="212" fillId="0" borderId="0" xfId="0" applyFont="1" applyAlignment="1">
      <alignment horizontal="justify" vertical="top" wrapText="1"/>
    </xf>
    <xf numFmtId="174" fontId="150" fillId="0" borderId="0" xfId="0" applyFont="1" applyAlignment="1">
      <alignment horizontal="center"/>
    </xf>
    <xf numFmtId="174" fontId="155" fillId="0" borderId="0" xfId="0" applyFont="1" applyAlignment="1">
      <alignment horizontal="justify" vertical="top" wrapText="1"/>
    </xf>
    <xf numFmtId="174" fontId="155" fillId="0" borderId="0" xfId="0" applyFont="1" applyAlignment="1">
      <alignment horizontal="justify" vertical="top"/>
    </xf>
    <xf numFmtId="174" fontId="171" fillId="25" borderId="0" xfId="0" applyFont="1" applyFill="1" applyAlignment="1">
      <alignment horizontal="center" vertical="center" wrapText="1"/>
    </xf>
    <xf numFmtId="174" fontId="193" fillId="0" borderId="0" xfId="0" applyFont="1" applyAlignment="1">
      <alignment horizontal="left" vertical="top" wrapText="1"/>
    </xf>
    <xf numFmtId="174" fontId="206" fillId="0" borderId="0" xfId="0" applyFont="1" applyAlignment="1">
      <alignment horizontal="justify" vertical="top" wrapText="1"/>
    </xf>
    <xf numFmtId="174" fontId="206" fillId="0" borderId="0" xfId="0" applyFont="1" applyAlignment="1">
      <alignment horizontal="justify" vertical="top"/>
    </xf>
    <xf numFmtId="174" fontId="161" fillId="25" borderId="0" xfId="0" applyFont="1" applyFill="1" applyAlignment="1">
      <alignment horizontal="justify" vertical="top" wrapText="1"/>
    </xf>
    <xf numFmtId="174" fontId="161" fillId="25" borderId="0" xfId="0" applyFont="1" applyFill="1" applyAlignment="1">
      <alignment horizontal="justify" vertical="top"/>
    </xf>
    <xf numFmtId="174" fontId="147" fillId="59" borderId="0" xfId="0" applyFont="1" applyFill="1" applyAlignment="1">
      <alignment horizontal="center" vertical="center" wrapText="1"/>
    </xf>
    <xf numFmtId="174" fontId="236" fillId="0" borderId="46" xfId="0" applyFont="1" applyBorder="1" applyAlignment="1">
      <alignment horizontal="left" vertical="top" wrapText="1"/>
    </xf>
    <xf numFmtId="174" fontId="236" fillId="0" borderId="47" xfId="0" applyFont="1" applyBorder="1" applyAlignment="1">
      <alignment horizontal="left" vertical="top"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59" fillId="0" borderId="0" xfId="0" applyFont="1" applyAlignment="1">
      <alignment horizontal="justify" vertical="top" wrapText="1"/>
    </xf>
    <xf numFmtId="174" fontId="153" fillId="0" borderId="0" xfId="0" applyFont="1" applyAlignment="1">
      <alignment horizontal="justify" vertical="top" wrapText="1"/>
    </xf>
    <xf numFmtId="174" fontId="153" fillId="0" borderId="0" xfId="0" applyFont="1" applyAlignment="1">
      <alignment horizontal="justify" vertical="top"/>
    </xf>
    <xf numFmtId="174" fontId="242" fillId="25" borderId="0" xfId="0" applyFont="1" applyFill="1" applyAlignment="1">
      <alignment horizontal="justify" vertical="top" wrapText="1"/>
    </xf>
    <xf numFmtId="174" fontId="149" fillId="59" borderId="0" xfId="0" applyFont="1" applyFill="1" applyAlignment="1">
      <alignment horizontal="center" wrapText="1"/>
    </xf>
    <xf numFmtId="174" fontId="154" fillId="0" borderId="46" xfId="0" applyFont="1" applyBorder="1" applyAlignment="1">
      <alignment horizontal="left" vertical="center" wrapText="1"/>
    </xf>
    <xf numFmtId="174" fontId="154" fillId="0" borderId="47" xfId="0" applyFont="1" applyBorder="1" applyAlignment="1">
      <alignment horizontal="left" vertical="center" wrapText="1"/>
    </xf>
    <xf numFmtId="174" fontId="154" fillId="0" borderId="48" xfId="0" applyFont="1" applyBorder="1" applyAlignment="1">
      <alignment horizontal="left" vertical="center" wrapText="1"/>
    </xf>
    <xf numFmtId="174" fontId="149"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3" fillId="0" borderId="0" xfId="0" applyFont="1" applyAlignment="1">
      <alignment horizontal="left" vertical="center" wrapText="1"/>
    </xf>
    <xf numFmtId="174" fontId="170" fillId="0" borderId="0" xfId="0" applyFont="1" applyAlignment="1">
      <alignment horizontal="justify" vertical="top" wrapText="1"/>
    </xf>
    <xf numFmtId="174" fontId="161" fillId="0" borderId="0" xfId="0" applyFont="1" applyAlignment="1">
      <alignment horizontal="justify" vertical="top" wrapText="1"/>
    </xf>
    <xf numFmtId="174" fontId="167" fillId="0" borderId="0" xfId="0" applyFont="1" applyAlignment="1">
      <alignment horizontal="left" vertical="center"/>
    </xf>
    <xf numFmtId="174" fontId="167" fillId="0" borderId="24" xfId="0" applyFont="1" applyBorder="1" applyAlignment="1">
      <alignment horizontal="left" vertical="center"/>
    </xf>
    <xf numFmtId="174" fontId="227" fillId="59" borderId="25" xfId="0" applyFont="1" applyFill="1" applyBorder="1" applyAlignment="1">
      <alignment horizontal="center" vertical="center" wrapText="1"/>
    </xf>
    <xf numFmtId="174" fontId="227" fillId="59" borderId="24" xfId="0" applyFont="1" applyFill="1" applyBorder="1" applyAlignment="1">
      <alignment horizontal="center" vertical="center" wrapText="1"/>
    </xf>
    <xf numFmtId="174" fontId="181" fillId="59" borderId="14" xfId="0" applyFont="1" applyFill="1" applyBorder="1" applyAlignment="1">
      <alignment horizontal="center" vertical="center" wrapText="1"/>
    </xf>
    <xf numFmtId="174" fontId="181" fillId="59" borderId="11" xfId="0" applyFont="1" applyFill="1" applyBorder="1" applyAlignment="1">
      <alignment horizontal="center" vertical="center" wrapText="1"/>
    </xf>
    <xf numFmtId="174" fontId="72" fillId="0" borderId="0" xfId="0" applyFont="1" applyAlignment="1">
      <alignment horizontal="left" vertical="center"/>
    </xf>
    <xf numFmtId="174" fontId="156" fillId="68" borderId="0" xfId="0" applyFont="1" applyFill="1" applyAlignment="1">
      <alignment horizontal="center" vertical="center" wrapText="1"/>
    </xf>
    <xf numFmtId="174" fontId="181" fillId="68" borderId="0" xfId="0" applyFont="1" applyFill="1" applyAlignment="1">
      <alignment horizontal="center" vertical="center" wrapText="1"/>
    </xf>
    <xf numFmtId="174" fontId="251" fillId="25" borderId="0" xfId="0" applyFont="1" applyFill="1" applyAlignment="1">
      <alignment horizontal="justify" vertical="top" wrapText="1"/>
    </xf>
    <xf numFmtId="174" fontId="251" fillId="25" borderId="0" xfId="0" applyFont="1" applyFill="1" applyAlignment="1">
      <alignment horizontal="justify" vertical="top"/>
    </xf>
    <xf numFmtId="174" fontId="42" fillId="68" borderId="0" xfId="0" applyFont="1" applyFill="1" applyAlignment="1">
      <alignment horizontal="center" vertical="center" wrapText="1"/>
    </xf>
    <xf numFmtId="174" fontId="183"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38" fillId="25" borderId="0" xfId="0" applyFont="1" applyFill="1" applyAlignment="1">
      <alignment horizontal="left" vertical="center"/>
    </xf>
    <xf numFmtId="174" fontId="163" fillId="25" borderId="0" xfId="0" applyFont="1" applyFill="1" applyAlignment="1">
      <alignment horizontal="justify" vertical="top" wrapText="1"/>
    </xf>
    <xf numFmtId="174" fontId="163" fillId="25" borderId="0" xfId="0" applyFont="1" applyFill="1" applyAlignment="1">
      <alignment horizontal="justify" vertical="top"/>
    </xf>
    <xf numFmtId="174" fontId="42" fillId="68" borderId="39" xfId="0" applyFont="1" applyFill="1" applyBorder="1" applyAlignment="1">
      <alignment horizontal="center" vertical="center" wrapText="1"/>
    </xf>
    <xf numFmtId="174" fontId="42" fillId="68" borderId="53" xfId="0" applyFont="1" applyFill="1" applyBorder="1" applyAlignment="1">
      <alignment horizontal="center" vertical="center"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4" fillId="0" borderId="0" xfId="0" applyFont="1" applyAlignment="1">
      <alignment horizontal="left" vertical="top" wrapText="1"/>
    </xf>
    <xf numFmtId="43" fontId="235" fillId="0" borderId="0" xfId="294" applyFont="1" applyAlignment="1">
      <alignment horizontal="left" wrapText="1"/>
    </xf>
    <xf numFmtId="174" fontId="186" fillId="68" borderId="12" xfId="359" applyFont="1" applyFill="1" applyBorder="1" applyAlignment="1">
      <alignment horizontal="center" vertical="center" wrapText="1"/>
    </xf>
    <xf numFmtId="174" fontId="162" fillId="0" borderId="0" xfId="0" applyFont="1" applyAlignment="1">
      <alignment horizontal="justify" vertical="top" wrapText="1"/>
    </xf>
    <xf numFmtId="174" fontId="162" fillId="0" borderId="0" xfId="0" applyFont="1" applyAlignment="1">
      <alignment horizontal="justify" vertical="top"/>
    </xf>
    <xf numFmtId="174" fontId="202" fillId="25" borderId="0" xfId="0" applyFont="1" applyFill="1" applyAlignment="1">
      <alignment horizontal="justify" vertical="top" wrapText="1"/>
    </xf>
    <xf numFmtId="174" fontId="202" fillId="25" borderId="0" xfId="0" applyFont="1" applyFill="1" applyAlignment="1">
      <alignment horizontal="justify" vertical="top"/>
    </xf>
    <xf numFmtId="174" fontId="157" fillId="25" borderId="0" xfId="0" applyFont="1" applyFill="1" applyAlignment="1">
      <alignment horizontal="left" vertical="center" wrapText="1"/>
    </xf>
    <xf numFmtId="174" fontId="163" fillId="0" borderId="24" xfId="0" applyFont="1" applyBorder="1" applyAlignment="1">
      <alignment horizontal="left" vertical="center" wrapText="1"/>
    </xf>
    <xf numFmtId="174" fontId="163" fillId="0" borderId="24" xfId="0" applyFont="1" applyBorder="1" applyAlignment="1">
      <alignment horizontal="left" vertical="center"/>
    </xf>
    <xf numFmtId="174" fontId="181" fillId="68" borderId="0" xfId="0" applyFont="1" applyFill="1" applyAlignment="1">
      <alignment horizontal="center" vertical="top" wrapText="1"/>
    </xf>
    <xf numFmtId="174" fontId="163"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68" fillId="69" borderId="0" xfId="0" applyFont="1" applyFill="1" applyAlignment="1">
      <alignment horizontal="center" vertical="center" wrapText="1"/>
    </xf>
    <xf numFmtId="174" fontId="156" fillId="69" borderId="0" xfId="0" applyFont="1" applyFill="1" applyAlignment="1">
      <alignment horizontal="center" vertical="top" wrapText="1"/>
    </xf>
    <xf numFmtId="174" fontId="201" fillId="25" borderId="23" xfId="0" applyFont="1" applyFill="1" applyBorder="1" applyAlignment="1">
      <alignment horizontal="center" vertical="center"/>
    </xf>
    <xf numFmtId="174" fontId="201" fillId="25" borderId="32" xfId="0" applyFont="1" applyFill="1" applyBorder="1" applyAlignment="1">
      <alignment horizontal="center" vertical="center"/>
    </xf>
    <xf numFmtId="174" fontId="171" fillId="68" borderId="0" xfId="0" applyFont="1" applyFill="1" applyAlignment="1">
      <alignment horizontal="center" vertical="center" wrapText="1"/>
    </xf>
    <xf numFmtId="174" fontId="245" fillId="67" borderId="23" xfId="0" applyFont="1" applyFill="1" applyBorder="1" applyAlignment="1">
      <alignment horizontal="center" vertical="center" wrapText="1"/>
    </xf>
    <xf numFmtId="174" fontId="245" fillId="67" borderId="33" xfId="0" applyFont="1" applyFill="1" applyBorder="1" applyAlignment="1">
      <alignment horizontal="center" vertical="center" wrapText="1"/>
    </xf>
    <xf numFmtId="174" fontId="245"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3" fillId="25" borderId="23" xfId="0" applyFont="1" applyFill="1" applyBorder="1" applyAlignment="1">
      <alignment horizontal="center" vertical="center"/>
    </xf>
    <xf numFmtId="174" fontId="173" fillId="25" borderId="33" xfId="0" applyFont="1" applyFill="1" applyBorder="1" applyAlignment="1">
      <alignment horizontal="center" vertical="center"/>
    </xf>
    <xf numFmtId="174" fontId="173"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1" fillId="68" borderId="25" xfId="0" applyNumberFormat="1" applyFont="1" applyFill="1" applyBorder="1" applyAlignment="1">
      <alignment horizontal="center" vertical="center"/>
    </xf>
    <xf numFmtId="38" fontId="171" fillId="68" borderId="24" xfId="0" applyNumberFormat="1" applyFont="1" applyFill="1" applyBorder="1" applyAlignment="1">
      <alignment horizontal="center" vertical="center"/>
    </xf>
    <xf numFmtId="38" fontId="171" fillId="68" borderId="26" xfId="0" applyNumberFormat="1" applyFont="1" applyFill="1" applyBorder="1" applyAlignment="1">
      <alignment horizontal="center" vertical="center"/>
    </xf>
    <xf numFmtId="174" fontId="163" fillId="0" borderId="0" xfId="0" applyFont="1" applyAlignment="1">
      <alignment horizontal="justify" vertical="top" wrapText="1"/>
    </xf>
    <xf numFmtId="174" fontId="163" fillId="0" borderId="0" xfId="0" applyFont="1" applyAlignment="1">
      <alignment horizontal="justify" vertical="top"/>
    </xf>
    <xf numFmtId="174" fontId="27" fillId="0" borderId="0" xfId="0" applyFont="1" applyAlignment="1">
      <alignment horizontal="justify" vertical="top" wrapText="1"/>
    </xf>
    <xf numFmtId="174" fontId="27" fillId="0" borderId="0" xfId="0" applyFont="1" applyAlignment="1">
      <alignment horizontal="justify" vertical="top"/>
    </xf>
    <xf numFmtId="174" fontId="168" fillId="68" borderId="0" xfId="0" applyFont="1" applyFill="1" applyAlignment="1">
      <alignment horizontal="center" wrapText="1"/>
    </xf>
    <xf numFmtId="49" fontId="163" fillId="25" borderId="31" xfId="0" applyNumberFormat="1" applyFont="1" applyFill="1" applyBorder="1" applyAlignment="1">
      <alignment horizontal="left" vertical="center" wrapText="1"/>
    </xf>
    <xf numFmtId="49" fontId="163" fillId="25" borderId="0" xfId="0" applyNumberFormat="1" applyFont="1" applyFill="1" applyAlignment="1">
      <alignment horizontal="left" vertical="center" wrapText="1"/>
    </xf>
    <xf numFmtId="49" fontId="165" fillId="25" borderId="0" xfId="0" applyNumberFormat="1" applyFont="1" applyFill="1" applyAlignment="1">
      <alignment horizontal="left" vertical="center"/>
    </xf>
    <xf numFmtId="43" fontId="116"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1" fillId="68" borderId="0" xfId="0" applyNumberFormat="1" applyFont="1" applyFill="1" applyAlignment="1">
      <alignment horizontal="center" vertical="center" wrapText="1"/>
    </xf>
    <xf numFmtId="174" fontId="168" fillId="68" borderId="0" xfId="0" applyFont="1" applyFill="1" applyAlignment="1">
      <alignment horizontal="center" vertical="center" wrapText="1"/>
    </xf>
    <xf numFmtId="174" fontId="95" fillId="25" borderId="0" xfId="0" applyFont="1" applyFill="1" applyAlignment="1">
      <alignment horizontal="left" vertical="center" wrapText="1"/>
    </xf>
    <xf numFmtId="174" fontId="154" fillId="0" borderId="0" xfId="0" applyFont="1" applyAlignment="1">
      <alignment horizontal="justify" vertical="top" wrapText="1"/>
    </xf>
    <xf numFmtId="174" fontId="160" fillId="0" borderId="0" xfId="0" applyFont="1" applyAlignment="1">
      <alignment horizontal="justify" vertical="top" wrapText="1"/>
    </xf>
    <xf numFmtId="174" fontId="160" fillId="0" borderId="0" xfId="0" applyFont="1" applyAlignment="1">
      <alignment horizontal="justify" vertical="top"/>
    </xf>
    <xf numFmtId="174" fontId="174" fillId="25"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5" fillId="60" borderId="23" xfId="359" applyFont="1" applyFill="1" applyBorder="1" applyAlignment="1">
      <alignment horizontal="center" vertical="center"/>
    </xf>
    <xf numFmtId="174" fontId="185" fillId="60" borderId="33" xfId="359" applyFont="1" applyFill="1" applyBorder="1" applyAlignment="1">
      <alignment horizontal="center" vertical="center"/>
    </xf>
    <xf numFmtId="174" fontId="185" fillId="60" borderId="32" xfId="359" applyFont="1" applyFill="1" applyBorder="1" applyAlignment="1">
      <alignment horizontal="center" vertical="center"/>
    </xf>
    <xf numFmtId="174" fontId="185" fillId="68" borderId="23" xfId="359" applyFont="1" applyFill="1" applyBorder="1" applyAlignment="1">
      <alignment horizontal="center" vertical="center"/>
    </xf>
    <xf numFmtId="174" fontId="185" fillId="68" borderId="33" xfId="359" applyFont="1" applyFill="1" applyBorder="1" applyAlignment="1">
      <alignment horizontal="center" vertical="center"/>
    </xf>
    <xf numFmtId="174" fontId="185"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1" fillId="68" borderId="25" xfId="712" applyFont="1" applyFill="1" applyBorder="1" applyAlignment="1">
      <alignment horizontal="center" vertical="center" wrapText="1"/>
    </xf>
    <xf numFmtId="0" fontId="171" fillId="68" borderId="24" xfId="712" applyFont="1" applyFill="1" applyBorder="1" applyAlignment="1">
      <alignment horizontal="center" vertical="center" wrapText="1"/>
    </xf>
    <xf numFmtId="0" fontId="171" fillId="68" borderId="26" xfId="712" applyFont="1" applyFill="1" applyBorder="1" applyAlignment="1">
      <alignment horizontal="center" vertical="center" wrapText="1"/>
    </xf>
    <xf numFmtId="0" fontId="185" fillId="68" borderId="14" xfId="712" applyFont="1" applyFill="1" applyBorder="1" applyAlignment="1">
      <alignment horizontal="center" vertical="center" wrapText="1"/>
    </xf>
    <xf numFmtId="0" fontId="185" fillId="68" borderId="11" xfId="712" applyFont="1" applyFill="1" applyBorder="1" applyAlignment="1">
      <alignment horizontal="center" vertical="center" wrapText="1"/>
    </xf>
    <xf numFmtId="0" fontId="185"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0" fontId="176" fillId="68" borderId="39" xfId="714" applyFont="1" applyFill="1" applyBorder="1" applyAlignment="1">
      <alignment horizontal="center" vertical="center" wrapText="1"/>
    </xf>
    <xf numFmtId="0" fontId="176" fillId="68" borderId="53" xfId="714" applyFont="1" applyFill="1" applyBorder="1" applyAlignment="1">
      <alignment horizontal="center" vertical="center" wrapText="1"/>
    </xf>
    <xf numFmtId="0" fontId="149" fillId="68" borderId="35" xfId="714" applyFont="1" applyFill="1" applyBorder="1" applyAlignment="1">
      <alignment horizontal="center" vertical="center" wrapText="1"/>
    </xf>
    <xf numFmtId="0" fontId="149" fillId="68" borderId="52" xfId="714" applyFont="1" applyFill="1" applyBorder="1" applyAlignment="1">
      <alignment horizontal="center" vertical="center" wrapText="1"/>
    </xf>
    <xf numFmtId="174" fontId="170" fillId="25" borderId="0" xfId="0" applyFont="1" applyFill="1" applyAlignment="1">
      <alignment horizontal="justify" vertical="top" wrapText="1"/>
    </xf>
    <xf numFmtId="174" fontId="235" fillId="0" borderId="24" xfId="0" applyFont="1" applyBorder="1" applyAlignment="1">
      <alignment horizontal="left" vertical="center" wrapText="1"/>
    </xf>
    <xf numFmtId="174" fontId="186" fillId="68" borderId="39" xfId="0" applyFont="1" applyFill="1" applyBorder="1" applyAlignment="1">
      <alignment horizontal="center" vertical="center" wrapText="1"/>
    </xf>
    <xf numFmtId="174" fontId="186" fillId="68" borderId="53" xfId="0" applyFont="1" applyFill="1" applyBorder="1" applyAlignment="1">
      <alignment horizontal="center" vertical="center" wrapText="1"/>
    </xf>
    <xf numFmtId="174" fontId="186" fillId="68" borderId="35" xfId="0" applyFont="1" applyFill="1" applyBorder="1" applyAlignment="1">
      <alignment horizontal="center" vertical="center" wrapText="1"/>
    </xf>
    <xf numFmtId="174" fontId="186" fillId="68" borderId="52" xfId="0" applyFont="1" applyFill="1" applyBorder="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6"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6" fillId="68" borderId="0" xfId="0" applyFont="1" applyFill="1" applyAlignment="1">
      <alignment horizontal="center" vertical="center" wrapText="1"/>
    </xf>
    <xf numFmtId="174" fontId="171" fillId="68" borderId="0" xfId="0" applyFont="1" applyFill="1" applyAlignment="1">
      <alignment horizontal="center" vertical="top" wrapText="1"/>
    </xf>
    <xf numFmtId="174" fontId="252" fillId="25" borderId="0" xfId="0" applyFont="1" applyFill="1" applyAlignment="1">
      <alignment horizontal="justify" vertical="top" wrapText="1"/>
    </xf>
    <xf numFmtId="174" fontId="252" fillId="25" borderId="0" xfId="0" applyFont="1" applyFill="1" applyAlignment="1">
      <alignment horizontal="justify" vertical="top"/>
    </xf>
    <xf numFmtId="174" fontId="73" fillId="68" borderId="0" xfId="0" applyFont="1" applyFill="1" applyAlignment="1">
      <alignment horizontal="center" vertical="center" wrapText="1"/>
    </xf>
    <xf numFmtId="174" fontId="166"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0" fontId="46" fillId="0" borderId="0" xfId="549" applyFont="1" applyAlignment="1">
      <alignment horizontal="center" vertical="center"/>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174" fontId="37" fillId="68" borderId="0" xfId="0"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7" fillId="59" borderId="23" xfId="603" applyFont="1" applyFill="1" applyBorder="1" applyAlignment="1">
      <alignment horizontal="center" vertical="center" wrapText="1"/>
    </xf>
    <xf numFmtId="174" fontId="147" fillId="59" borderId="33" xfId="603" applyFont="1" applyFill="1" applyBorder="1" applyAlignment="1">
      <alignment horizontal="center" vertical="center" wrapText="1"/>
    </xf>
    <xf numFmtId="174" fontId="147"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160" fillId="25" borderId="0" xfId="0" applyFont="1" applyFill="1" applyAlignment="1">
      <alignment horizontal="justify" vertical="top"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48" fillId="0" borderId="0" xfId="0" applyFont="1" applyAlignment="1">
      <alignment horizontal="justify" vertical="top" wrapText="1"/>
    </xf>
    <xf numFmtId="0" fontId="185" fillId="68" borderId="0" xfId="0" applyNumberFormat="1" applyFont="1" applyFill="1" applyAlignment="1">
      <alignment horizontal="center" vertical="center" wrapText="1"/>
    </xf>
    <xf numFmtId="0" fontId="185" fillId="68"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188" fillId="25" borderId="0" xfId="0" applyFont="1" applyFill="1" applyAlignment="1">
      <alignment horizontal="left" vertical="top" wrapText="1"/>
    </xf>
    <xf numFmtId="174" fontId="37" fillId="68" borderId="0" xfId="0" applyFont="1" applyFill="1" applyAlignment="1">
      <alignment horizontal="center" vertical="center"/>
    </xf>
    <xf numFmtId="174" fontId="159" fillId="25" borderId="0" xfId="0" applyFont="1" applyFill="1" applyAlignment="1">
      <alignment horizontal="justify" vertical="top" wrapText="1"/>
    </xf>
    <xf numFmtId="174" fontId="171" fillId="68" borderId="25" xfId="0" applyFont="1" applyFill="1" applyBorder="1" applyAlignment="1">
      <alignment horizontal="center" vertical="center" wrapText="1"/>
    </xf>
    <xf numFmtId="174" fontId="171" fillId="68" borderId="24" xfId="0" applyFont="1" applyFill="1" applyBorder="1" applyAlignment="1">
      <alignment horizontal="center" vertical="center" wrapText="1"/>
    </xf>
    <xf numFmtId="174" fontId="171" fillId="68" borderId="26" xfId="0" applyFont="1" applyFill="1" applyBorder="1" applyAlignment="1">
      <alignment horizontal="center" vertical="center" wrapText="1"/>
    </xf>
    <xf numFmtId="174" fontId="171" fillId="68" borderId="14" xfId="0" applyFont="1" applyFill="1" applyBorder="1" applyAlignment="1">
      <alignment horizontal="center" vertical="center" wrapText="1"/>
    </xf>
    <xf numFmtId="174" fontId="171" fillId="68" borderId="11" xfId="0" applyFont="1" applyFill="1" applyBorder="1" applyAlignment="1">
      <alignment horizontal="center" vertical="center" wrapText="1"/>
    </xf>
    <xf numFmtId="174" fontId="171" fillId="68" borderId="16" xfId="0" applyFont="1" applyFill="1" applyBorder="1" applyAlignment="1">
      <alignment horizontal="center" vertical="center" wrapText="1"/>
    </xf>
    <xf numFmtId="174" fontId="171" fillId="59" borderId="0" xfId="0" applyFont="1" applyFill="1" applyAlignment="1">
      <alignment horizontal="center" vertical="center" wrapText="1"/>
    </xf>
    <xf numFmtId="174" fontId="180" fillId="0" borderId="0" xfId="0" applyFont="1" applyAlignment="1">
      <alignment horizontal="center" vertical="center" wrapText="1"/>
    </xf>
    <xf numFmtId="174" fontId="180" fillId="0" borderId="17" xfId="0" applyFont="1" applyBorder="1" applyAlignment="1">
      <alignment horizontal="center" vertical="center" wrapText="1"/>
    </xf>
    <xf numFmtId="49" fontId="185" fillId="68" borderId="0" xfId="0" applyNumberFormat="1" applyFont="1" applyFill="1" applyAlignment="1">
      <alignment horizontal="center" vertical="center" wrapText="1"/>
    </xf>
    <xf numFmtId="49" fontId="147" fillId="68" borderId="0" xfId="0" applyNumberFormat="1" applyFont="1" applyFill="1" applyAlignment="1">
      <alignment horizontal="center" vertical="center" wrapText="1"/>
    </xf>
    <xf numFmtId="0" fontId="147" fillId="68" borderId="0" xfId="0" applyNumberFormat="1" applyFont="1" applyFill="1" applyAlignment="1">
      <alignment horizontal="center" vertical="center" wrapText="1"/>
    </xf>
    <xf numFmtId="174" fontId="147" fillId="68" borderId="0" xfId="0" applyFont="1" applyFill="1" applyAlignment="1">
      <alignment horizontal="center" vertical="center" wrapText="1"/>
    </xf>
    <xf numFmtId="49" fontId="165" fillId="25" borderId="25" xfId="0" applyNumberFormat="1" applyFont="1" applyFill="1" applyBorder="1" applyAlignment="1">
      <alignment horizontal="left"/>
    </xf>
    <xf numFmtId="49" fontId="165" fillId="25" borderId="0" xfId="0" applyNumberFormat="1" applyFont="1" applyFill="1" applyAlignment="1">
      <alignment horizontal="left"/>
    </xf>
    <xf numFmtId="0" fontId="186" fillId="68" borderId="0" xfId="408" applyFont="1" applyFill="1" applyAlignment="1">
      <alignment horizontal="center" vertical="center" wrapText="1"/>
    </xf>
    <xf numFmtId="49" fontId="141" fillId="68" borderId="0" xfId="408" applyNumberFormat="1" applyFont="1" applyFill="1" applyAlignment="1">
      <alignment horizontal="center" vertical="center" wrapText="1"/>
    </xf>
    <xf numFmtId="0" fontId="141" fillId="68" borderId="0" xfId="408" applyFont="1" applyFill="1" applyAlignment="1">
      <alignment horizontal="center" vertical="center" wrapText="1"/>
    </xf>
    <xf numFmtId="0" fontId="165" fillId="0" borderId="0" xfId="889" applyFont="1" applyAlignment="1">
      <alignment horizontal="center"/>
    </xf>
    <xf numFmtId="0" fontId="176" fillId="68" borderId="0" xfId="408" applyFont="1" applyFill="1" applyAlignment="1">
      <alignment horizontal="center" vertical="center" wrapText="1"/>
    </xf>
    <xf numFmtId="0" fontId="63" fillId="56" borderId="2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6" fillId="56" borderId="31" xfId="2466" applyFont="1" applyFill="1" applyBorder="1" applyAlignment="1">
      <alignment horizontal="center" vertical="center"/>
    </xf>
    <xf numFmtId="0" fontId="116"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0" borderId="23" xfId="2466" applyFont="1" applyFill="1" applyBorder="1" applyAlignment="1">
      <alignment horizontal="center" vertical="center"/>
    </xf>
    <xf numFmtId="0" fontId="71" fillId="70" borderId="33" xfId="2466" applyFont="1" applyFill="1" applyBorder="1" applyAlignment="1">
      <alignment horizontal="center" vertical="center"/>
    </xf>
    <xf numFmtId="0" fontId="71" fillId="70"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0" fontId="63" fillId="56" borderId="33"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8" fillId="56" borderId="12" xfId="2466" applyFont="1" applyFill="1" applyBorder="1" applyAlignment="1">
      <alignment horizontal="center" vertical="center" wrapText="1"/>
    </xf>
    <xf numFmtId="41" fontId="121" fillId="58" borderId="14" xfId="2466" applyNumberFormat="1" applyFont="1" applyFill="1" applyBorder="1" applyAlignment="1">
      <alignment horizontal="center" vertical="center" wrapText="1"/>
    </xf>
    <xf numFmtId="41" fontId="121" fillId="58" borderId="11" xfId="2466" applyNumberFormat="1"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cellXfs>
  <cellStyles count="2608">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6" xfId="1150" xr:uid="{00000000-0005-0000-0000-000088010000}"/>
    <cellStyle name="Millares 10 2 7" xfId="2492" xr:uid="{00000000-0005-0000-0000-000089010000}"/>
    <cellStyle name="Millares 10 3" xfId="652" xr:uid="{00000000-0005-0000-0000-00008A010000}"/>
    <cellStyle name="Millares 10 3 2" xfId="1652" xr:uid="{00000000-0005-0000-0000-00008B010000}"/>
    <cellStyle name="Millares 10 4" xfId="2489" xr:uid="{00000000-0005-0000-0000-00008C010000}"/>
    <cellStyle name="Millares 11" xfId="653" xr:uid="{00000000-0005-0000-0000-00008D010000}"/>
    <cellStyle name="Millares 11 10" xfId="1653" xr:uid="{00000000-0005-0000-0000-00008E010000}"/>
    <cellStyle name="Millares 11 2" xfId="654" xr:uid="{00000000-0005-0000-0000-00008F010000}"/>
    <cellStyle name="Millares 11 2 2" xfId="1654" xr:uid="{00000000-0005-0000-0000-000090010000}"/>
    <cellStyle name="Millares 11 2 3" xfId="2597" xr:uid="{00000000-0005-0000-0000-000091010000}"/>
    <cellStyle name="Millares 11 3" xfId="655" xr:uid="{00000000-0005-0000-0000-000092010000}"/>
    <cellStyle name="Millares 11 3 2" xfId="1655" xr:uid="{00000000-0005-0000-0000-000093010000}"/>
    <cellStyle name="Millares 11 4" xfId="656" xr:uid="{00000000-0005-0000-0000-000094010000}"/>
    <cellStyle name="Millares 11 4 2" xfId="1656" xr:uid="{00000000-0005-0000-0000-000095010000}"/>
    <cellStyle name="Millares 11 5" xfId="657" xr:uid="{00000000-0005-0000-0000-000096010000}"/>
    <cellStyle name="Millares 11 5 2" xfId="1657" xr:uid="{00000000-0005-0000-0000-000097010000}"/>
    <cellStyle name="Millares 11 6" xfId="658" xr:uid="{00000000-0005-0000-0000-000098010000}"/>
    <cellStyle name="Millares 11 6 2" xfId="1658" xr:uid="{00000000-0005-0000-0000-000099010000}"/>
    <cellStyle name="Millares 11 7" xfId="659" xr:uid="{00000000-0005-0000-0000-00009A010000}"/>
    <cellStyle name="Millares 11 7 2" xfId="1659" xr:uid="{00000000-0005-0000-0000-00009B010000}"/>
    <cellStyle name="Millares 11 8" xfId="660" xr:uid="{00000000-0005-0000-0000-00009C010000}"/>
    <cellStyle name="Millares 11 8 2" xfId="1660" xr:uid="{00000000-0005-0000-0000-00009D010000}"/>
    <cellStyle name="Millares 11 9" xfId="661" xr:uid="{00000000-0005-0000-0000-00009E010000}"/>
    <cellStyle name="Millares 11 9 2" xfId="1661" xr:uid="{00000000-0005-0000-0000-00009F010000}"/>
    <cellStyle name="Millares 12" xfId="662" xr:uid="{00000000-0005-0000-0000-0000A0010000}"/>
    <cellStyle name="Millares 12 2" xfId="1013" xr:uid="{00000000-0005-0000-0000-0000A1010000}"/>
    <cellStyle name="Millares 12 3" xfId="1151" xr:uid="{00000000-0005-0000-0000-0000A2010000}"/>
    <cellStyle name="Millares 13" xfId="663" xr:uid="{00000000-0005-0000-0000-0000A3010000}"/>
    <cellStyle name="Millares 13 10" xfId="1014" xr:uid="{00000000-0005-0000-0000-0000A4010000}"/>
    <cellStyle name="Millares 13 10 2" xfId="1152" xr:uid="{00000000-0005-0000-0000-0000A5010000}"/>
    <cellStyle name="Millares 13 11" xfId="1153" xr:uid="{00000000-0005-0000-0000-0000A6010000}"/>
    <cellStyle name="Millares 13 11 2" xfId="1662" xr:uid="{00000000-0005-0000-0000-0000A7010000}"/>
    <cellStyle name="Millares 13 12" xfId="664" xr:uid="{00000000-0005-0000-0000-0000A8010000}"/>
    <cellStyle name="Millares 13 12 2" xfId="1663" xr:uid="{00000000-0005-0000-0000-0000A9010000}"/>
    <cellStyle name="Millares 13 13" xfId="665" xr:uid="{00000000-0005-0000-0000-0000AA010000}"/>
    <cellStyle name="Millares 13 13 2" xfId="1664" xr:uid="{00000000-0005-0000-0000-0000AB010000}"/>
    <cellStyle name="Millares 13 14" xfId="1154" xr:uid="{00000000-0005-0000-0000-0000AC010000}"/>
    <cellStyle name="Millares 13 14 2" xfId="1665" xr:uid="{00000000-0005-0000-0000-0000AD010000}"/>
    <cellStyle name="Millares 13 15" xfId="1155" xr:uid="{00000000-0005-0000-0000-0000AE010000}"/>
    <cellStyle name="Millares 13 15 2" xfId="1666" xr:uid="{00000000-0005-0000-0000-0000AF010000}"/>
    <cellStyle name="Millares 13 16" xfId="1156" xr:uid="{00000000-0005-0000-0000-0000B0010000}"/>
    <cellStyle name="Millares 13 16 2" xfId="1667" xr:uid="{00000000-0005-0000-0000-0000B1010000}"/>
    <cellStyle name="Millares 13 17" xfId="1668" xr:uid="{00000000-0005-0000-0000-0000B2010000}"/>
    <cellStyle name="Millares 13 2" xfId="666" xr:uid="{00000000-0005-0000-0000-0000B3010000}"/>
    <cellStyle name="Millares 13 2 2" xfId="667" xr:uid="{00000000-0005-0000-0000-0000B4010000}"/>
    <cellStyle name="Millares 13 2 2 2" xfId="668" xr:uid="{00000000-0005-0000-0000-0000B5010000}"/>
    <cellStyle name="Millares 13 2 2 2 2" xfId="1157" xr:uid="{00000000-0005-0000-0000-0000B6010000}"/>
    <cellStyle name="Millares 13 2 2 2 2 2" xfId="1669" xr:uid="{00000000-0005-0000-0000-0000B7010000}"/>
    <cellStyle name="Millares 13 2 2 2 3" xfId="1670" xr:uid="{00000000-0005-0000-0000-0000B8010000}"/>
    <cellStyle name="Millares 13 2 2 3" xfId="1158" xr:uid="{00000000-0005-0000-0000-0000B9010000}"/>
    <cellStyle name="Millares 13 2 2 3 2" xfId="1671" xr:uid="{00000000-0005-0000-0000-0000BA010000}"/>
    <cellStyle name="Millares 13 2 2 4" xfId="1672" xr:uid="{00000000-0005-0000-0000-0000BB010000}"/>
    <cellStyle name="Millares 13 2 3" xfId="669" xr:uid="{00000000-0005-0000-0000-0000BC010000}"/>
    <cellStyle name="Millares 13 2 3 2" xfId="1159" xr:uid="{00000000-0005-0000-0000-0000BD010000}"/>
    <cellStyle name="Millares 13 2 3 2 2" xfId="1673" xr:uid="{00000000-0005-0000-0000-0000BE010000}"/>
    <cellStyle name="Millares 13 2 3 3" xfId="1674" xr:uid="{00000000-0005-0000-0000-0000BF010000}"/>
    <cellStyle name="Millares 13 2 4" xfId="1160" xr:uid="{00000000-0005-0000-0000-0000C0010000}"/>
    <cellStyle name="Millares 13 2 4 2" xfId="1675" xr:uid="{00000000-0005-0000-0000-0000C1010000}"/>
    <cellStyle name="Millares 13 2 5" xfId="1676" xr:uid="{00000000-0005-0000-0000-0000C2010000}"/>
    <cellStyle name="Millares 13 3" xfId="670" xr:uid="{00000000-0005-0000-0000-0000C3010000}"/>
    <cellStyle name="Millares 13 3 2" xfId="671" xr:uid="{00000000-0005-0000-0000-0000C4010000}"/>
    <cellStyle name="Millares 13 3 2 2" xfId="1161" xr:uid="{00000000-0005-0000-0000-0000C5010000}"/>
    <cellStyle name="Millares 13 3 2 2 2" xfId="1677" xr:uid="{00000000-0005-0000-0000-0000C6010000}"/>
    <cellStyle name="Millares 13 3 2 3" xfId="1678" xr:uid="{00000000-0005-0000-0000-0000C7010000}"/>
    <cellStyle name="Millares 13 3 3" xfId="1162" xr:uid="{00000000-0005-0000-0000-0000C8010000}"/>
    <cellStyle name="Millares 13 3 3 2" xfId="1679" xr:uid="{00000000-0005-0000-0000-0000C9010000}"/>
    <cellStyle name="Millares 13 3 4" xfId="1680" xr:uid="{00000000-0005-0000-0000-0000CA010000}"/>
    <cellStyle name="Millares 13 4" xfId="672" xr:uid="{00000000-0005-0000-0000-0000CB010000}"/>
    <cellStyle name="Millares 13 4 2" xfId="1163" xr:uid="{00000000-0005-0000-0000-0000CC010000}"/>
    <cellStyle name="Millares 13 4 2 2" xfId="1681" xr:uid="{00000000-0005-0000-0000-0000CD010000}"/>
    <cellStyle name="Millares 13 4 3" xfId="1682" xr:uid="{00000000-0005-0000-0000-0000CE010000}"/>
    <cellStyle name="Millares 13 5" xfId="673" xr:uid="{00000000-0005-0000-0000-0000CF010000}"/>
    <cellStyle name="Millares 13 5 2" xfId="1683" xr:uid="{00000000-0005-0000-0000-0000D0010000}"/>
    <cellStyle name="Millares 13 6" xfId="674" xr:uid="{00000000-0005-0000-0000-0000D1010000}"/>
    <cellStyle name="Millares 13 6 2" xfId="1684" xr:uid="{00000000-0005-0000-0000-0000D2010000}"/>
    <cellStyle name="Millares 13 7" xfId="675" xr:uid="{00000000-0005-0000-0000-0000D3010000}"/>
    <cellStyle name="Millares 13 7 2" xfId="1685" xr:uid="{00000000-0005-0000-0000-0000D4010000}"/>
    <cellStyle name="Millares 13 8" xfId="676" xr:uid="{00000000-0005-0000-0000-0000D5010000}"/>
    <cellStyle name="Millares 13 8 2" xfId="1686" xr:uid="{00000000-0005-0000-0000-0000D6010000}"/>
    <cellStyle name="Millares 13 9" xfId="677" xr:uid="{00000000-0005-0000-0000-0000D7010000}"/>
    <cellStyle name="Millares 13 9 2" xfId="1164" xr:uid="{00000000-0005-0000-0000-0000D8010000}"/>
    <cellStyle name="Millares 13 9 2 2" xfId="1687" xr:uid="{00000000-0005-0000-0000-0000D9010000}"/>
    <cellStyle name="Millares 13 9 3" xfId="1688" xr:uid="{00000000-0005-0000-0000-0000DA010000}"/>
    <cellStyle name="Millares 14" xfId="678" xr:uid="{00000000-0005-0000-0000-0000DB010000}"/>
    <cellStyle name="Millares 14 2" xfId="1015" xr:uid="{00000000-0005-0000-0000-0000DC010000}"/>
    <cellStyle name="Millares 14 2 2" xfId="1167" xr:uid="{00000000-0005-0000-0000-0000DD010000}"/>
    <cellStyle name="Millares 14 2 2 2" xfId="1168" xr:uid="{00000000-0005-0000-0000-0000DE010000}"/>
    <cellStyle name="Millares 14 2 2 2 2" xfId="1169" xr:uid="{00000000-0005-0000-0000-0000DF010000}"/>
    <cellStyle name="Millares 14 2 2 2 2 2" xfId="1170" xr:uid="{00000000-0005-0000-0000-0000E0010000}"/>
    <cellStyle name="Millares 14 2 2 2 2 2 2" xfId="1689" xr:uid="{00000000-0005-0000-0000-0000E1010000}"/>
    <cellStyle name="Millares 14 2 2 2 2 3" xfId="1690" xr:uid="{00000000-0005-0000-0000-0000E2010000}"/>
    <cellStyle name="Millares 14 2 2 2 3" xfId="1691" xr:uid="{00000000-0005-0000-0000-0000E3010000}"/>
    <cellStyle name="Millares 14 2 2 3" xfId="1692" xr:uid="{00000000-0005-0000-0000-0000E4010000}"/>
    <cellStyle name="Millares 14 2 3" xfId="1166" xr:uid="{00000000-0005-0000-0000-0000E5010000}"/>
    <cellStyle name="Millares 14 3" xfId="1079" xr:uid="{00000000-0005-0000-0000-0000E6010000}"/>
    <cellStyle name="Millares 14 4" xfId="1165" xr:uid="{00000000-0005-0000-0000-0000E7010000}"/>
    <cellStyle name="Millares 15" xfId="295" xr:uid="{00000000-0005-0000-0000-0000E8010000}"/>
    <cellStyle name="Millares 15 2" xfId="1171" xr:uid="{00000000-0005-0000-0000-0000E9010000}"/>
    <cellStyle name="Millares 16" xfId="679" xr:uid="{00000000-0005-0000-0000-0000EA010000}"/>
    <cellStyle name="Millares 16 2" xfId="1016" xr:uid="{00000000-0005-0000-0000-0000EB010000}"/>
    <cellStyle name="Millares 16 2 2" xfId="1693" xr:uid="{00000000-0005-0000-0000-0000EC010000}"/>
    <cellStyle name="Millares 16 3" xfId="1172" xr:uid="{00000000-0005-0000-0000-0000ED010000}"/>
    <cellStyle name="Millares 17" xfId="1017" xr:uid="{00000000-0005-0000-0000-0000EE010000}"/>
    <cellStyle name="Millares 17 2" xfId="1174" xr:uid="{00000000-0005-0000-0000-0000EF010000}"/>
    <cellStyle name="Millares 17 2 2" xfId="1694" xr:uid="{00000000-0005-0000-0000-0000F0010000}"/>
    <cellStyle name="Millares 17 3" xfId="1173" xr:uid="{00000000-0005-0000-0000-0000F1010000}"/>
    <cellStyle name="Millares 18" xfId="1060" xr:uid="{00000000-0005-0000-0000-0000F2010000}"/>
    <cellStyle name="Millares 18 2" xfId="1067" xr:uid="{00000000-0005-0000-0000-0000F3010000}"/>
    <cellStyle name="Millares 18 3" xfId="1175" xr:uid="{00000000-0005-0000-0000-0000F4010000}"/>
    <cellStyle name="Millares 19" xfId="1076" xr:uid="{00000000-0005-0000-0000-0000F5010000}"/>
    <cellStyle name="Millares 19 2" xfId="1082" xr:uid="{00000000-0005-0000-0000-0000F6010000}"/>
    <cellStyle name="Millares 19 2 2" xfId="1695" xr:uid="{00000000-0005-0000-0000-0000F7010000}"/>
    <cellStyle name="Millares 19 3" xfId="1176" xr:uid="{00000000-0005-0000-0000-0000F8010000}"/>
    <cellStyle name="Millares 2" xfId="296" xr:uid="{00000000-0005-0000-0000-0000F9010000}"/>
    <cellStyle name="Millares 2 10" xfId="680" xr:uid="{00000000-0005-0000-0000-0000FA010000}"/>
    <cellStyle name="Millares 2 11" xfId="1090" xr:uid="{00000000-0005-0000-0000-0000FB010000}"/>
    <cellStyle name="Millares 2 2" xfId="297" xr:uid="{00000000-0005-0000-0000-0000FC010000}"/>
    <cellStyle name="Millares 2 2 2" xfId="681" xr:uid="{00000000-0005-0000-0000-0000FD010000}"/>
    <cellStyle name="Millares 2 2 2 2" xfId="1177" xr:uid="{00000000-0005-0000-0000-0000FE010000}"/>
    <cellStyle name="Millares 2 2 3" xfId="682" xr:uid="{00000000-0005-0000-0000-0000FF010000}"/>
    <cellStyle name="Millares 2 2 3 2" xfId="1696" xr:uid="{00000000-0005-0000-0000-000000020000}"/>
    <cellStyle name="Millares 2 2 4" xfId="2598" xr:uid="{00000000-0005-0000-0000-000001020000}"/>
    <cellStyle name="Millares 2 3" xfId="298" xr:uid="{00000000-0005-0000-0000-000002020000}"/>
    <cellStyle name="Millares 2 3 2" xfId="683" xr:uid="{00000000-0005-0000-0000-000003020000}"/>
    <cellStyle name="Millares 2 4" xfId="299" xr:uid="{00000000-0005-0000-0000-000004020000}"/>
    <cellStyle name="Millares 2 4 2" xfId="300" xr:uid="{00000000-0005-0000-0000-000005020000}"/>
    <cellStyle name="Millares 2 4 2 2" xfId="1697" xr:uid="{00000000-0005-0000-0000-000006020000}"/>
    <cellStyle name="Millares 2 5" xfId="301" xr:uid="{00000000-0005-0000-0000-000007020000}"/>
    <cellStyle name="Millares 2 5 2" xfId="1178" xr:uid="{00000000-0005-0000-0000-000008020000}"/>
    <cellStyle name="Millares 2 6" xfId="302" xr:uid="{00000000-0005-0000-0000-000009020000}"/>
    <cellStyle name="Millares 2 6 2" xfId="1179" xr:uid="{00000000-0005-0000-0000-00000A020000}"/>
    <cellStyle name="Millares 2 7" xfId="303" xr:uid="{00000000-0005-0000-0000-00000B020000}"/>
    <cellStyle name="Millares 2 7 2" xfId="2587" xr:uid="{00000000-0005-0000-0000-00000C020000}"/>
    <cellStyle name="Millares 2 8" xfId="304" xr:uid="{00000000-0005-0000-0000-00000D020000}"/>
    <cellStyle name="Millares 2 9" xfId="305" xr:uid="{00000000-0005-0000-0000-00000E020000}"/>
    <cellStyle name="Millares 20" xfId="1085" xr:uid="{00000000-0005-0000-0000-00000F020000}"/>
    <cellStyle name="Millares 21" xfId="1096" xr:uid="{00000000-0005-0000-0000-000010020000}"/>
    <cellStyle name="Millares 21 2" xfId="2473" xr:uid="{00000000-0005-0000-0000-000011020000}"/>
    <cellStyle name="Millares 22" xfId="2474" xr:uid="{00000000-0005-0000-0000-000012020000}"/>
    <cellStyle name="Millares 23" xfId="2477" xr:uid="{00000000-0005-0000-0000-000013020000}"/>
    <cellStyle name="Millares 23 2" xfId="2586" xr:uid="{00000000-0005-0000-0000-000014020000}"/>
    <cellStyle name="Millares 24" xfId="2485" xr:uid="{00000000-0005-0000-0000-000015020000}"/>
    <cellStyle name="Millares 25" xfId="2545" xr:uid="{00000000-0005-0000-0000-000016020000}"/>
    <cellStyle name="Millares 25 2" xfId="2556" xr:uid="{00000000-0005-0000-0000-000017020000}"/>
    <cellStyle name="Millares 26" xfId="2550" xr:uid="{00000000-0005-0000-0000-000018020000}"/>
    <cellStyle name="Millares 26 2" xfId="2560" xr:uid="{00000000-0005-0000-0000-000019020000}"/>
    <cellStyle name="Millares 27" xfId="2566" xr:uid="{00000000-0005-0000-0000-00001A020000}"/>
    <cellStyle name="Millares 28" xfId="2568" xr:uid="{00000000-0005-0000-0000-00001B020000}"/>
    <cellStyle name="Millares 29" xfId="2571" xr:uid="{00000000-0005-0000-0000-00001C020000}"/>
    <cellStyle name="Millares 3" xfId="306" xr:uid="{00000000-0005-0000-0000-00001D020000}"/>
    <cellStyle name="Millares 3 10" xfId="1180" xr:uid="{00000000-0005-0000-0000-00001E020000}"/>
    <cellStyle name="Millares 3 10 2" xfId="1698" xr:uid="{00000000-0005-0000-0000-00001F020000}"/>
    <cellStyle name="Millares 3 11" xfId="1181" xr:uid="{00000000-0005-0000-0000-000020020000}"/>
    <cellStyle name="Millares 3 11 2" xfId="1699" xr:uid="{00000000-0005-0000-0000-000021020000}"/>
    <cellStyle name="Millares 3 12" xfId="1182" xr:uid="{00000000-0005-0000-0000-000022020000}"/>
    <cellStyle name="Millares 3 12 2" xfId="1700" xr:uid="{00000000-0005-0000-0000-000023020000}"/>
    <cellStyle name="Millares 3 13" xfId="1183" xr:uid="{00000000-0005-0000-0000-000024020000}"/>
    <cellStyle name="Millares 3 13 2" xfId="1701" xr:uid="{00000000-0005-0000-0000-000025020000}"/>
    <cellStyle name="Millares 3 14" xfId="1184" xr:uid="{00000000-0005-0000-0000-000026020000}"/>
    <cellStyle name="Millares 3 14 2" xfId="1702" xr:uid="{00000000-0005-0000-0000-000027020000}"/>
    <cellStyle name="Millares 3 15" xfId="1185" xr:uid="{00000000-0005-0000-0000-000028020000}"/>
    <cellStyle name="Millares 3 15 2" xfId="1703" xr:uid="{00000000-0005-0000-0000-000029020000}"/>
    <cellStyle name="Millares 3 16" xfId="1186" xr:uid="{00000000-0005-0000-0000-00002A020000}"/>
    <cellStyle name="Millares 3 16 2" xfId="1704" xr:uid="{00000000-0005-0000-0000-00002B020000}"/>
    <cellStyle name="Millares 3 17" xfId="1705" xr:uid="{00000000-0005-0000-0000-00002C020000}"/>
    <cellStyle name="Millares 3 18" xfId="2599" xr:uid="{00000000-0005-0000-0000-00002D020000}"/>
    <cellStyle name="Millares 3 2" xfId="684" xr:uid="{00000000-0005-0000-0000-00002E020000}"/>
    <cellStyle name="Millares 3 2 2" xfId="1706" xr:uid="{00000000-0005-0000-0000-00002F020000}"/>
    <cellStyle name="Millares 3 3" xfId="685" xr:uid="{00000000-0005-0000-0000-000030020000}"/>
    <cellStyle name="Millares 3 3 2" xfId="1707" xr:uid="{00000000-0005-0000-0000-000031020000}"/>
    <cellStyle name="Millares 3 4" xfId="686" xr:uid="{00000000-0005-0000-0000-000032020000}"/>
    <cellStyle name="Millares 3 4 2" xfId="1708" xr:uid="{00000000-0005-0000-0000-000033020000}"/>
    <cellStyle name="Millares 3 5" xfId="687" xr:uid="{00000000-0005-0000-0000-000034020000}"/>
    <cellStyle name="Millares 3 5 2" xfId="1709" xr:uid="{00000000-0005-0000-0000-000035020000}"/>
    <cellStyle name="Millares 3 6" xfId="688" xr:uid="{00000000-0005-0000-0000-000036020000}"/>
    <cellStyle name="Millares 3 6 2" xfId="1710" xr:uid="{00000000-0005-0000-0000-000037020000}"/>
    <cellStyle name="Millares 3 7" xfId="689" xr:uid="{00000000-0005-0000-0000-000038020000}"/>
    <cellStyle name="Millares 3 7 2" xfId="1711" xr:uid="{00000000-0005-0000-0000-000039020000}"/>
    <cellStyle name="Millares 3 8" xfId="690" xr:uid="{00000000-0005-0000-0000-00003A020000}"/>
    <cellStyle name="Millares 3 8 2" xfId="1712" xr:uid="{00000000-0005-0000-0000-00003B020000}"/>
    <cellStyle name="Millares 3 9" xfId="1187" xr:uid="{00000000-0005-0000-0000-00003C020000}"/>
    <cellStyle name="Millares 3 9 2" xfId="1713" xr:uid="{00000000-0005-0000-0000-00003D020000}"/>
    <cellStyle name="Millares 30" xfId="2572" xr:uid="{00000000-0005-0000-0000-00003E020000}"/>
    <cellStyle name="Millares 31" xfId="2573" xr:uid="{00000000-0005-0000-0000-00003F020000}"/>
    <cellStyle name="Millares 32" xfId="2577" xr:uid="{00000000-0005-0000-0000-000040020000}"/>
    <cellStyle name="Millares 33" xfId="2588" xr:uid="{00000000-0005-0000-0000-000041020000}"/>
    <cellStyle name="Millares 34" xfId="2593" xr:uid="{00000000-0005-0000-0000-000042020000}"/>
    <cellStyle name="Millares 4" xfId="307" xr:uid="{00000000-0005-0000-0000-000043020000}"/>
    <cellStyle name="Millares 4 2" xfId="691" xr:uid="{00000000-0005-0000-0000-000044020000}"/>
    <cellStyle name="Millares 4 2 2" xfId="1714" xr:uid="{00000000-0005-0000-0000-000045020000}"/>
    <cellStyle name="Millares 4 3" xfId="1715" xr:uid="{00000000-0005-0000-0000-000046020000}"/>
    <cellStyle name="Millares 5" xfId="308" xr:uid="{00000000-0005-0000-0000-000047020000}"/>
    <cellStyle name="Millares 5 2" xfId="309" xr:uid="{00000000-0005-0000-0000-000048020000}"/>
    <cellStyle name="Millares 5 2 2" xfId="1188" xr:uid="{00000000-0005-0000-0000-000049020000}"/>
    <cellStyle name="Millares 6" xfId="310" xr:uid="{00000000-0005-0000-0000-00004A020000}"/>
    <cellStyle name="Millares 6 2" xfId="554" xr:uid="{00000000-0005-0000-0000-00004B020000}"/>
    <cellStyle name="Millares 6 2 2" xfId="1189" xr:uid="{00000000-0005-0000-0000-00004C020000}"/>
    <cellStyle name="Millares 6 3" xfId="692" xr:uid="{00000000-0005-0000-0000-00004D020000}"/>
    <cellStyle name="Millares 6 3 2" xfId="1716" xr:uid="{00000000-0005-0000-0000-00004E020000}"/>
    <cellStyle name="Millares 6 4" xfId="693" xr:uid="{00000000-0005-0000-0000-00004F020000}"/>
    <cellStyle name="Millares 6 4 2" xfId="1717" xr:uid="{00000000-0005-0000-0000-000050020000}"/>
    <cellStyle name="Millares 6 5" xfId="694" xr:uid="{00000000-0005-0000-0000-000051020000}"/>
    <cellStyle name="Millares 6 5 2" xfId="1718" xr:uid="{00000000-0005-0000-0000-000052020000}"/>
    <cellStyle name="Millares 6 6" xfId="695" xr:uid="{00000000-0005-0000-0000-000053020000}"/>
    <cellStyle name="Millares 6 6 2" xfId="1719" xr:uid="{00000000-0005-0000-0000-000054020000}"/>
    <cellStyle name="Millares 6 7" xfId="696" xr:uid="{00000000-0005-0000-0000-000055020000}"/>
    <cellStyle name="Millares 6 7 2" xfId="1720" xr:uid="{00000000-0005-0000-0000-000056020000}"/>
    <cellStyle name="Millares 6 8" xfId="1721" xr:uid="{00000000-0005-0000-0000-000057020000}"/>
    <cellStyle name="Millares 7" xfId="311" xr:uid="{00000000-0005-0000-0000-000058020000}"/>
    <cellStyle name="Millares 7 2" xfId="312" xr:uid="{00000000-0005-0000-0000-000059020000}"/>
    <cellStyle name="Millares 7 2 2" xfId="697" xr:uid="{00000000-0005-0000-0000-00005A020000}"/>
    <cellStyle name="Millares 7 2 2 2" xfId="1722" xr:uid="{00000000-0005-0000-0000-00005B020000}"/>
    <cellStyle name="Millares 7 2 3" xfId="1723" xr:uid="{00000000-0005-0000-0000-00005C020000}"/>
    <cellStyle name="Millares 7 3" xfId="698" xr:uid="{00000000-0005-0000-0000-00005D020000}"/>
    <cellStyle name="Millares 7 3 2" xfId="1724" xr:uid="{00000000-0005-0000-0000-00005E020000}"/>
    <cellStyle name="Millares 7 4" xfId="699" xr:uid="{00000000-0005-0000-0000-00005F020000}"/>
    <cellStyle name="Millares 7 4 2" xfId="1725" xr:uid="{00000000-0005-0000-0000-000060020000}"/>
    <cellStyle name="Millares 7 5" xfId="700" xr:uid="{00000000-0005-0000-0000-000061020000}"/>
    <cellStyle name="Millares 7 5 2" xfId="1726" xr:uid="{00000000-0005-0000-0000-000062020000}"/>
    <cellStyle name="Millares 7 6" xfId="701" xr:uid="{00000000-0005-0000-0000-000063020000}"/>
    <cellStyle name="Millares 7 6 2" xfId="1727" xr:uid="{00000000-0005-0000-0000-000064020000}"/>
    <cellStyle name="Millares 7 7" xfId="702" xr:uid="{00000000-0005-0000-0000-000065020000}"/>
    <cellStyle name="Millares 7 7 2" xfId="1728" xr:uid="{00000000-0005-0000-0000-000066020000}"/>
    <cellStyle name="Millares 7 8" xfId="703" xr:uid="{00000000-0005-0000-0000-000067020000}"/>
    <cellStyle name="Millares 7 8 2" xfId="1729" xr:uid="{00000000-0005-0000-0000-000068020000}"/>
    <cellStyle name="Millares 7 9" xfId="1190" xr:uid="{00000000-0005-0000-0000-000069020000}"/>
    <cellStyle name="Millares 8" xfId="313" xr:uid="{00000000-0005-0000-0000-00006A020000}"/>
    <cellStyle name="Millares 8 2" xfId="704" xr:uid="{00000000-0005-0000-0000-00006B020000}"/>
    <cellStyle name="Millares 8 2 2" xfId="1730" xr:uid="{00000000-0005-0000-0000-00006C020000}"/>
    <cellStyle name="Millares 8 3" xfId="1191" xr:uid="{00000000-0005-0000-0000-00006D020000}"/>
    <cellStyle name="Millares 9" xfId="597" xr:uid="{00000000-0005-0000-0000-00006E020000}"/>
    <cellStyle name="Millares 9 2" xfId="705" xr:uid="{00000000-0005-0000-0000-00006F020000}"/>
    <cellStyle name="Millares 9 2 2" xfId="706" xr:uid="{00000000-0005-0000-0000-000070020000}"/>
    <cellStyle name="Moneda 10" xfId="1731" xr:uid="{00000000-0005-0000-0000-000071020000}"/>
    <cellStyle name="Moneda 11" xfId="2590" xr:uid="{00000000-0005-0000-0000-000072020000}"/>
    <cellStyle name="Moneda 2" xfId="314" xr:uid="{00000000-0005-0000-0000-000073020000}"/>
    <cellStyle name="Moneda 2 2" xfId="552" xr:uid="{00000000-0005-0000-0000-000074020000}"/>
    <cellStyle name="Moneda 2 3" xfId="1192" xr:uid="{00000000-0005-0000-0000-000075020000}"/>
    <cellStyle name="Moneda 2 4" xfId="2600" xr:uid="{00000000-0005-0000-0000-000076020000}"/>
    <cellStyle name="Moneda 3" xfId="1193" xr:uid="{00000000-0005-0000-0000-000077020000}"/>
    <cellStyle name="Moneda 3 2" xfId="1732" xr:uid="{00000000-0005-0000-0000-000078020000}"/>
    <cellStyle name="Moneda 3 3" xfId="2479" xr:uid="{00000000-0005-0000-0000-000079020000}"/>
    <cellStyle name="Moneda 4" xfId="1194" xr:uid="{00000000-0005-0000-0000-00007A020000}"/>
    <cellStyle name="Moneda 4 2" xfId="1733" xr:uid="{00000000-0005-0000-0000-00007B020000}"/>
    <cellStyle name="Moneda 4 3" xfId="2481" xr:uid="{00000000-0005-0000-0000-00007C020000}"/>
    <cellStyle name="Moneda 5" xfId="1195" xr:uid="{00000000-0005-0000-0000-00007D020000}"/>
    <cellStyle name="Moneda 5 2" xfId="1734" xr:uid="{00000000-0005-0000-0000-00007E020000}"/>
    <cellStyle name="Moneda 5 3" xfId="2482" xr:uid="{00000000-0005-0000-0000-00007F020000}"/>
    <cellStyle name="Moneda 6" xfId="1196" xr:uid="{00000000-0005-0000-0000-000080020000}"/>
    <cellStyle name="Moneda 6 2" xfId="1735" xr:uid="{00000000-0005-0000-0000-000081020000}"/>
    <cellStyle name="Moneda 7" xfId="1197" xr:uid="{00000000-0005-0000-0000-000082020000}"/>
    <cellStyle name="Moneda 7 2" xfId="1736" xr:uid="{00000000-0005-0000-0000-000083020000}"/>
    <cellStyle name="Moneda 8" xfId="1198" xr:uid="{00000000-0005-0000-0000-000084020000}"/>
    <cellStyle name="Moneda 8 2" xfId="1737" xr:uid="{00000000-0005-0000-0000-000085020000}"/>
    <cellStyle name="Moneda 9" xfId="1199" xr:uid="{00000000-0005-0000-0000-000086020000}"/>
    <cellStyle name="Moneda 9 2" xfId="1738" xr:uid="{00000000-0005-0000-0000-000087020000}"/>
    <cellStyle name="Neutral" xfId="1106" builtinId="28" customBuiltin="1"/>
    <cellStyle name="Neutral 2" xfId="315" xr:uid="{00000000-0005-0000-0000-000089020000}"/>
    <cellStyle name="Neutral 2 2" xfId="316" xr:uid="{00000000-0005-0000-0000-00008A020000}"/>
    <cellStyle name="Normal" xfId="0" builtinId="0"/>
    <cellStyle name="Normal 10" xfId="317" xr:uid="{00000000-0005-0000-0000-00008C020000}"/>
    <cellStyle name="Normal 10 2" xfId="318" xr:uid="{00000000-0005-0000-0000-00008D020000}"/>
    <cellStyle name="Normal 10 2 2" xfId="319" xr:uid="{00000000-0005-0000-0000-00008E020000}"/>
    <cellStyle name="Normal 10 2 2 2" xfId="570" xr:uid="{00000000-0005-0000-0000-00008F020000}"/>
    <cellStyle name="Normal 10 2 2 2 2" xfId="1018" xr:uid="{00000000-0005-0000-0000-000090020000}"/>
    <cellStyle name="Normal 10 2 2 2 2 2" xfId="1203" xr:uid="{00000000-0005-0000-0000-000091020000}"/>
    <cellStyle name="Normal 10 2 2 2 3" xfId="1202" xr:uid="{00000000-0005-0000-0000-000092020000}"/>
    <cellStyle name="Normal 10 2 2 3" xfId="1204" xr:uid="{00000000-0005-0000-0000-000093020000}"/>
    <cellStyle name="Normal 10 2 2 3 2" xfId="1739" xr:uid="{00000000-0005-0000-0000-000094020000}"/>
    <cellStyle name="Normal 10 2 2 4" xfId="1201" xr:uid="{00000000-0005-0000-0000-000095020000}"/>
    <cellStyle name="Normal 10 2 3" xfId="601" xr:uid="{00000000-0005-0000-0000-000096020000}"/>
    <cellStyle name="Normal 10 2 3 2" xfId="1206" xr:uid="{00000000-0005-0000-0000-000097020000}"/>
    <cellStyle name="Normal 10 2 3 2 2" xfId="1740" xr:uid="{00000000-0005-0000-0000-000098020000}"/>
    <cellStyle name="Normal 10 2 3 3" xfId="1205" xr:uid="{00000000-0005-0000-0000-000099020000}"/>
    <cellStyle name="Normal 10 2 4" xfId="1207" xr:uid="{00000000-0005-0000-0000-00009A020000}"/>
    <cellStyle name="Normal 10 2 4 2" xfId="1741" xr:uid="{00000000-0005-0000-0000-00009B020000}"/>
    <cellStyle name="Normal 10 2 5" xfId="1200" xr:uid="{00000000-0005-0000-0000-00009C020000}"/>
    <cellStyle name="Normal 10 3" xfId="320" xr:uid="{00000000-0005-0000-0000-00009D020000}"/>
    <cellStyle name="Normal 10 3 2" xfId="321" xr:uid="{00000000-0005-0000-0000-00009E020000}"/>
    <cellStyle name="Normal 10 3 2 2" xfId="1210" xr:uid="{00000000-0005-0000-0000-00009F020000}"/>
    <cellStyle name="Normal 10 3 2 2 2" xfId="1742" xr:uid="{00000000-0005-0000-0000-0000A0020000}"/>
    <cellStyle name="Normal 10 3 2 3" xfId="1209" xr:uid="{00000000-0005-0000-0000-0000A1020000}"/>
    <cellStyle name="Normal 10 3 3" xfId="1211" xr:uid="{00000000-0005-0000-0000-0000A2020000}"/>
    <cellStyle name="Normal 10 3 3 2" xfId="1743" xr:uid="{00000000-0005-0000-0000-0000A3020000}"/>
    <cellStyle name="Normal 10 3 4" xfId="1208" xr:uid="{00000000-0005-0000-0000-0000A4020000}"/>
    <cellStyle name="Normal 10 4" xfId="322" xr:uid="{00000000-0005-0000-0000-0000A5020000}"/>
    <cellStyle name="Normal 10 4 2" xfId="1213" xr:uid="{00000000-0005-0000-0000-0000A6020000}"/>
    <cellStyle name="Normal 10 4 2 2" xfId="1744" xr:uid="{00000000-0005-0000-0000-0000A7020000}"/>
    <cellStyle name="Normal 10 4 3" xfId="1212" xr:uid="{00000000-0005-0000-0000-0000A8020000}"/>
    <cellStyle name="Normal 10 5" xfId="707" xr:uid="{00000000-0005-0000-0000-0000A9020000}"/>
    <cellStyle name="Normal 10 5 2" xfId="1745" xr:uid="{00000000-0005-0000-0000-0000AA020000}"/>
    <cellStyle name="Normal 10 6" xfId="1214" xr:uid="{00000000-0005-0000-0000-0000AB020000}"/>
    <cellStyle name="Normal 10 6 2" xfId="1137" xr:uid="{00000000-0005-0000-0000-0000AC020000}"/>
    <cellStyle name="Normal 10 6 2 2" xfId="1215" xr:uid="{00000000-0005-0000-0000-0000AD020000}"/>
    <cellStyle name="Normal 10 6 2 2 2" xfId="1746" xr:uid="{00000000-0005-0000-0000-0000AE020000}"/>
    <cellStyle name="Normal 10 6 2 2 3" xfId="2495" xr:uid="{00000000-0005-0000-0000-0000AF020000}"/>
    <cellStyle name="Normal 10 6 2 3" xfId="1216" xr:uid="{00000000-0005-0000-0000-0000B0020000}"/>
    <cellStyle name="Normal 10 6 2 3 2" xfId="1747" xr:uid="{00000000-0005-0000-0000-0000B1020000}"/>
    <cellStyle name="Normal 10 6 2 4" xfId="1748" xr:uid="{00000000-0005-0000-0000-0000B2020000}"/>
    <cellStyle name="Normal 10 6 2 5" xfId="2496" xr:uid="{00000000-0005-0000-0000-0000B3020000}"/>
    <cellStyle name="Normal 10 6 3" xfId="1749" xr:uid="{00000000-0005-0000-0000-0000B4020000}"/>
    <cellStyle name="Normal 10 7" xfId="1217" xr:uid="{00000000-0005-0000-0000-0000B5020000}"/>
    <cellStyle name="Normal 10 7 2" xfId="1218" xr:uid="{00000000-0005-0000-0000-0000B6020000}"/>
    <cellStyle name="Normal 10 7 2 2" xfId="1750" xr:uid="{00000000-0005-0000-0000-0000B7020000}"/>
    <cellStyle name="Normal 10 7 3" xfId="1751" xr:uid="{00000000-0005-0000-0000-0000B8020000}"/>
    <cellStyle name="Normal 10 8" xfId="1752" xr:uid="{00000000-0005-0000-0000-0000B9020000}"/>
    <cellStyle name="Normal 10 9" xfId="2491" xr:uid="{00000000-0005-0000-0000-0000BA020000}"/>
    <cellStyle name="Normal 100" xfId="708" xr:uid="{00000000-0005-0000-0000-0000BB020000}"/>
    <cellStyle name="Normal 101" xfId="709" xr:uid="{00000000-0005-0000-0000-0000BC020000}"/>
    <cellStyle name="Normal 101 2" xfId="1019" xr:uid="{00000000-0005-0000-0000-0000BD020000}"/>
    <cellStyle name="Normal 102" xfId="710" xr:uid="{00000000-0005-0000-0000-0000BE020000}"/>
    <cellStyle name="Normal 102 2" xfId="1020" xr:uid="{00000000-0005-0000-0000-0000BF020000}"/>
    <cellStyle name="Normal 103" xfId="711" xr:uid="{00000000-0005-0000-0000-0000C0020000}"/>
    <cellStyle name="Normal 103 2" xfId="1021" xr:uid="{00000000-0005-0000-0000-0000C1020000}"/>
    <cellStyle name="Normal 104" xfId="712" xr:uid="{00000000-0005-0000-0000-0000C2020000}"/>
    <cellStyle name="Normal 104 2" xfId="1022" xr:uid="{00000000-0005-0000-0000-0000C3020000}"/>
    <cellStyle name="Normal 105" xfId="713" xr:uid="{00000000-0005-0000-0000-0000C4020000}"/>
    <cellStyle name="Normal 106" xfId="714" xr:uid="{00000000-0005-0000-0000-0000C5020000}"/>
    <cellStyle name="Normal 107" xfId="715" xr:uid="{00000000-0005-0000-0000-0000C6020000}"/>
    <cellStyle name="Normal 107 2" xfId="1023" xr:uid="{00000000-0005-0000-0000-0000C7020000}"/>
    <cellStyle name="Normal 108" xfId="1024" xr:uid="{00000000-0005-0000-0000-0000C8020000}"/>
    <cellStyle name="Normal 109" xfId="1025" xr:uid="{00000000-0005-0000-0000-0000C9020000}"/>
    <cellStyle name="Normal 11" xfId="323" xr:uid="{00000000-0005-0000-0000-0000CA020000}"/>
    <cellStyle name="Normal 11 2" xfId="324" xr:uid="{00000000-0005-0000-0000-0000CB020000}"/>
    <cellStyle name="Normal 11 2 2" xfId="325" xr:uid="{00000000-0005-0000-0000-0000CC020000}"/>
    <cellStyle name="Normal 11 2 2 2" xfId="716" xr:uid="{00000000-0005-0000-0000-0000CD020000}"/>
    <cellStyle name="Normal 11 2 2 2 2" xfId="717" xr:uid="{00000000-0005-0000-0000-0000CE020000}"/>
    <cellStyle name="Normal 11 2 2 2 2 2" xfId="1219" xr:uid="{00000000-0005-0000-0000-0000CF020000}"/>
    <cellStyle name="Normal 11 2 2 2 2 2 2" xfId="1753" xr:uid="{00000000-0005-0000-0000-0000D0020000}"/>
    <cellStyle name="Normal 11 2 2 2 2 3" xfId="1754" xr:uid="{00000000-0005-0000-0000-0000D1020000}"/>
    <cellStyle name="Normal 11 2 2 2 3" xfId="1220" xr:uid="{00000000-0005-0000-0000-0000D2020000}"/>
    <cellStyle name="Normal 11 2 2 2 3 2" xfId="1755" xr:uid="{00000000-0005-0000-0000-0000D3020000}"/>
    <cellStyle name="Normal 11 2 2 2 4" xfId="1756" xr:uid="{00000000-0005-0000-0000-0000D4020000}"/>
    <cellStyle name="Normal 11 2 2 3" xfId="718" xr:uid="{00000000-0005-0000-0000-0000D5020000}"/>
    <cellStyle name="Normal 11 2 2 3 2" xfId="1221" xr:uid="{00000000-0005-0000-0000-0000D6020000}"/>
    <cellStyle name="Normal 11 2 2 3 2 2" xfId="1757" xr:uid="{00000000-0005-0000-0000-0000D7020000}"/>
    <cellStyle name="Normal 11 2 2 3 3" xfId="1758" xr:uid="{00000000-0005-0000-0000-0000D8020000}"/>
    <cellStyle name="Normal 11 2 2 4" xfId="1222" xr:uid="{00000000-0005-0000-0000-0000D9020000}"/>
    <cellStyle name="Normal 11 2 2 4 2" xfId="1759" xr:uid="{00000000-0005-0000-0000-0000DA020000}"/>
    <cellStyle name="Normal 11 2 2 5" xfId="1760" xr:uid="{00000000-0005-0000-0000-0000DB020000}"/>
    <cellStyle name="Normal 11 2 3" xfId="719" xr:uid="{00000000-0005-0000-0000-0000DC020000}"/>
    <cellStyle name="Normal 11 2 3 2" xfId="720" xr:uid="{00000000-0005-0000-0000-0000DD020000}"/>
    <cellStyle name="Normal 11 2 3 2 2" xfId="1223" xr:uid="{00000000-0005-0000-0000-0000DE020000}"/>
    <cellStyle name="Normal 11 2 3 2 2 2" xfId="1761" xr:uid="{00000000-0005-0000-0000-0000DF020000}"/>
    <cellStyle name="Normal 11 2 3 2 3" xfId="1762" xr:uid="{00000000-0005-0000-0000-0000E0020000}"/>
    <cellStyle name="Normal 11 2 3 3" xfId="1224" xr:uid="{00000000-0005-0000-0000-0000E1020000}"/>
    <cellStyle name="Normal 11 2 3 3 2" xfId="1763" xr:uid="{00000000-0005-0000-0000-0000E2020000}"/>
    <cellStyle name="Normal 11 2 3 4" xfId="1764" xr:uid="{00000000-0005-0000-0000-0000E3020000}"/>
    <cellStyle name="Normal 11 2 4" xfId="721" xr:uid="{00000000-0005-0000-0000-0000E4020000}"/>
    <cellStyle name="Normal 11 2 4 2" xfId="1225" xr:uid="{00000000-0005-0000-0000-0000E5020000}"/>
    <cellStyle name="Normal 11 2 4 2 2" xfId="1765" xr:uid="{00000000-0005-0000-0000-0000E6020000}"/>
    <cellStyle name="Normal 11 2 4 3" xfId="1766" xr:uid="{00000000-0005-0000-0000-0000E7020000}"/>
    <cellStyle name="Normal 11 2 5" xfId="1226" xr:uid="{00000000-0005-0000-0000-0000E8020000}"/>
    <cellStyle name="Normal 11 2 5 2" xfId="1767" xr:uid="{00000000-0005-0000-0000-0000E9020000}"/>
    <cellStyle name="Normal 11 2 6" xfId="1768" xr:uid="{00000000-0005-0000-0000-0000EA020000}"/>
    <cellStyle name="Normal 11 3" xfId="326" xr:uid="{00000000-0005-0000-0000-0000EB020000}"/>
    <cellStyle name="Normal 11 3 2" xfId="722" xr:uid="{00000000-0005-0000-0000-0000EC020000}"/>
    <cellStyle name="Normal 11 3 2 2" xfId="723" xr:uid="{00000000-0005-0000-0000-0000ED020000}"/>
    <cellStyle name="Normal 11 3 2 2 2" xfId="724" xr:uid="{00000000-0005-0000-0000-0000EE020000}"/>
    <cellStyle name="Normal 11 3 2 2 2 2" xfId="1227" xr:uid="{00000000-0005-0000-0000-0000EF020000}"/>
    <cellStyle name="Normal 11 3 2 2 2 2 2" xfId="1769" xr:uid="{00000000-0005-0000-0000-0000F0020000}"/>
    <cellStyle name="Normal 11 3 2 2 2 3" xfId="1770" xr:uid="{00000000-0005-0000-0000-0000F1020000}"/>
    <cellStyle name="Normal 11 3 2 2 3" xfId="1228" xr:uid="{00000000-0005-0000-0000-0000F2020000}"/>
    <cellStyle name="Normal 11 3 2 2 3 2" xfId="1771" xr:uid="{00000000-0005-0000-0000-0000F3020000}"/>
    <cellStyle name="Normal 11 3 2 2 4" xfId="1772" xr:uid="{00000000-0005-0000-0000-0000F4020000}"/>
    <cellStyle name="Normal 11 3 2 3" xfId="725" xr:uid="{00000000-0005-0000-0000-0000F5020000}"/>
    <cellStyle name="Normal 11 3 2 3 2" xfId="1229" xr:uid="{00000000-0005-0000-0000-0000F6020000}"/>
    <cellStyle name="Normal 11 3 2 3 2 2" xfId="1773" xr:uid="{00000000-0005-0000-0000-0000F7020000}"/>
    <cellStyle name="Normal 11 3 2 3 3" xfId="1774" xr:uid="{00000000-0005-0000-0000-0000F8020000}"/>
    <cellStyle name="Normal 11 3 2 4" xfId="1230" xr:uid="{00000000-0005-0000-0000-0000F9020000}"/>
    <cellStyle name="Normal 11 3 2 4 2" xfId="1775" xr:uid="{00000000-0005-0000-0000-0000FA020000}"/>
    <cellStyle name="Normal 11 3 2 5" xfId="1776" xr:uid="{00000000-0005-0000-0000-0000FB020000}"/>
    <cellStyle name="Normal 11 3 3" xfId="726" xr:uid="{00000000-0005-0000-0000-0000FC020000}"/>
    <cellStyle name="Normal 11 3 3 2" xfId="727" xr:uid="{00000000-0005-0000-0000-0000FD020000}"/>
    <cellStyle name="Normal 11 3 3 2 2" xfId="1231" xr:uid="{00000000-0005-0000-0000-0000FE020000}"/>
    <cellStyle name="Normal 11 3 3 2 2 2" xfId="1777" xr:uid="{00000000-0005-0000-0000-0000FF020000}"/>
    <cellStyle name="Normal 11 3 3 2 3" xfId="1778" xr:uid="{00000000-0005-0000-0000-000000030000}"/>
    <cellStyle name="Normal 11 3 3 3" xfId="1232" xr:uid="{00000000-0005-0000-0000-000001030000}"/>
    <cellStyle name="Normal 11 3 3 3 2" xfId="1779" xr:uid="{00000000-0005-0000-0000-000002030000}"/>
    <cellStyle name="Normal 11 3 3 4" xfId="1780" xr:uid="{00000000-0005-0000-0000-000003030000}"/>
    <cellStyle name="Normal 11 3 4" xfId="728" xr:uid="{00000000-0005-0000-0000-000004030000}"/>
    <cellStyle name="Normal 11 3 4 2" xfId="1233" xr:uid="{00000000-0005-0000-0000-000005030000}"/>
    <cellStyle name="Normal 11 3 4 2 2" xfId="1781" xr:uid="{00000000-0005-0000-0000-000006030000}"/>
    <cellStyle name="Normal 11 3 4 3" xfId="1782" xr:uid="{00000000-0005-0000-0000-000007030000}"/>
    <cellStyle name="Normal 11 3 5" xfId="1234" xr:uid="{00000000-0005-0000-0000-000008030000}"/>
    <cellStyle name="Normal 11 3 5 2" xfId="1783" xr:uid="{00000000-0005-0000-0000-000009030000}"/>
    <cellStyle name="Normal 11 3 6" xfId="1784" xr:uid="{00000000-0005-0000-0000-00000A030000}"/>
    <cellStyle name="Normal 11 4" xfId="729" xr:uid="{00000000-0005-0000-0000-00000B030000}"/>
    <cellStyle name="Normal 11 4 2" xfId="730" xr:uid="{00000000-0005-0000-0000-00000C030000}"/>
    <cellStyle name="Normal 11 4 2 2" xfId="731" xr:uid="{00000000-0005-0000-0000-00000D030000}"/>
    <cellStyle name="Normal 11 4 2 2 2" xfId="1235" xr:uid="{00000000-0005-0000-0000-00000E030000}"/>
    <cellStyle name="Normal 11 4 2 2 2 2" xfId="1785" xr:uid="{00000000-0005-0000-0000-00000F030000}"/>
    <cellStyle name="Normal 11 4 2 2 3" xfId="1786" xr:uid="{00000000-0005-0000-0000-000010030000}"/>
    <cellStyle name="Normal 11 4 2 3" xfId="1236" xr:uid="{00000000-0005-0000-0000-000011030000}"/>
    <cellStyle name="Normal 11 4 2 3 2" xfId="1787" xr:uid="{00000000-0005-0000-0000-000012030000}"/>
    <cellStyle name="Normal 11 4 2 4" xfId="1788" xr:uid="{00000000-0005-0000-0000-000013030000}"/>
    <cellStyle name="Normal 11 4 3" xfId="732" xr:uid="{00000000-0005-0000-0000-000014030000}"/>
    <cellStyle name="Normal 11 4 3 2" xfId="1237" xr:uid="{00000000-0005-0000-0000-000015030000}"/>
    <cellStyle name="Normal 11 4 3 2 2" xfId="1789" xr:uid="{00000000-0005-0000-0000-000016030000}"/>
    <cellStyle name="Normal 11 4 3 3" xfId="1790" xr:uid="{00000000-0005-0000-0000-000017030000}"/>
    <cellStyle name="Normal 11 4 4" xfId="1238" xr:uid="{00000000-0005-0000-0000-000018030000}"/>
    <cellStyle name="Normal 11 4 4 2" xfId="1791" xr:uid="{00000000-0005-0000-0000-000019030000}"/>
    <cellStyle name="Normal 11 4 5" xfId="1792" xr:uid="{00000000-0005-0000-0000-00001A030000}"/>
    <cellStyle name="Normal 11 5" xfId="733" xr:uid="{00000000-0005-0000-0000-00001B030000}"/>
    <cellStyle name="Normal 11 5 2" xfId="734" xr:uid="{00000000-0005-0000-0000-00001C030000}"/>
    <cellStyle name="Normal 11 5 2 2" xfId="1239" xr:uid="{00000000-0005-0000-0000-00001D030000}"/>
    <cellStyle name="Normal 11 5 2 2 2" xfId="1793" xr:uid="{00000000-0005-0000-0000-00001E030000}"/>
    <cellStyle name="Normal 11 5 2 3" xfId="1794" xr:uid="{00000000-0005-0000-0000-00001F030000}"/>
    <cellStyle name="Normal 11 5 3" xfId="1240" xr:uid="{00000000-0005-0000-0000-000020030000}"/>
    <cellStyle name="Normal 11 5 3 2" xfId="1795" xr:uid="{00000000-0005-0000-0000-000021030000}"/>
    <cellStyle name="Normal 11 5 4" xfId="1796" xr:uid="{00000000-0005-0000-0000-000022030000}"/>
    <cellStyle name="Normal 11 6" xfId="735" xr:uid="{00000000-0005-0000-0000-000023030000}"/>
    <cellStyle name="Normal 11 6 2" xfId="1241" xr:uid="{00000000-0005-0000-0000-000024030000}"/>
    <cellStyle name="Normal 11 6 2 2" xfId="1797" xr:uid="{00000000-0005-0000-0000-000025030000}"/>
    <cellStyle name="Normal 11 6 3" xfId="1798" xr:uid="{00000000-0005-0000-0000-000026030000}"/>
    <cellStyle name="Normal 11 7" xfId="1242" xr:uid="{00000000-0005-0000-0000-000027030000}"/>
    <cellStyle name="Normal 11 7 2" xfId="1799" xr:uid="{00000000-0005-0000-0000-000028030000}"/>
    <cellStyle name="Normal 11 8" xfId="1800" xr:uid="{00000000-0005-0000-0000-000029030000}"/>
    <cellStyle name="Normal 110" xfId="1026" xr:uid="{00000000-0005-0000-0000-00002A030000}"/>
    <cellStyle name="Normal 111" xfId="1027" xr:uid="{00000000-0005-0000-0000-00002B030000}"/>
    <cellStyle name="Normal 112" xfId="1028" xr:uid="{00000000-0005-0000-0000-00002C030000}"/>
    <cellStyle name="Normal 112 2" xfId="1069" xr:uid="{00000000-0005-0000-0000-00002D030000}"/>
    <cellStyle name="Normal 113" xfId="1029" xr:uid="{00000000-0005-0000-0000-00002E030000}"/>
    <cellStyle name="Normal 113 2" xfId="1073" xr:uid="{00000000-0005-0000-0000-00002F030000}"/>
    <cellStyle name="Normal 114" xfId="1059" xr:uid="{00000000-0005-0000-0000-000030030000}"/>
    <cellStyle name="Normal 114 2" xfId="1071" xr:uid="{00000000-0005-0000-0000-000031030000}"/>
    <cellStyle name="Normal 114 3" xfId="1084" xr:uid="{00000000-0005-0000-0000-000032030000}"/>
    <cellStyle name="Normal 115" xfId="1064" xr:uid="{00000000-0005-0000-0000-000033030000}"/>
    <cellStyle name="Normal 115 2" xfId="1086" xr:uid="{00000000-0005-0000-0000-000034030000}"/>
    <cellStyle name="Normal 115 3" xfId="2563" xr:uid="{00000000-0005-0000-0000-000035030000}"/>
    <cellStyle name="Normal 116" xfId="1065" xr:uid="{00000000-0005-0000-0000-000036030000}"/>
    <cellStyle name="Normal 116 2" xfId="1099" xr:uid="{00000000-0005-0000-0000-000037030000}"/>
    <cellStyle name="Normal 117" xfId="1070" xr:uid="{00000000-0005-0000-0000-000038030000}"/>
    <cellStyle name="Normal 117 2" xfId="1078" xr:uid="{00000000-0005-0000-0000-000039030000}"/>
    <cellStyle name="Normal 117 3" xfId="2471" xr:uid="{00000000-0005-0000-0000-00003A030000}"/>
    <cellStyle name="Normal 118" xfId="1072" xr:uid="{00000000-0005-0000-0000-00003B030000}"/>
    <cellStyle name="Normal 118 2" xfId="2467" xr:uid="{00000000-0005-0000-0000-00003C030000}"/>
    <cellStyle name="Normal 119" xfId="1074" xr:uid="{00000000-0005-0000-0000-00003D030000}"/>
    <cellStyle name="Normal 119 2" xfId="2472" xr:uid="{00000000-0005-0000-0000-00003E030000}"/>
    <cellStyle name="Normal 12" xfId="327" xr:uid="{00000000-0005-0000-0000-00003F030000}"/>
    <cellStyle name="Normal 12 2" xfId="328" xr:uid="{00000000-0005-0000-0000-000040030000}"/>
    <cellStyle name="Normal 12 2 2" xfId="329" xr:uid="{00000000-0005-0000-0000-000041030000}"/>
    <cellStyle name="Normal 12 2 2 2" xfId="736" xr:uid="{00000000-0005-0000-0000-000042030000}"/>
    <cellStyle name="Normal 12 2 2 2 2" xfId="1243" xr:uid="{00000000-0005-0000-0000-000043030000}"/>
    <cellStyle name="Normal 12 2 2 2 2 2" xfId="1801" xr:uid="{00000000-0005-0000-0000-000044030000}"/>
    <cellStyle name="Normal 12 2 2 2 3" xfId="1802" xr:uid="{00000000-0005-0000-0000-000045030000}"/>
    <cellStyle name="Normal 12 2 2 3" xfId="1244" xr:uid="{00000000-0005-0000-0000-000046030000}"/>
    <cellStyle name="Normal 12 2 2 3 2" xfId="1803" xr:uid="{00000000-0005-0000-0000-000047030000}"/>
    <cellStyle name="Normal 12 2 2 4" xfId="1804" xr:uid="{00000000-0005-0000-0000-000048030000}"/>
    <cellStyle name="Normal 12 2 3" xfId="737" xr:uid="{00000000-0005-0000-0000-000049030000}"/>
    <cellStyle name="Normal 12 2 3 2" xfId="1245" xr:uid="{00000000-0005-0000-0000-00004A030000}"/>
    <cellStyle name="Normal 12 2 3 2 2" xfId="1805" xr:uid="{00000000-0005-0000-0000-00004B030000}"/>
    <cellStyle name="Normal 12 2 3 3" xfId="1806" xr:uid="{00000000-0005-0000-0000-00004C030000}"/>
    <cellStyle name="Normal 12 2 4" xfId="1246" xr:uid="{00000000-0005-0000-0000-00004D030000}"/>
    <cellStyle name="Normal 12 2 4 2" xfId="1807" xr:uid="{00000000-0005-0000-0000-00004E030000}"/>
    <cellStyle name="Normal 12 2 5" xfId="1808" xr:uid="{00000000-0005-0000-0000-00004F030000}"/>
    <cellStyle name="Normal 12 3" xfId="330" xr:uid="{00000000-0005-0000-0000-000050030000}"/>
    <cellStyle name="Normal 12 3 2" xfId="738" xr:uid="{00000000-0005-0000-0000-000051030000}"/>
    <cellStyle name="Normal 12 3 2 2" xfId="1247" xr:uid="{00000000-0005-0000-0000-000052030000}"/>
    <cellStyle name="Normal 12 3 2 2 2" xfId="1809" xr:uid="{00000000-0005-0000-0000-000053030000}"/>
    <cellStyle name="Normal 12 3 2 3" xfId="1810" xr:uid="{00000000-0005-0000-0000-000054030000}"/>
    <cellStyle name="Normal 12 3 3" xfId="1248" xr:uid="{00000000-0005-0000-0000-000055030000}"/>
    <cellStyle name="Normal 12 3 3 2" xfId="1811" xr:uid="{00000000-0005-0000-0000-000056030000}"/>
    <cellStyle name="Normal 12 3 4" xfId="1812" xr:uid="{00000000-0005-0000-0000-000057030000}"/>
    <cellStyle name="Normal 12 4" xfId="739" xr:uid="{00000000-0005-0000-0000-000058030000}"/>
    <cellStyle name="Normal 12 4 2" xfId="1249" xr:uid="{00000000-0005-0000-0000-000059030000}"/>
    <cellStyle name="Normal 12 4 2 2" xfId="1813" xr:uid="{00000000-0005-0000-0000-00005A030000}"/>
    <cellStyle name="Normal 12 4 3" xfId="1814" xr:uid="{00000000-0005-0000-0000-00005B030000}"/>
    <cellStyle name="Normal 12 5" xfId="1250" xr:uid="{00000000-0005-0000-0000-00005C030000}"/>
    <cellStyle name="Normal 12 5 2" xfId="1815" xr:uid="{00000000-0005-0000-0000-00005D030000}"/>
    <cellStyle name="Normal 12 6" xfId="1816" xr:uid="{00000000-0005-0000-0000-00005E030000}"/>
    <cellStyle name="Normal 120" xfId="1075" xr:uid="{00000000-0005-0000-0000-00005F030000}"/>
    <cellStyle name="Normal 120 2" xfId="2475" xr:uid="{00000000-0005-0000-0000-000060030000}"/>
    <cellStyle name="Normal 121" xfId="1081" xr:uid="{00000000-0005-0000-0000-000061030000}"/>
    <cellStyle name="Normal 121 2" xfId="2480" xr:uid="{00000000-0005-0000-0000-000062030000}"/>
    <cellStyle name="Normal 122" xfId="1088" xr:uid="{00000000-0005-0000-0000-000063030000}"/>
    <cellStyle name="Normal 123" xfId="1091" xr:uid="{00000000-0005-0000-0000-000064030000}"/>
    <cellStyle name="Normal 123 2" xfId="2466" xr:uid="{00000000-0005-0000-0000-000065030000}"/>
    <cellStyle name="Normal 124" xfId="1092" xr:uid="{00000000-0005-0000-0000-000066030000}"/>
    <cellStyle name="Normal 125" xfId="1093" xr:uid="{00000000-0005-0000-0000-000067030000}"/>
    <cellStyle name="Normal 125 2" xfId="2483" xr:uid="{00000000-0005-0000-0000-000068030000}"/>
    <cellStyle name="Normal 126" xfId="1094" xr:uid="{00000000-0005-0000-0000-000069030000}"/>
    <cellStyle name="Normal 126 2" xfId="2487" xr:uid="{00000000-0005-0000-0000-00006A030000}"/>
    <cellStyle name="Normal 127" xfId="1095" xr:uid="{00000000-0005-0000-0000-00006B030000}"/>
    <cellStyle name="Normal 127 2" xfId="2554" xr:uid="{00000000-0005-0000-0000-00006C030000}"/>
    <cellStyle name="Normal 128" xfId="1098" xr:uid="{00000000-0005-0000-0000-00006D030000}"/>
    <cellStyle name="Normal 128 2" xfId="2555" xr:uid="{00000000-0005-0000-0000-00006E030000}"/>
    <cellStyle name="Normal 129" xfId="1102" xr:uid="{00000000-0005-0000-0000-00006F030000}"/>
    <cellStyle name="Normal 129 2" xfId="2557" xr:uid="{00000000-0005-0000-0000-000070030000}"/>
    <cellStyle name="Normal 13" xfId="331" xr:uid="{00000000-0005-0000-0000-000071030000}"/>
    <cellStyle name="Normal 13 10" xfId="1251" xr:uid="{00000000-0005-0000-0000-000072030000}"/>
    <cellStyle name="Normal 13 10 2" xfId="1817" xr:uid="{00000000-0005-0000-0000-000073030000}"/>
    <cellStyle name="Normal 13 11" xfId="1252" xr:uid="{00000000-0005-0000-0000-000074030000}"/>
    <cellStyle name="Normal 13 11 2" xfId="1818" xr:uid="{00000000-0005-0000-0000-000075030000}"/>
    <cellStyle name="Normal 13 12" xfId="1253" xr:uid="{00000000-0005-0000-0000-000076030000}"/>
    <cellStyle name="Normal 13 12 2" xfId="1819" xr:uid="{00000000-0005-0000-0000-000077030000}"/>
    <cellStyle name="Normal 13 13" xfId="1254" xr:uid="{00000000-0005-0000-0000-000078030000}"/>
    <cellStyle name="Normal 13 13 2" xfId="1820" xr:uid="{00000000-0005-0000-0000-000079030000}"/>
    <cellStyle name="Normal 13 14" xfId="1255" xr:uid="{00000000-0005-0000-0000-00007A030000}"/>
    <cellStyle name="Normal 13 14 2" xfId="1821" xr:uid="{00000000-0005-0000-0000-00007B030000}"/>
    <cellStyle name="Normal 13 15" xfId="1256" xr:uid="{00000000-0005-0000-0000-00007C030000}"/>
    <cellStyle name="Normal 13 15 2" xfId="1822" xr:uid="{00000000-0005-0000-0000-00007D030000}"/>
    <cellStyle name="Normal 13 16" xfId="1257" xr:uid="{00000000-0005-0000-0000-00007E030000}"/>
    <cellStyle name="Normal 13 16 2" xfId="1823" xr:uid="{00000000-0005-0000-0000-00007F030000}"/>
    <cellStyle name="Normal 13 2" xfId="332" xr:uid="{00000000-0005-0000-0000-000080030000}"/>
    <cellStyle name="Normal 13 2 2" xfId="333" xr:uid="{00000000-0005-0000-0000-000081030000}"/>
    <cellStyle name="Normal 13 2 2 2" xfId="740" xr:uid="{00000000-0005-0000-0000-000082030000}"/>
    <cellStyle name="Normal 13 2 2 2 2" xfId="1258" xr:uid="{00000000-0005-0000-0000-000083030000}"/>
    <cellStyle name="Normal 13 2 2 2 2 2" xfId="1824" xr:uid="{00000000-0005-0000-0000-000084030000}"/>
    <cellStyle name="Normal 13 2 2 2 3" xfId="1825" xr:uid="{00000000-0005-0000-0000-000085030000}"/>
    <cellStyle name="Normal 13 2 2 3" xfId="1259" xr:uid="{00000000-0005-0000-0000-000086030000}"/>
    <cellStyle name="Normal 13 2 2 3 2" xfId="1826" xr:uid="{00000000-0005-0000-0000-000087030000}"/>
    <cellStyle name="Normal 13 2 2 4" xfId="1827" xr:uid="{00000000-0005-0000-0000-000088030000}"/>
    <cellStyle name="Normal 13 2 3" xfId="741" xr:uid="{00000000-0005-0000-0000-000089030000}"/>
    <cellStyle name="Normal 13 2 3 2" xfId="1260" xr:uid="{00000000-0005-0000-0000-00008A030000}"/>
    <cellStyle name="Normal 13 2 3 2 2" xfId="1828" xr:uid="{00000000-0005-0000-0000-00008B030000}"/>
    <cellStyle name="Normal 13 2 3 3" xfId="1829" xr:uid="{00000000-0005-0000-0000-00008C030000}"/>
    <cellStyle name="Normal 13 2 4" xfId="742" xr:uid="{00000000-0005-0000-0000-00008D030000}"/>
    <cellStyle name="Normal 13 2 4 2" xfId="1139" xr:uid="{00000000-0005-0000-0000-00008E030000}"/>
    <cellStyle name="Normal 13 2 4 2 2" xfId="1261" xr:uid="{00000000-0005-0000-0000-00008F030000}"/>
    <cellStyle name="Normal 13 2 4 2 2 2" xfId="1830" xr:uid="{00000000-0005-0000-0000-000090030000}"/>
    <cellStyle name="Normal 13 2 4 2 3" xfId="1262" xr:uid="{00000000-0005-0000-0000-000091030000}"/>
    <cellStyle name="Normal 13 2 4 2 3 2" xfId="1831" xr:uid="{00000000-0005-0000-0000-000092030000}"/>
    <cellStyle name="Normal 13 2 4 2 4" xfId="1832" xr:uid="{00000000-0005-0000-0000-000093030000}"/>
    <cellStyle name="Normal 13 2 4 3" xfId="1263" xr:uid="{00000000-0005-0000-0000-000094030000}"/>
    <cellStyle name="Normal 13 2 5" xfId="1264" xr:uid="{00000000-0005-0000-0000-000095030000}"/>
    <cellStyle name="Normal 13 2 5 2" xfId="1265" xr:uid="{00000000-0005-0000-0000-000096030000}"/>
    <cellStyle name="Normal 13 2 5 3" xfId="1833" xr:uid="{00000000-0005-0000-0000-000097030000}"/>
    <cellStyle name="Normal 13 3" xfId="334" xr:uid="{00000000-0005-0000-0000-000098030000}"/>
    <cellStyle name="Normal 13 3 2" xfId="743" xr:uid="{00000000-0005-0000-0000-000099030000}"/>
    <cellStyle name="Normal 13 3 2 2" xfId="1266" xr:uid="{00000000-0005-0000-0000-00009A030000}"/>
    <cellStyle name="Normal 13 3 2 2 2" xfId="1834" xr:uid="{00000000-0005-0000-0000-00009B030000}"/>
    <cellStyle name="Normal 13 3 2 3" xfId="1835" xr:uid="{00000000-0005-0000-0000-00009C030000}"/>
    <cellStyle name="Normal 13 3 3" xfId="1267" xr:uid="{00000000-0005-0000-0000-00009D030000}"/>
    <cellStyle name="Normal 13 3 3 2" xfId="1836" xr:uid="{00000000-0005-0000-0000-00009E030000}"/>
    <cellStyle name="Normal 13 3 4" xfId="1837" xr:uid="{00000000-0005-0000-0000-00009F030000}"/>
    <cellStyle name="Normal 13 4" xfId="744" xr:uid="{00000000-0005-0000-0000-0000A0030000}"/>
    <cellStyle name="Normal 13 4 2" xfId="1268" xr:uid="{00000000-0005-0000-0000-0000A1030000}"/>
    <cellStyle name="Normal 13 4 2 2" xfId="1838" xr:uid="{00000000-0005-0000-0000-0000A2030000}"/>
    <cellStyle name="Normal 13 4 3" xfId="1839" xr:uid="{00000000-0005-0000-0000-0000A3030000}"/>
    <cellStyle name="Normal 13 5" xfId="745" xr:uid="{00000000-0005-0000-0000-0000A4030000}"/>
    <cellStyle name="Normal 13 5 2" xfId="1840" xr:uid="{00000000-0005-0000-0000-0000A5030000}"/>
    <cellStyle name="Normal 13 6" xfId="746" xr:uid="{00000000-0005-0000-0000-0000A6030000}"/>
    <cellStyle name="Normal 13 6 2" xfId="1841" xr:uid="{00000000-0005-0000-0000-0000A7030000}"/>
    <cellStyle name="Normal 13 7" xfId="747" xr:uid="{00000000-0005-0000-0000-0000A8030000}"/>
    <cellStyle name="Normal 13 7 2" xfId="1842" xr:uid="{00000000-0005-0000-0000-0000A9030000}"/>
    <cellStyle name="Normal 13 8" xfId="748" xr:uid="{00000000-0005-0000-0000-0000AA030000}"/>
    <cellStyle name="Normal 13 8 2" xfId="1843" xr:uid="{00000000-0005-0000-0000-0000AB030000}"/>
    <cellStyle name="Normal 13 9" xfId="1269" xr:uid="{00000000-0005-0000-0000-0000AC030000}"/>
    <cellStyle name="Normal 13 9 2" xfId="1844" xr:uid="{00000000-0005-0000-0000-0000AD030000}"/>
    <cellStyle name="Normal 130" xfId="1135" xr:uid="{00000000-0005-0000-0000-0000AE030000}"/>
    <cellStyle name="Normal 130 2" xfId="2558" xr:uid="{00000000-0005-0000-0000-0000AF030000}"/>
    <cellStyle name="Normal 131" xfId="2465" xr:uid="{00000000-0005-0000-0000-0000B0030000}"/>
    <cellStyle name="Normal 132" xfId="2468" xr:uid="{00000000-0005-0000-0000-0000B1030000}"/>
    <cellStyle name="Normal 132 2" xfId="2470" xr:uid="{00000000-0005-0000-0000-0000B2030000}"/>
    <cellStyle name="Normal 133" xfId="2543" xr:uid="{00000000-0005-0000-0000-0000B3030000}"/>
    <cellStyle name="Normal 133 2" xfId="2561" xr:uid="{00000000-0005-0000-0000-0000B4030000}"/>
    <cellStyle name="Normal 134" xfId="2544" xr:uid="{00000000-0005-0000-0000-0000B5030000}"/>
    <cellStyle name="Normal 134 2" xfId="2562" xr:uid="{00000000-0005-0000-0000-0000B6030000}"/>
    <cellStyle name="Normal 135" xfId="2547" xr:uid="{00000000-0005-0000-0000-0000B7030000}"/>
    <cellStyle name="Normal 135 2" xfId="2564" xr:uid="{00000000-0005-0000-0000-0000B8030000}"/>
    <cellStyle name="Normal 135 2 2" xfId="2581" xr:uid="{00000000-0005-0000-0000-0000B9030000}"/>
    <cellStyle name="Normal 136" xfId="2549" xr:uid="{00000000-0005-0000-0000-0000BA030000}"/>
    <cellStyle name="Normal 136 2" xfId="2567" xr:uid="{00000000-0005-0000-0000-0000BB030000}"/>
    <cellStyle name="Normal 137" xfId="2569" xr:uid="{00000000-0005-0000-0000-0000BC030000}"/>
    <cellStyle name="Normal 138" xfId="2570" xr:uid="{00000000-0005-0000-0000-0000BD030000}"/>
    <cellStyle name="Normal 139" xfId="2575" xr:uid="{00000000-0005-0000-0000-0000BE030000}"/>
    <cellStyle name="Normal 14" xfId="335" xr:uid="{00000000-0005-0000-0000-0000BF030000}"/>
    <cellStyle name="Normal 14 2" xfId="336" xr:uid="{00000000-0005-0000-0000-0000C0030000}"/>
    <cellStyle name="Normal 14 2 2" xfId="337" xr:uid="{00000000-0005-0000-0000-0000C1030000}"/>
    <cellStyle name="Normal 14 2 2 2" xfId="749" xr:uid="{00000000-0005-0000-0000-0000C2030000}"/>
    <cellStyle name="Normal 14 2 2 2 2" xfId="1270" xr:uid="{00000000-0005-0000-0000-0000C3030000}"/>
    <cellStyle name="Normal 14 2 2 2 2 2" xfId="1845" xr:uid="{00000000-0005-0000-0000-0000C4030000}"/>
    <cellStyle name="Normal 14 2 2 2 3" xfId="1846" xr:uid="{00000000-0005-0000-0000-0000C5030000}"/>
    <cellStyle name="Normal 14 2 2 3" xfId="1271" xr:uid="{00000000-0005-0000-0000-0000C6030000}"/>
    <cellStyle name="Normal 14 2 2 3 2" xfId="1847" xr:uid="{00000000-0005-0000-0000-0000C7030000}"/>
    <cellStyle name="Normal 14 2 2 4" xfId="1848" xr:uid="{00000000-0005-0000-0000-0000C8030000}"/>
    <cellStyle name="Normal 14 2 3" xfId="750" xr:uid="{00000000-0005-0000-0000-0000C9030000}"/>
    <cellStyle name="Normal 14 2 3 2" xfId="1272" xr:uid="{00000000-0005-0000-0000-0000CA030000}"/>
    <cellStyle name="Normal 14 2 3 2 2" xfId="1849" xr:uid="{00000000-0005-0000-0000-0000CB030000}"/>
    <cellStyle name="Normal 14 2 3 3" xfId="1850" xr:uid="{00000000-0005-0000-0000-0000CC030000}"/>
    <cellStyle name="Normal 14 2 4" xfId="1273" xr:uid="{00000000-0005-0000-0000-0000CD030000}"/>
    <cellStyle name="Normal 14 2 4 2" xfId="1851" xr:uid="{00000000-0005-0000-0000-0000CE030000}"/>
    <cellStyle name="Normal 14 2 5" xfId="1852" xr:uid="{00000000-0005-0000-0000-0000CF030000}"/>
    <cellStyle name="Normal 14 3" xfId="338" xr:uid="{00000000-0005-0000-0000-0000D0030000}"/>
    <cellStyle name="Normal 14 3 2" xfId="751" xr:uid="{00000000-0005-0000-0000-0000D1030000}"/>
    <cellStyle name="Normal 14 3 2 2" xfId="1274" xr:uid="{00000000-0005-0000-0000-0000D2030000}"/>
    <cellStyle name="Normal 14 3 2 2 2" xfId="1853" xr:uid="{00000000-0005-0000-0000-0000D3030000}"/>
    <cellStyle name="Normal 14 3 2 3" xfId="1854" xr:uid="{00000000-0005-0000-0000-0000D4030000}"/>
    <cellStyle name="Normal 14 3 3" xfId="1275" xr:uid="{00000000-0005-0000-0000-0000D5030000}"/>
    <cellStyle name="Normal 14 3 3 2" xfId="1855" xr:uid="{00000000-0005-0000-0000-0000D6030000}"/>
    <cellStyle name="Normal 14 3 4" xfId="1856" xr:uid="{00000000-0005-0000-0000-0000D7030000}"/>
    <cellStyle name="Normal 14 4" xfId="752" xr:uid="{00000000-0005-0000-0000-0000D8030000}"/>
    <cellStyle name="Normal 14 4 2" xfId="1276" xr:uid="{00000000-0005-0000-0000-0000D9030000}"/>
    <cellStyle name="Normal 14 4 2 2" xfId="1857" xr:uid="{00000000-0005-0000-0000-0000DA030000}"/>
    <cellStyle name="Normal 14 4 3" xfId="1858" xr:uid="{00000000-0005-0000-0000-0000DB030000}"/>
    <cellStyle name="Normal 14 5" xfId="1277" xr:uid="{00000000-0005-0000-0000-0000DC030000}"/>
    <cellStyle name="Normal 14 5 2" xfId="1859" xr:uid="{00000000-0005-0000-0000-0000DD030000}"/>
    <cellStyle name="Normal 14 6" xfId="1860" xr:uid="{00000000-0005-0000-0000-0000DE030000}"/>
    <cellStyle name="Normal 140" xfId="2580" xr:uid="{00000000-0005-0000-0000-0000DF030000}"/>
    <cellStyle name="Normal 141" xfId="2553" xr:uid="{00000000-0005-0000-0000-0000E0030000}"/>
    <cellStyle name="Normal 141 2" xfId="2582" xr:uid="{00000000-0005-0000-0000-0000E1030000}"/>
    <cellStyle name="Normal 142" xfId="2584" xr:uid="{00000000-0005-0000-0000-0000E2030000}"/>
    <cellStyle name="Normal 143" xfId="2585" xr:uid="{00000000-0005-0000-0000-0000E3030000}"/>
    <cellStyle name="Normal 144" xfId="2589" xr:uid="{00000000-0005-0000-0000-0000E4030000}"/>
    <cellStyle name="Normal 145" xfId="2591" xr:uid="{00000000-0005-0000-0000-0000E5030000}"/>
    <cellStyle name="Normal 146" xfId="2592" xr:uid="{00000000-0005-0000-0000-0000E6030000}"/>
    <cellStyle name="Normal 147" xfId="2606" xr:uid="{00000000-0005-0000-0000-0000E7030000}"/>
    <cellStyle name="Normal 148" xfId="2607" xr:uid="{00000000-0005-0000-0000-0000E8030000}"/>
    <cellStyle name="Normal 15" xfId="339" xr:uid="{00000000-0005-0000-0000-0000E9030000}"/>
    <cellStyle name="Normal 15 2" xfId="340" xr:uid="{00000000-0005-0000-0000-0000EA030000}"/>
    <cellStyle name="Normal 15 2 2" xfId="341" xr:uid="{00000000-0005-0000-0000-0000EB030000}"/>
    <cellStyle name="Normal 15 2 2 2" xfId="753" xr:uid="{00000000-0005-0000-0000-0000EC030000}"/>
    <cellStyle name="Normal 15 2 2 2 2" xfId="1278" xr:uid="{00000000-0005-0000-0000-0000ED030000}"/>
    <cellStyle name="Normal 15 2 2 2 2 2" xfId="1861" xr:uid="{00000000-0005-0000-0000-0000EE030000}"/>
    <cellStyle name="Normal 15 2 2 2 3" xfId="1862" xr:uid="{00000000-0005-0000-0000-0000EF030000}"/>
    <cellStyle name="Normal 15 2 2 3" xfId="1279" xr:uid="{00000000-0005-0000-0000-0000F0030000}"/>
    <cellStyle name="Normal 15 2 2 3 2" xfId="1863" xr:uid="{00000000-0005-0000-0000-0000F1030000}"/>
    <cellStyle name="Normal 15 2 2 4" xfId="1864" xr:uid="{00000000-0005-0000-0000-0000F2030000}"/>
    <cellStyle name="Normal 15 2 3" xfId="754" xr:uid="{00000000-0005-0000-0000-0000F3030000}"/>
    <cellStyle name="Normal 15 2 3 2" xfId="1280" xr:uid="{00000000-0005-0000-0000-0000F4030000}"/>
    <cellStyle name="Normal 15 2 3 2 2" xfId="1865" xr:uid="{00000000-0005-0000-0000-0000F5030000}"/>
    <cellStyle name="Normal 15 2 3 3" xfId="1866" xr:uid="{00000000-0005-0000-0000-0000F6030000}"/>
    <cellStyle name="Normal 15 2 4" xfId="1281" xr:uid="{00000000-0005-0000-0000-0000F7030000}"/>
    <cellStyle name="Normal 15 2 4 2" xfId="1867" xr:uid="{00000000-0005-0000-0000-0000F8030000}"/>
    <cellStyle name="Normal 15 2 5" xfId="1868" xr:uid="{00000000-0005-0000-0000-0000F9030000}"/>
    <cellStyle name="Normal 15 3" xfId="342" xr:uid="{00000000-0005-0000-0000-0000FA030000}"/>
    <cellStyle name="Normal 15 3 2" xfId="755" xr:uid="{00000000-0005-0000-0000-0000FB030000}"/>
    <cellStyle name="Normal 15 3 2 2" xfId="1282" xr:uid="{00000000-0005-0000-0000-0000FC030000}"/>
    <cellStyle name="Normal 15 3 2 2 2" xfId="1869" xr:uid="{00000000-0005-0000-0000-0000FD030000}"/>
    <cellStyle name="Normal 15 3 2 3" xfId="1870" xr:uid="{00000000-0005-0000-0000-0000FE030000}"/>
    <cellStyle name="Normal 15 3 3" xfId="1283" xr:uid="{00000000-0005-0000-0000-0000FF030000}"/>
    <cellStyle name="Normal 15 3 3 2" xfId="1871" xr:uid="{00000000-0005-0000-0000-000000040000}"/>
    <cellStyle name="Normal 15 3 4" xfId="1872" xr:uid="{00000000-0005-0000-0000-000001040000}"/>
    <cellStyle name="Normal 15 4" xfId="756" xr:uid="{00000000-0005-0000-0000-000002040000}"/>
    <cellStyle name="Normal 15 4 2" xfId="1284" xr:uid="{00000000-0005-0000-0000-000003040000}"/>
    <cellStyle name="Normal 15 4 2 2" xfId="1873" xr:uid="{00000000-0005-0000-0000-000004040000}"/>
    <cellStyle name="Normal 15 4 3" xfId="1874" xr:uid="{00000000-0005-0000-0000-000005040000}"/>
    <cellStyle name="Normal 15 5" xfId="1285" xr:uid="{00000000-0005-0000-0000-000006040000}"/>
    <cellStyle name="Normal 15 5 2" xfId="1875" xr:uid="{00000000-0005-0000-0000-000007040000}"/>
    <cellStyle name="Normal 15 6" xfId="1876" xr:uid="{00000000-0005-0000-0000-000008040000}"/>
    <cellStyle name="Normal 16" xfId="343" xr:uid="{00000000-0005-0000-0000-000009040000}"/>
    <cellStyle name="Normal 16 2" xfId="344" xr:uid="{00000000-0005-0000-0000-00000A040000}"/>
    <cellStyle name="Normal 16 2 2" xfId="345" xr:uid="{00000000-0005-0000-0000-00000B040000}"/>
    <cellStyle name="Normal 16 2 2 2" xfId="757" xr:uid="{00000000-0005-0000-0000-00000C040000}"/>
    <cellStyle name="Normal 16 2 2 2 2" xfId="1286" xr:uid="{00000000-0005-0000-0000-00000D040000}"/>
    <cellStyle name="Normal 16 2 2 2 2 2" xfId="1877" xr:uid="{00000000-0005-0000-0000-00000E040000}"/>
    <cellStyle name="Normal 16 2 2 2 3" xfId="1878" xr:uid="{00000000-0005-0000-0000-00000F040000}"/>
    <cellStyle name="Normal 16 2 2 3" xfId="1287" xr:uid="{00000000-0005-0000-0000-000010040000}"/>
    <cellStyle name="Normal 16 2 2 3 2" xfId="1879" xr:uid="{00000000-0005-0000-0000-000011040000}"/>
    <cellStyle name="Normal 16 2 2 4" xfId="1880" xr:uid="{00000000-0005-0000-0000-000012040000}"/>
    <cellStyle name="Normal 16 2 3" xfId="758" xr:uid="{00000000-0005-0000-0000-000013040000}"/>
    <cellStyle name="Normal 16 2 3 2" xfId="1288" xr:uid="{00000000-0005-0000-0000-000014040000}"/>
    <cellStyle name="Normal 16 2 3 2 2" xfId="1881" xr:uid="{00000000-0005-0000-0000-000015040000}"/>
    <cellStyle name="Normal 16 2 3 3" xfId="1882" xr:uid="{00000000-0005-0000-0000-000016040000}"/>
    <cellStyle name="Normal 16 2 4" xfId="1289" xr:uid="{00000000-0005-0000-0000-000017040000}"/>
    <cellStyle name="Normal 16 2 4 2" xfId="1883" xr:uid="{00000000-0005-0000-0000-000018040000}"/>
    <cellStyle name="Normal 16 2 5" xfId="1884" xr:uid="{00000000-0005-0000-0000-000019040000}"/>
    <cellStyle name="Normal 16 3" xfId="346" xr:uid="{00000000-0005-0000-0000-00001A040000}"/>
    <cellStyle name="Normal 16 3 2" xfId="759" xr:uid="{00000000-0005-0000-0000-00001B040000}"/>
    <cellStyle name="Normal 16 3 2 2" xfId="1290" xr:uid="{00000000-0005-0000-0000-00001C040000}"/>
    <cellStyle name="Normal 16 3 2 2 2" xfId="1885" xr:uid="{00000000-0005-0000-0000-00001D040000}"/>
    <cellStyle name="Normal 16 3 2 3" xfId="1886" xr:uid="{00000000-0005-0000-0000-00001E040000}"/>
    <cellStyle name="Normal 16 3 3" xfId="1291" xr:uid="{00000000-0005-0000-0000-00001F040000}"/>
    <cellStyle name="Normal 16 3 3 2" xfId="1887" xr:uid="{00000000-0005-0000-0000-000020040000}"/>
    <cellStyle name="Normal 16 3 4" xfId="1888" xr:uid="{00000000-0005-0000-0000-000021040000}"/>
    <cellStyle name="Normal 16 4" xfId="760" xr:uid="{00000000-0005-0000-0000-000022040000}"/>
    <cellStyle name="Normal 16 4 2" xfId="1292" xr:uid="{00000000-0005-0000-0000-000023040000}"/>
    <cellStyle name="Normal 16 4 2 2" xfId="1889" xr:uid="{00000000-0005-0000-0000-000024040000}"/>
    <cellStyle name="Normal 16 4 3" xfId="1890" xr:uid="{00000000-0005-0000-0000-000025040000}"/>
    <cellStyle name="Normal 16 5" xfId="1293" xr:uid="{00000000-0005-0000-0000-000026040000}"/>
    <cellStyle name="Normal 16 5 2" xfId="1891" xr:uid="{00000000-0005-0000-0000-000027040000}"/>
    <cellStyle name="Normal 16 6" xfId="1892" xr:uid="{00000000-0005-0000-0000-000028040000}"/>
    <cellStyle name="Normal 17" xfId="347" xr:uid="{00000000-0005-0000-0000-000029040000}"/>
    <cellStyle name="Normal 17 2" xfId="348" xr:uid="{00000000-0005-0000-0000-00002A040000}"/>
    <cellStyle name="Normal 17 2 2" xfId="349" xr:uid="{00000000-0005-0000-0000-00002B040000}"/>
    <cellStyle name="Normal 17 3" xfId="350" xr:uid="{00000000-0005-0000-0000-00002C040000}"/>
    <cellStyle name="Normal 17 3 2" xfId="1294" xr:uid="{00000000-0005-0000-0000-00002D040000}"/>
    <cellStyle name="Normal 18" xfId="351" xr:uid="{00000000-0005-0000-0000-00002E040000}"/>
    <cellStyle name="Normal 18 2" xfId="352" xr:uid="{00000000-0005-0000-0000-00002F040000}"/>
    <cellStyle name="Normal 18 2 2" xfId="353" xr:uid="{00000000-0005-0000-0000-000030040000}"/>
    <cellStyle name="Normal 18 2 2 2" xfId="1297" xr:uid="{00000000-0005-0000-0000-000031040000}"/>
    <cellStyle name="Normal 18 2 2 2 2" xfId="1893" xr:uid="{00000000-0005-0000-0000-000032040000}"/>
    <cellStyle name="Normal 18 2 2 3" xfId="1296" xr:uid="{00000000-0005-0000-0000-000033040000}"/>
    <cellStyle name="Normal 18 2 3" xfId="1298" xr:uid="{00000000-0005-0000-0000-000034040000}"/>
    <cellStyle name="Normal 18 2 3 2" xfId="1894" xr:uid="{00000000-0005-0000-0000-000035040000}"/>
    <cellStyle name="Normal 18 2 4" xfId="1295" xr:uid="{00000000-0005-0000-0000-000036040000}"/>
    <cellStyle name="Normal 18 3" xfId="354" xr:uid="{00000000-0005-0000-0000-000037040000}"/>
    <cellStyle name="Normal 18 3 2" xfId="1300" xr:uid="{00000000-0005-0000-0000-000038040000}"/>
    <cellStyle name="Normal 18 3 2 2" xfId="1895" xr:uid="{00000000-0005-0000-0000-000039040000}"/>
    <cellStyle name="Normal 18 3 3" xfId="1299" xr:uid="{00000000-0005-0000-0000-00003A040000}"/>
    <cellStyle name="Normal 18 4" xfId="761" xr:uid="{00000000-0005-0000-0000-00003B040000}"/>
    <cellStyle name="Normal 18 4 2" xfId="1896" xr:uid="{00000000-0005-0000-0000-00003C040000}"/>
    <cellStyle name="Normal 18 5" xfId="762" xr:uid="{00000000-0005-0000-0000-00003D040000}"/>
    <cellStyle name="Normal 18 5 2" xfId="1301" xr:uid="{00000000-0005-0000-0000-00003E040000}"/>
    <cellStyle name="Normal 18 5 2 2" xfId="1897" xr:uid="{00000000-0005-0000-0000-00003F040000}"/>
    <cellStyle name="Normal 18 5 3" xfId="1898" xr:uid="{00000000-0005-0000-0000-000040040000}"/>
    <cellStyle name="Normal 18 6" xfId="1302" xr:uid="{00000000-0005-0000-0000-000041040000}"/>
    <cellStyle name="Normal 18 6 2" xfId="1899" xr:uid="{00000000-0005-0000-0000-000042040000}"/>
    <cellStyle name="Normal 18 7" xfId="1303" xr:uid="{00000000-0005-0000-0000-000043040000}"/>
    <cellStyle name="Normal 18 7 2" xfId="1900" xr:uid="{00000000-0005-0000-0000-000044040000}"/>
    <cellStyle name="Normal 18 8" xfId="1304" xr:uid="{00000000-0005-0000-0000-000045040000}"/>
    <cellStyle name="Normal 18 8 2" xfId="1901" xr:uid="{00000000-0005-0000-0000-000046040000}"/>
    <cellStyle name="Normal 18 9" xfId="1902" xr:uid="{00000000-0005-0000-0000-000047040000}"/>
    <cellStyle name="Normal 19" xfId="355" xr:uid="{00000000-0005-0000-0000-000048040000}"/>
    <cellStyle name="Normal 19 2" xfId="356" xr:uid="{00000000-0005-0000-0000-000049040000}"/>
    <cellStyle name="Normal 19 2 2" xfId="357" xr:uid="{00000000-0005-0000-0000-00004A040000}"/>
    <cellStyle name="Normal 19 2 2 2" xfId="1308" xr:uid="{00000000-0005-0000-0000-00004B040000}"/>
    <cellStyle name="Normal 19 2 2 2 2" xfId="1903" xr:uid="{00000000-0005-0000-0000-00004C040000}"/>
    <cellStyle name="Normal 19 2 2 3" xfId="1307" xr:uid="{00000000-0005-0000-0000-00004D040000}"/>
    <cellStyle name="Normal 19 2 3" xfId="1309" xr:uid="{00000000-0005-0000-0000-00004E040000}"/>
    <cellStyle name="Normal 19 2 3 2" xfId="1904" xr:uid="{00000000-0005-0000-0000-00004F040000}"/>
    <cellStyle name="Normal 19 2 4" xfId="1306" xr:uid="{00000000-0005-0000-0000-000050040000}"/>
    <cellStyle name="Normal 19 3" xfId="358" xr:uid="{00000000-0005-0000-0000-000051040000}"/>
    <cellStyle name="Normal 19 3 2" xfId="1311" xr:uid="{00000000-0005-0000-0000-000052040000}"/>
    <cellStyle name="Normal 19 3 2 2" xfId="1905" xr:uid="{00000000-0005-0000-0000-000053040000}"/>
    <cellStyle name="Normal 19 3 3" xfId="1310" xr:uid="{00000000-0005-0000-0000-000054040000}"/>
    <cellStyle name="Normal 19 4" xfId="1312" xr:uid="{00000000-0005-0000-0000-000055040000}"/>
    <cellStyle name="Normal 19 4 2" xfId="1906" xr:uid="{00000000-0005-0000-0000-000056040000}"/>
    <cellStyle name="Normal 19 5" xfId="1305" xr:uid="{00000000-0005-0000-0000-000057040000}"/>
    <cellStyle name="Normal 2" xfId="359" xr:uid="{00000000-0005-0000-0000-000058040000}"/>
    <cellStyle name="Normal 2 10" xfId="360" xr:uid="{00000000-0005-0000-0000-000059040000}"/>
    <cellStyle name="Normal 2 10 2" xfId="2498" xr:uid="{00000000-0005-0000-0000-00005A040000}"/>
    <cellStyle name="Normal 2 10 3" xfId="2497" xr:uid="{00000000-0005-0000-0000-00005B040000}"/>
    <cellStyle name="Normal 2 11" xfId="361" xr:uid="{00000000-0005-0000-0000-00005C040000}"/>
    <cellStyle name="Normal 2 11 2" xfId="2499" xr:uid="{00000000-0005-0000-0000-00005D040000}"/>
    <cellStyle name="Normal 2 12" xfId="362" xr:uid="{00000000-0005-0000-0000-00005E040000}"/>
    <cellStyle name="Normal 2 12 2" xfId="568" xr:uid="{00000000-0005-0000-0000-00005F040000}"/>
    <cellStyle name="Normal 2 12 3" xfId="2500" xr:uid="{00000000-0005-0000-0000-000060040000}"/>
    <cellStyle name="Normal 2 13" xfId="363" xr:uid="{00000000-0005-0000-0000-000061040000}"/>
    <cellStyle name="Normal 2 14" xfId="364" xr:uid="{00000000-0005-0000-0000-000062040000}"/>
    <cellStyle name="Normal 2 14 2" xfId="2484" xr:uid="{00000000-0005-0000-0000-000063040000}"/>
    <cellStyle name="Normal 2 14 3" xfId="2501" xr:uid="{00000000-0005-0000-0000-000064040000}"/>
    <cellStyle name="Normal 2 15" xfId="581" xr:uid="{00000000-0005-0000-0000-000065040000}"/>
    <cellStyle name="Normal 2 15 2" xfId="763" xr:uid="{00000000-0005-0000-0000-000066040000}"/>
    <cellStyle name="Normal 2 15 3" xfId="2502" xr:uid="{00000000-0005-0000-0000-000067040000}"/>
    <cellStyle name="Normal 2 16" xfId="584" xr:uid="{00000000-0005-0000-0000-000068040000}"/>
    <cellStyle name="Normal 2 16 2" xfId="1030" xr:uid="{00000000-0005-0000-0000-000069040000}"/>
    <cellStyle name="Normal 2 16 3" xfId="1031" xr:uid="{00000000-0005-0000-0000-00006A040000}"/>
    <cellStyle name="Normal 2 16 4" xfId="1032" xr:uid="{00000000-0005-0000-0000-00006B040000}"/>
    <cellStyle name="Normal 2 16 4 2" xfId="2559" xr:uid="{00000000-0005-0000-0000-00006C040000}"/>
    <cellStyle name="Normal 2 16 5" xfId="2503" xr:uid="{00000000-0005-0000-0000-00006D040000}"/>
    <cellStyle name="Normal 2 17" xfId="1089" xr:uid="{00000000-0005-0000-0000-00006E040000}"/>
    <cellStyle name="Normal 2 17 2" xfId="1101" xr:uid="{00000000-0005-0000-0000-00006F040000}"/>
    <cellStyle name="Normal 2 18" xfId="1313" xr:uid="{00000000-0005-0000-0000-000070040000}"/>
    <cellStyle name="Normal 2 18 2" xfId="2504" xr:uid="{00000000-0005-0000-0000-000071040000}"/>
    <cellStyle name="Normal 2 19" xfId="2505" xr:uid="{00000000-0005-0000-0000-000072040000}"/>
    <cellStyle name="Normal 2 2" xfId="365" xr:uid="{00000000-0005-0000-0000-000073040000}"/>
    <cellStyle name="Normal 2 2 10" xfId="366" xr:uid="{00000000-0005-0000-0000-000074040000}"/>
    <cellStyle name="Normal 2 2 10 2" xfId="2552" xr:uid="{00000000-0005-0000-0000-000075040000}"/>
    <cellStyle name="Normal 2 2 11" xfId="367" xr:uid="{00000000-0005-0000-0000-000076040000}"/>
    <cellStyle name="Normal 2 2 12" xfId="368" xr:uid="{00000000-0005-0000-0000-000077040000}"/>
    <cellStyle name="Normal 2 2 2" xfId="369" xr:uid="{00000000-0005-0000-0000-000078040000}"/>
    <cellStyle name="Normal 2 2 2 2" xfId="370" xr:uid="{00000000-0005-0000-0000-000079040000}"/>
    <cellStyle name="Normal 2 2 2 2 2" xfId="1907" xr:uid="{00000000-0005-0000-0000-00007A040000}"/>
    <cellStyle name="Normal 2 2 2 3" xfId="1908" xr:uid="{00000000-0005-0000-0000-00007B040000}"/>
    <cellStyle name="Normal 2 2 3" xfId="371" xr:uid="{00000000-0005-0000-0000-00007C040000}"/>
    <cellStyle name="Normal 2 2 3 2" xfId="372" xr:uid="{00000000-0005-0000-0000-00007D040000}"/>
    <cellStyle name="Normal 2 2 3 3" xfId="1314" xr:uid="{00000000-0005-0000-0000-00007E040000}"/>
    <cellStyle name="Normal 2 2 4" xfId="373" xr:uid="{00000000-0005-0000-0000-00007F040000}"/>
    <cellStyle name="Normal 2 2 4 2" xfId="374" xr:uid="{00000000-0005-0000-0000-000080040000}"/>
    <cellStyle name="Normal 2 2 5" xfId="375" xr:uid="{00000000-0005-0000-0000-000081040000}"/>
    <cellStyle name="Normal 2 2 5 2" xfId="376" xr:uid="{00000000-0005-0000-0000-000082040000}"/>
    <cellStyle name="Normal 2 2 6" xfId="377" xr:uid="{00000000-0005-0000-0000-000083040000}"/>
    <cellStyle name="Normal 2 2 6 2" xfId="378" xr:uid="{00000000-0005-0000-0000-000084040000}"/>
    <cellStyle name="Normal 2 2 7" xfId="379" xr:uid="{00000000-0005-0000-0000-000085040000}"/>
    <cellStyle name="Normal 2 2 8" xfId="380" xr:uid="{00000000-0005-0000-0000-000086040000}"/>
    <cellStyle name="Normal 2 2 9" xfId="381" xr:uid="{00000000-0005-0000-0000-000087040000}"/>
    <cellStyle name="Normal 2 2_6a" xfId="382" xr:uid="{00000000-0005-0000-0000-000088040000}"/>
    <cellStyle name="Normal 2 20" xfId="2506" xr:uid="{00000000-0005-0000-0000-000089040000}"/>
    <cellStyle name="Normal 2 21" xfId="2507" xr:uid="{00000000-0005-0000-0000-00008A040000}"/>
    <cellStyle name="Normal 2 3" xfId="383" xr:uid="{00000000-0005-0000-0000-00008B040000}"/>
    <cellStyle name="Normal 2 3 2" xfId="384" xr:uid="{00000000-0005-0000-0000-00008C040000}"/>
    <cellStyle name="Normal 2 3 2 2" xfId="1315" xr:uid="{00000000-0005-0000-0000-00008D040000}"/>
    <cellStyle name="Normal 2 3 3" xfId="385" xr:uid="{00000000-0005-0000-0000-00008E040000}"/>
    <cellStyle name="Normal 2 3 3 2" xfId="1316" xr:uid="{00000000-0005-0000-0000-00008F040000}"/>
    <cellStyle name="Normal 2 3 4" xfId="386" xr:uid="{00000000-0005-0000-0000-000090040000}"/>
    <cellStyle name="Normal 2 3 4 2" xfId="1317" xr:uid="{00000000-0005-0000-0000-000091040000}"/>
    <cellStyle name="Normal 2 3 5" xfId="387" xr:uid="{00000000-0005-0000-0000-000092040000}"/>
    <cellStyle name="Normal 2 3_6a" xfId="388" xr:uid="{00000000-0005-0000-0000-000093040000}"/>
    <cellStyle name="Normal 2 4" xfId="389" xr:uid="{00000000-0005-0000-0000-000094040000}"/>
    <cellStyle name="Normal 2 4 2" xfId="390" xr:uid="{00000000-0005-0000-0000-000095040000}"/>
    <cellStyle name="Normal 2 4 2 2" xfId="764" xr:uid="{00000000-0005-0000-0000-000096040000}"/>
    <cellStyle name="Normal 2 4 3" xfId="391" xr:uid="{00000000-0005-0000-0000-000097040000}"/>
    <cellStyle name="Normal 2 4 4" xfId="392" xr:uid="{00000000-0005-0000-0000-000098040000}"/>
    <cellStyle name="Normal 2 4 5" xfId="393" xr:uid="{00000000-0005-0000-0000-000099040000}"/>
    <cellStyle name="Normal 2 5" xfId="394" xr:uid="{00000000-0005-0000-0000-00009A040000}"/>
    <cellStyle name="Normal 2 5 2" xfId="395" xr:uid="{00000000-0005-0000-0000-00009B040000}"/>
    <cellStyle name="Normal 2 5 2 2" xfId="1909" xr:uid="{00000000-0005-0000-0000-00009C040000}"/>
    <cellStyle name="Normal 2 5 3" xfId="396" xr:uid="{00000000-0005-0000-0000-00009D040000}"/>
    <cellStyle name="Normal 2 5 4" xfId="397" xr:uid="{00000000-0005-0000-0000-00009E040000}"/>
    <cellStyle name="Normal 2 5 5" xfId="398" xr:uid="{00000000-0005-0000-0000-00009F040000}"/>
    <cellStyle name="Normal 2 6" xfId="399" xr:uid="{00000000-0005-0000-0000-0000A0040000}"/>
    <cellStyle name="Normal 2 6 2" xfId="400" xr:uid="{00000000-0005-0000-0000-0000A1040000}"/>
    <cellStyle name="Normal 2 7" xfId="401" xr:uid="{00000000-0005-0000-0000-0000A2040000}"/>
    <cellStyle name="Normal 2 7 2" xfId="1318" xr:uid="{00000000-0005-0000-0000-0000A3040000}"/>
    <cellStyle name="Normal 2 7 2 2" xfId="2508" xr:uid="{00000000-0005-0000-0000-0000A4040000}"/>
    <cellStyle name="Normal 2 7 3" xfId="2509" xr:uid="{00000000-0005-0000-0000-0000A5040000}"/>
    <cellStyle name="Normal 2 8" xfId="402" xr:uid="{00000000-0005-0000-0000-0000A6040000}"/>
    <cellStyle name="Normal 2 8 2" xfId="1319" xr:uid="{00000000-0005-0000-0000-0000A7040000}"/>
    <cellStyle name="Normal 2 8 2 2" xfId="2510" xr:uid="{00000000-0005-0000-0000-0000A8040000}"/>
    <cellStyle name="Normal 2 8 3" xfId="2511" xr:uid="{00000000-0005-0000-0000-0000A9040000}"/>
    <cellStyle name="Normal 2 9" xfId="403" xr:uid="{00000000-0005-0000-0000-0000AA040000}"/>
    <cellStyle name="Normal 2 9 2" xfId="2513" xr:uid="{00000000-0005-0000-0000-0000AB040000}"/>
    <cellStyle name="Normal 2 9 3" xfId="2512" xr:uid="{00000000-0005-0000-0000-0000AC040000}"/>
    <cellStyle name="Normal 2_6a" xfId="404" xr:uid="{00000000-0005-0000-0000-0000AD040000}"/>
    <cellStyle name="Normal 20" xfId="405" xr:uid="{00000000-0005-0000-0000-0000AE040000}"/>
    <cellStyle name="Normal 20 2" xfId="406" xr:uid="{00000000-0005-0000-0000-0000AF040000}"/>
    <cellStyle name="Normal 20 2 2" xfId="407" xr:uid="{00000000-0005-0000-0000-0000B0040000}"/>
    <cellStyle name="Normal 20 2 2 2" xfId="1322" xr:uid="{00000000-0005-0000-0000-0000B1040000}"/>
    <cellStyle name="Normal 20 2 2 2 2" xfId="1910" xr:uid="{00000000-0005-0000-0000-0000B2040000}"/>
    <cellStyle name="Normal 20 2 2 3" xfId="1321" xr:uid="{00000000-0005-0000-0000-0000B3040000}"/>
    <cellStyle name="Normal 20 2 3" xfId="1323" xr:uid="{00000000-0005-0000-0000-0000B4040000}"/>
    <cellStyle name="Normal 20 2 3 2" xfId="1911" xr:uid="{00000000-0005-0000-0000-0000B5040000}"/>
    <cellStyle name="Normal 20 2 4" xfId="1320" xr:uid="{00000000-0005-0000-0000-0000B6040000}"/>
    <cellStyle name="Normal 20 3" xfId="408" xr:uid="{00000000-0005-0000-0000-0000B7040000}"/>
    <cellStyle name="Normal 20 3 2" xfId="1324" xr:uid="{00000000-0005-0000-0000-0000B8040000}"/>
    <cellStyle name="Normal 20 3 2 2" xfId="1912" xr:uid="{00000000-0005-0000-0000-0000B9040000}"/>
    <cellStyle name="Normal 20 3 3" xfId="1913" xr:uid="{00000000-0005-0000-0000-0000BA040000}"/>
    <cellStyle name="Normal 20 4" xfId="765" xr:uid="{00000000-0005-0000-0000-0000BB040000}"/>
    <cellStyle name="Normal 20 4 2" xfId="1914" xr:uid="{00000000-0005-0000-0000-0000BC040000}"/>
    <cellStyle name="Normal 20 5" xfId="766" xr:uid="{00000000-0005-0000-0000-0000BD040000}"/>
    <cellStyle name="Normal 20 5 2" xfId="1325" xr:uid="{00000000-0005-0000-0000-0000BE040000}"/>
    <cellStyle name="Normal 20 5 2 2" xfId="1915" xr:uid="{00000000-0005-0000-0000-0000BF040000}"/>
    <cellStyle name="Normal 20 5 3" xfId="1916" xr:uid="{00000000-0005-0000-0000-0000C0040000}"/>
    <cellStyle name="Normal 20 6" xfId="1326" xr:uid="{00000000-0005-0000-0000-0000C1040000}"/>
    <cellStyle name="Normal 20 6 2" xfId="1917" xr:uid="{00000000-0005-0000-0000-0000C2040000}"/>
    <cellStyle name="Normal 20 7" xfId="1327" xr:uid="{00000000-0005-0000-0000-0000C3040000}"/>
    <cellStyle name="Normal 20 7 2" xfId="1918" xr:uid="{00000000-0005-0000-0000-0000C4040000}"/>
    <cellStyle name="Normal 20 8" xfId="1328" xr:uid="{00000000-0005-0000-0000-0000C5040000}"/>
    <cellStyle name="Normal 20 8 2" xfId="1919" xr:uid="{00000000-0005-0000-0000-0000C6040000}"/>
    <cellStyle name="Normal 20 9" xfId="1920" xr:uid="{00000000-0005-0000-0000-0000C7040000}"/>
    <cellStyle name="Normal 21" xfId="409" xr:uid="{00000000-0005-0000-0000-0000C8040000}"/>
    <cellStyle name="Normal 21 2" xfId="410" xr:uid="{00000000-0005-0000-0000-0000C9040000}"/>
    <cellStyle name="Normal 21 2 2" xfId="411" xr:uid="{00000000-0005-0000-0000-0000CA040000}"/>
    <cellStyle name="Normal 21 2 2 2" xfId="1332" xr:uid="{00000000-0005-0000-0000-0000CB040000}"/>
    <cellStyle name="Normal 21 2 2 2 2" xfId="1921" xr:uid="{00000000-0005-0000-0000-0000CC040000}"/>
    <cellStyle name="Normal 21 2 2 3" xfId="1331" xr:uid="{00000000-0005-0000-0000-0000CD040000}"/>
    <cellStyle name="Normal 21 2 3" xfId="1333" xr:uid="{00000000-0005-0000-0000-0000CE040000}"/>
    <cellStyle name="Normal 21 2 3 2" xfId="1922" xr:uid="{00000000-0005-0000-0000-0000CF040000}"/>
    <cellStyle name="Normal 21 2 4" xfId="1330" xr:uid="{00000000-0005-0000-0000-0000D0040000}"/>
    <cellStyle name="Normal 21 3" xfId="412" xr:uid="{00000000-0005-0000-0000-0000D1040000}"/>
    <cellStyle name="Normal 21 3 2" xfId="1335" xr:uid="{00000000-0005-0000-0000-0000D2040000}"/>
    <cellStyle name="Normal 21 3 2 2" xfId="1923" xr:uid="{00000000-0005-0000-0000-0000D3040000}"/>
    <cellStyle name="Normal 21 3 3" xfId="1334" xr:uid="{00000000-0005-0000-0000-0000D4040000}"/>
    <cellStyle name="Normal 21 4" xfId="1336" xr:uid="{00000000-0005-0000-0000-0000D5040000}"/>
    <cellStyle name="Normal 21 4 2" xfId="1924" xr:uid="{00000000-0005-0000-0000-0000D6040000}"/>
    <cellStyle name="Normal 21 5" xfId="1329" xr:uid="{00000000-0005-0000-0000-0000D7040000}"/>
    <cellStyle name="Normal 22" xfId="413" xr:uid="{00000000-0005-0000-0000-0000D8040000}"/>
    <cellStyle name="Normal 22 2" xfId="414" xr:uid="{00000000-0005-0000-0000-0000D9040000}"/>
    <cellStyle name="Normal 22 2 2" xfId="767" xr:uid="{00000000-0005-0000-0000-0000DA040000}"/>
    <cellStyle name="Normal 22 2 2 2" xfId="1337" xr:uid="{00000000-0005-0000-0000-0000DB040000}"/>
    <cellStyle name="Normal 22 2 2 2 2" xfId="1925" xr:uid="{00000000-0005-0000-0000-0000DC040000}"/>
    <cellStyle name="Normal 22 2 2 3" xfId="1926" xr:uid="{00000000-0005-0000-0000-0000DD040000}"/>
    <cellStyle name="Normal 22 2 3" xfId="1338" xr:uid="{00000000-0005-0000-0000-0000DE040000}"/>
    <cellStyle name="Normal 22 2 3 2" xfId="1927" xr:uid="{00000000-0005-0000-0000-0000DF040000}"/>
    <cellStyle name="Normal 22 2 4" xfId="1928" xr:uid="{00000000-0005-0000-0000-0000E0040000}"/>
    <cellStyle name="Normal 22 3" xfId="602" xr:uid="{00000000-0005-0000-0000-0000E1040000}"/>
    <cellStyle name="Normal 22 3 2" xfId="1340" xr:uid="{00000000-0005-0000-0000-0000E2040000}"/>
    <cellStyle name="Normal 22 3 2 2" xfId="1929" xr:uid="{00000000-0005-0000-0000-0000E3040000}"/>
    <cellStyle name="Normal 22 3 3" xfId="1339" xr:uid="{00000000-0005-0000-0000-0000E4040000}"/>
    <cellStyle name="Normal 22 4" xfId="1341" xr:uid="{00000000-0005-0000-0000-0000E5040000}"/>
    <cellStyle name="Normal 22 4 2" xfId="1930" xr:uid="{00000000-0005-0000-0000-0000E6040000}"/>
    <cellStyle name="Normal 22 5" xfId="1931" xr:uid="{00000000-0005-0000-0000-0000E7040000}"/>
    <cellStyle name="Normal 23" xfId="415" xr:uid="{00000000-0005-0000-0000-0000E8040000}"/>
    <cellStyle name="Normal 23 2" xfId="416" xr:uid="{00000000-0005-0000-0000-0000E9040000}"/>
    <cellStyle name="Normal 23 2 2" xfId="768" xr:uid="{00000000-0005-0000-0000-0000EA040000}"/>
    <cellStyle name="Normal 23 2 2 2" xfId="1342" xr:uid="{00000000-0005-0000-0000-0000EB040000}"/>
    <cellStyle name="Normal 23 2 2 2 2" xfId="1932" xr:uid="{00000000-0005-0000-0000-0000EC040000}"/>
    <cellStyle name="Normal 23 2 2 3" xfId="1933" xr:uid="{00000000-0005-0000-0000-0000ED040000}"/>
    <cellStyle name="Normal 23 2 3" xfId="1343" xr:uid="{00000000-0005-0000-0000-0000EE040000}"/>
    <cellStyle name="Normal 23 2 3 2" xfId="1934" xr:uid="{00000000-0005-0000-0000-0000EF040000}"/>
    <cellStyle name="Normal 23 2 4" xfId="1935" xr:uid="{00000000-0005-0000-0000-0000F0040000}"/>
    <cellStyle name="Normal 23 3" xfId="769" xr:uid="{00000000-0005-0000-0000-0000F1040000}"/>
    <cellStyle name="Normal 23 3 2" xfId="1344" xr:uid="{00000000-0005-0000-0000-0000F2040000}"/>
    <cellStyle name="Normal 23 3 2 2" xfId="1936" xr:uid="{00000000-0005-0000-0000-0000F3040000}"/>
    <cellStyle name="Normal 23 3 3" xfId="1937" xr:uid="{00000000-0005-0000-0000-0000F4040000}"/>
    <cellStyle name="Normal 23 4" xfId="770" xr:uid="{00000000-0005-0000-0000-0000F5040000}"/>
    <cellStyle name="Normal 23 4 2" xfId="1938" xr:uid="{00000000-0005-0000-0000-0000F6040000}"/>
    <cellStyle name="Normal 23 5" xfId="771" xr:uid="{00000000-0005-0000-0000-0000F7040000}"/>
    <cellStyle name="Normal 23 5 2" xfId="1345" xr:uid="{00000000-0005-0000-0000-0000F8040000}"/>
    <cellStyle name="Normal 23 5 2 2" xfId="1939" xr:uid="{00000000-0005-0000-0000-0000F9040000}"/>
    <cellStyle name="Normal 23 5 3" xfId="1940" xr:uid="{00000000-0005-0000-0000-0000FA040000}"/>
    <cellStyle name="Normal 23 6" xfId="1033" xr:uid="{00000000-0005-0000-0000-0000FB040000}"/>
    <cellStyle name="Normal 23 6 2" xfId="1346" xr:uid="{00000000-0005-0000-0000-0000FC040000}"/>
    <cellStyle name="Normal 23 7" xfId="1347" xr:uid="{00000000-0005-0000-0000-0000FD040000}"/>
    <cellStyle name="Normal 23 7 2" xfId="1941" xr:uid="{00000000-0005-0000-0000-0000FE040000}"/>
    <cellStyle name="Normal 23 8" xfId="1348" xr:uid="{00000000-0005-0000-0000-0000FF040000}"/>
    <cellStyle name="Normal 23 8 2" xfId="1942" xr:uid="{00000000-0005-0000-0000-000000050000}"/>
    <cellStyle name="Normal 23 9" xfId="1943" xr:uid="{00000000-0005-0000-0000-000001050000}"/>
    <cellStyle name="Normal 24" xfId="417" xr:uid="{00000000-0005-0000-0000-000002050000}"/>
    <cellStyle name="Normal 24 2" xfId="418" xr:uid="{00000000-0005-0000-0000-000003050000}"/>
    <cellStyle name="Normal 24 2 2" xfId="1349" xr:uid="{00000000-0005-0000-0000-000004050000}"/>
    <cellStyle name="Normal 24 2 2 2" xfId="1944" xr:uid="{00000000-0005-0000-0000-000005050000}"/>
    <cellStyle name="Normal 24 2 3" xfId="1945" xr:uid="{00000000-0005-0000-0000-000006050000}"/>
    <cellStyle name="Normal 24 3" xfId="772" xr:uid="{00000000-0005-0000-0000-000007050000}"/>
    <cellStyle name="Normal 24 3 2" xfId="1350" xr:uid="{00000000-0005-0000-0000-000008050000}"/>
    <cellStyle name="Normal 24 4" xfId="1946" xr:uid="{00000000-0005-0000-0000-000009050000}"/>
    <cellStyle name="Normal 25" xfId="419" xr:uid="{00000000-0005-0000-0000-00000A050000}"/>
    <cellStyle name="Normal 25 2" xfId="420" xr:uid="{00000000-0005-0000-0000-00000B050000}"/>
    <cellStyle name="Normal 25 2 2" xfId="1352" xr:uid="{00000000-0005-0000-0000-00000C050000}"/>
    <cellStyle name="Normal 25 3" xfId="622" xr:uid="{00000000-0005-0000-0000-00000D050000}"/>
    <cellStyle name="Normal 25 4" xfId="1351" xr:uid="{00000000-0005-0000-0000-00000E050000}"/>
    <cellStyle name="Normal 26" xfId="421" xr:uid="{00000000-0005-0000-0000-00000F050000}"/>
    <cellStyle name="Normal 26 2" xfId="422" xr:uid="{00000000-0005-0000-0000-000010050000}"/>
    <cellStyle name="Normal 26 2 2" xfId="1353" xr:uid="{00000000-0005-0000-0000-000011050000}"/>
    <cellStyle name="Normal 26 2 2 2" xfId="1947" xr:uid="{00000000-0005-0000-0000-000012050000}"/>
    <cellStyle name="Normal 26 2 3" xfId="1948" xr:uid="{00000000-0005-0000-0000-000013050000}"/>
    <cellStyle name="Normal 26 3" xfId="603" xr:uid="{00000000-0005-0000-0000-000014050000}"/>
    <cellStyle name="Normal 26 3 2" xfId="1354" xr:uid="{00000000-0005-0000-0000-000015050000}"/>
    <cellStyle name="Normal 26 4" xfId="1949" xr:uid="{00000000-0005-0000-0000-000016050000}"/>
    <cellStyle name="Normal 27" xfId="423" xr:uid="{00000000-0005-0000-0000-000017050000}"/>
    <cellStyle name="Normal 27 2" xfId="555" xr:uid="{00000000-0005-0000-0000-000018050000}"/>
    <cellStyle name="Normal 27 2 2" xfId="1950" xr:uid="{00000000-0005-0000-0000-000019050000}"/>
    <cellStyle name="Normal 27 3" xfId="1951" xr:uid="{00000000-0005-0000-0000-00001A050000}"/>
    <cellStyle name="Normal 28" xfId="424" xr:uid="{00000000-0005-0000-0000-00001B050000}"/>
    <cellStyle name="Normal 28 2" xfId="556" xr:uid="{00000000-0005-0000-0000-00001C050000}"/>
    <cellStyle name="Normal 28 2 2" xfId="1356" xr:uid="{00000000-0005-0000-0000-00001D050000}"/>
    <cellStyle name="Normal 28 3" xfId="1355" xr:uid="{00000000-0005-0000-0000-00001E050000}"/>
    <cellStyle name="Normal 29" xfId="425" xr:uid="{00000000-0005-0000-0000-00001F050000}"/>
    <cellStyle name="Normal 29 2" xfId="557" xr:uid="{00000000-0005-0000-0000-000020050000}"/>
    <cellStyle name="Normal 29 2 2" xfId="1357" xr:uid="{00000000-0005-0000-0000-000021050000}"/>
    <cellStyle name="Normal 29 2 2 2" xfId="1952" xr:uid="{00000000-0005-0000-0000-000022050000}"/>
    <cellStyle name="Normal 29 2 3" xfId="1953" xr:uid="{00000000-0005-0000-0000-000023050000}"/>
    <cellStyle name="Normal 29 3" xfId="773" xr:uid="{00000000-0005-0000-0000-000024050000}"/>
    <cellStyle name="Normal 29 3 2" xfId="1954" xr:uid="{00000000-0005-0000-0000-000025050000}"/>
    <cellStyle name="Normal 29 4" xfId="1358" xr:uid="{00000000-0005-0000-0000-000026050000}"/>
    <cellStyle name="Normal 29 4 2" xfId="1955" xr:uid="{00000000-0005-0000-0000-000027050000}"/>
    <cellStyle name="Normal 29 5" xfId="1359" xr:uid="{00000000-0005-0000-0000-000028050000}"/>
    <cellStyle name="Normal 29 5 2" xfId="1956" xr:uid="{00000000-0005-0000-0000-000029050000}"/>
    <cellStyle name="Normal 29 6" xfId="1957" xr:uid="{00000000-0005-0000-0000-00002A050000}"/>
    <cellStyle name="Normal 3" xfId="426" xr:uid="{00000000-0005-0000-0000-00002B050000}"/>
    <cellStyle name="Normal 3 10" xfId="2548" xr:uid="{00000000-0005-0000-0000-00002C050000}"/>
    <cellStyle name="Normal 3 11" xfId="2596" xr:uid="{00000000-0005-0000-0000-00002D050000}"/>
    <cellStyle name="Normal 3 2" xfId="427" xr:uid="{00000000-0005-0000-0000-00002E050000}"/>
    <cellStyle name="Normal 3 2 2" xfId="428" xr:uid="{00000000-0005-0000-0000-00002F050000}"/>
    <cellStyle name="Normal 3 2 2 2" xfId="1360" xr:uid="{00000000-0005-0000-0000-000030050000}"/>
    <cellStyle name="Normal 3 3" xfId="429" xr:uid="{00000000-0005-0000-0000-000031050000}"/>
    <cellStyle name="Normal 3 3 2" xfId="430" xr:uid="{00000000-0005-0000-0000-000032050000}"/>
    <cellStyle name="Normal 3 3 2 2" xfId="431" xr:uid="{00000000-0005-0000-0000-000033050000}"/>
    <cellStyle name="Normal 3 3 2 3" xfId="1362" xr:uid="{00000000-0005-0000-0000-000034050000}"/>
    <cellStyle name="Normal 3 3 3" xfId="432" xr:uid="{00000000-0005-0000-0000-000035050000}"/>
    <cellStyle name="Normal 3 3 4" xfId="1361" xr:uid="{00000000-0005-0000-0000-000036050000}"/>
    <cellStyle name="Normal 3 4" xfId="433" xr:uid="{00000000-0005-0000-0000-000037050000}"/>
    <cellStyle name="Normal 3 4 2" xfId="434" xr:uid="{00000000-0005-0000-0000-000038050000}"/>
    <cellStyle name="Normal 3 5" xfId="435" xr:uid="{00000000-0005-0000-0000-000039050000}"/>
    <cellStyle name="Normal 3 5 2" xfId="1363" xr:uid="{00000000-0005-0000-0000-00003A050000}"/>
    <cellStyle name="Normal 3 6" xfId="436" xr:uid="{00000000-0005-0000-0000-00003B050000}"/>
    <cellStyle name="Normal 3 6 2" xfId="1364" xr:uid="{00000000-0005-0000-0000-00003C050000}"/>
    <cellStyle name="Normal 3 7" xfId="437" xr:uid="{00000000-0005-0000-0000-00003D050000}"/>
    <cellStyle name="Normal 3 7 2" xfId="1365" xr:uid="{00000000-0005-0000-0000-00003E050000}"/>
    <cellStyle name="Normal 3 8" xfId="438" xr:uid="{00000000-0005-0000-0000-00003F050000}"/>
    <cellStyle name="Normal 3 8 2" xfId="1366" xr:uid="{00000000-0005-0000-0000-000040050000}"/>
    <cellStyle name="Normal 3 9" xfId="2514" xr:uid="{00000000-0005-0000-0000-000041050000}"/>
    <cellStyle name="Normal 3_6a" xfId="439" xr:uid="{00000000-0005-0000-0000-000042050000}"/>
    <cellStyle name="Normal 30" xfId="440" xr:uid="{00000000-0005-0000-0000-000043050000}"/>
    <cellStyle name="Normal 30 2" xfId="558" xr:uid="{00000000-0005-0000-0000-000044050000}"/>
    <cellStyle name="Normal 30 2 2" xfId="1958" xr:uid="{00000000-0005-0000-0000-000045050000}"/>
    <cellStyle name="Normal 30 3" xfId="1959" xr:uid="{00000000-0005-0000-0000-000046050000}"/>
    <cellStyle name="Normal 31" xfId="441" xr:uid="{00000000-0005-0000-0000-000047050000}"/>
    <cellStyle name="Normal 31 2" xfId="559" xr:uid="{00000000-0005-0000-0000-000048050000}"/>
    <cellStyle name="Normal 31 2 2" xfId="1960" xr:uid="{00000000-0005-0000-0000-000049050000}"/>
    <cellStyle name="Normal 31 3" xfId="1961" xr:uid="{00000000-0005-0000-0000-00004A050000}"/>
    <cellStyle name="Normal 32" xfId="442" xr:uid="{00000000-0005-0000-0000-00004B050000}"/>
    <cellStyle name="Normal 32 2" xfId="560" xr:uid="{00000000-0005-0000-0000-00004C050000}"/>
    <cellStyle name="Normal 32 3" xfId="1367" xr:uid="{00000000-0005-0000-0000-00004D050000}"/>
    <cellStyle name="Normal 33" xfId="443" xr:uid="{00000000-0005-0000-0000-00004E050000}"/>
    <cellStyle name="Normal 33 2" xfId="561" xr:uid="{00000000-0005-0000-0000-00004F050000}"/>
    <cellStyle name="Normal 33 2 2" xfId="1962" xr:uid="{00000000-0005-0000-0000-000050050000}"/>
    <cellStyle name="Normal 33 3" xfId="1963" xr:uid="{00000000-0005-0000-0000-000051050000}"/>
    <cellStyle name="Normal 34" xfId="444" xr:uid="{00000000-0005-0000-0000-000052050000}"/>
    <cellStyle name="Normal 34 2" xfId="562" xr:uid="{00000000-0005-0000-0000-000053050000}"/>
    <cellStyle name="Normal 34 2 2" xfId="1964" xr:uid="{00000000-0005-0000-0000-000054050000}"/>
    <cellStyle name="Normal 34 3" xfId="1965" xr:uid="{00000000-0005-0000-0000-000055050000}"/>
    <cellStyle name="Normal 35" xfId="445" xr:uid="{00000000-0005-0000-0000-000056050000}"/>
    <cellStyle name="Normal 35 2" xfId="563" xr:uid="{00000000-0005-0000-0000-000057050000}"/>
    <cellStyle name="Normal 35 3" xfId="1368" xr:uid="{00000000-0005-0000-0000-000058050000}"/>
    <cellStyle name="Normal 36" xfId="446" xr:uid="{00000000-0005-0000-0000-000059050000}"/>
    <cellStyle name="Normal 36 2" xfId="564" xr:uid="{00000000-0005-0000-0000-00005A050000}"/>
    <cellStyle name="Normal 36 2 2" xfId="1966" xr:uid="{00000000-0005-0000-0000-00005B050000}"/>
    <cellStyle name="Normal 36 3" xfId="1967" xr:uid="{00000000-0005-0000-0000-00005C050000}"/>
    <cellStyle name="Normal 37" xfId="447" xr:uid="{00000000-0005-0000-0000-00005D050000}"/>
    <cellStyle name="Normal 37 2" xfId="565" xr:uid="{00000000-0005-0000-0000-00005E050000}"/>
    <cellStyle name="Normal 37 2 2" xfId="1968" xr:uid="{00000000-0005-0000-0000-00005F050000}"/>
    <cellStyle name="Normal 37 3" xfId="1969" xr:uid="{00000000-0005-0000-0000-000060050000}"/>
    <cellStyle name="Normal 38" xfId="448" xr:uid="{00000000-0005-0000-0000-000061050000}"/>
    <cellStyle name="Normal 38 2" xfId="566" xr:uid="{00000000-0005-0000-0000-000062050000}"/>
    <cellStyle name="Normal 39" xfId="449" xr:uid="{00000000-0005-0000-0000-000063050000}"/>
    <cellStyle name="Normal 39 2" xfId="567" xr:uid="{00000000-0005-0000-0000-000064050000}"/>
    <cellStyle name="Normal 39 2 2" xfId="1970" xr:uid="{00000000-0005-0000-0000-000065050000}"/>
    <cellStyle name="Normal 39 3" xfId="551" xr:uid="{00000000-0005-0000-0000-000066050000}"/>
    <cellStyle name="Normal 4" xfId="450" xr:uid="{00000000-0005-0000-0000-000067050000}"/>
    <cellStyle name="Normal 4 10" xfId="774" xr:uid="{00000000-0005-0000-0000-000068050000}"/>
    <cellStyle name="Normal 4 10 2" xfId="1369" xr:uid="{00000000-0005-0000-0000-000069050000}"/>
    <cellStyle name="Normal 4 10 2 2" xfId="1971" xr:uid="{00000000-0005-0000-0000-00006A050000}"/>
    <cellStyle name="Normal 4 10 3" xfId="1972" xr:uid="{00000000-0005-0000-0000-00006B050000}"/>
    <cellStyle name="Normal 4 11" xfId="775" xr:uid="{00000000-0005-0000-0000-00006C050000}"/>
    <cellStyle name="Normal 4 11 2" xfId="1973" xr:uid="{00000000-0005-0000-0000-00006D050000}"/>
    <cellStyle name="Normal 4 12" xfId="776" xr:uid="{00000000-0005-0000-0000-00006E050000}"/>
    <cellStyle name="Normal 4 12 2" xfId="1370" xr:uid="{00000000-0005-0000-0000-00006F050000}"/>
    <cellStyle name="Normal 4 12 2 2" xfId="1974" xr:uid="{00000000-0005-0000-0000-000070050000}"/>
    <cellStyle name="Normal 4 12 3" xfId="1975" xr:uid="{00000000-0005-0000-0000-000071050000}"/>
    <cellStyle name="Normal 4 13" xfId="1371" xr:uid="{00000000-0005-0000-0000-000072050000}"/>
    <cellStyle name="Normal 4 13 2" xfId="1976" xr:uid="{00000000-0005-0000-0000-000073050000}"/>
    <cellStyle name="Normal 4 14" xfId="1372" xr:uid="{00000000-0005-0000-0000-000074050000}"/>
    <cellStyle name="Normal 4 15" xfId="1373" xr:uid="{00000000-0005-0000-0000-000075050000}"/>
    <cellStyle name="Normal 4 15 2" xfId="1977" xr:uid="{00000000-0005-0000-0000-000076050000}"/>
    <cellStyle name="Normal 4 16" xfId="1978" xr:uid="{00000000-0005-0000-0000-000077050000}"/>
    <cellStyle name="Normal 4 17" xfId="2601" xr:uid="{00000000-0005-0000-0000-000078050000}"/>
    <cellStyle name="Normal 4 2" xfId="451" xr:uid="{00000000-0005-0000-0000-000079050000}"/>
    <cellStyle name="Normal 4 2 2" xfId="452" xr:uid="{00000000-0005-0000-0000-00007A050000}"/>
    <cellStyle name="Normal 4 2 2 2" xfId="453" xr:uid="{00000000-0005-0000-0000-00007B050000}"/>
    <cellStyle name="Normal 4 2 2 2 2" xfId="777" xr:uid="{00000000-0005-0000-0000-00007C050000}"/>
    <cellStyle name="Normal 4 2 2 2 2 2" xfId="1374" xr:uid="{00000000-0005-0000-0000-00007D050000}"/>
    <cellStyle name="Normal 4 2 2 2 2 2 2" xfId="1979" xr:uid="{00000000-0005-0000-0000-00007E050000}"/>
    <cellStyle name="Normal 4 2 2 2 2 3" xfId="1980" xr:uid="{00000000-0005-0000-0000-00007F050000}"/>
    <cellStyle name="Normal 4 2 2 2 3" xfId="1375" xr:uid="{00000000-0005-0000-0000-000080050000}"/>
    <cellStyle name="Normal 4 2 2 2 3 2" xfId="1981" xr:uid="{00000000-0005-0000-0000-000081050000}"/>
    <cellStyle name="Normal 4 2 2 2 4" xfId="1982" xr:uid="{00000000-0005-0000-0000-000082050000}"/>
    <cellStyle name="Normal 4 2 2 3" xfId="778" xr:uid="{00000000-0005-0000-0000-000083050000}"/>
    <cellStyle name="Normal 4 2 2 3 2" xfId="1376" xr:uid="{00000000-0005-0000-0000-000084050000}"/>
    <cellStyle name="Normal 4 2 2 3 2 2" xfId="1983" xr:uid="{00000000-0005-0000-0000-000085050000}"/>
    <cellStyle name="Normal 4 2 2 3 3" xfId="1984" xr:uid="{00000000-0005-0000-0000-000086050000}"/>
    <cellStyle name="Normal 4 2 2 4" xfId="1377" xr:uid="{00000000-0005-0000-0000-000087050000}"/>
    <cellStyle name="Normal 4 2 2 4 2" xfId="1985" xr:uid="{00000000-0005-0000-0000-000088050000}"/>
    <cellStyle name="Normal 4 2 2 5" xfId="1986" xr:uid="{00000000-0005-0000-0000-000089050000}"/>
    <cellStyle name="Normal 4 2 3" xfId="454" xr:uid="{00000000-0005-0000-0000-00008A050000}"/>
    <cellStyle name="Normal 4 2 3 2" xfId="779" xr:uid="{00000000-0005-0000-0000-00008B050000}"/>
    <cellStyle name="Normal 4 2 3 2 2" xfId="1378" xr:uid="{00000000-0005-0000-0000-00008C050000}"/>
    <cellStyle name="Normal 4 2 3 2 2 2" xfId="1987" xr:uid="{00000000-0005-0000-0000-00008D050000}"/>
    <cellStyle name="Normal 4 2 3 2 3" xfId="1988" xr:uid="{00000000-0005-0000-0000-00008E050000}"/>
    <cellStyle name="Normal 4 2 3 3" xfId="1379" xr:uid="{00000000-0005-0000-0000-00008F050000}"/>
    <cellStyle name="Normal 4 2 3 3 2" xfId="1989" xr:uid="{00000000-0005-0000-0000-000090050000}"/>
    <cellStyle name="Normal 4 2 3 4" xfId="1990" xr:uid="{00000000-0005-0000-0000-000091050000}"/>
    <cellStyle name="Normal 4 2 4" xfId="780" xr:uid="{00000000-0005-0000-0000-000092050000}"/>
    <cellStyle name="Normal 4 2 4 2" xfId="1380" xr:uid="{00000000-0005-0000-0000-000093050000}"/>
    <cellStyle name="Normal 4 2 4 2 2" xfId="1991" xr:uid="{00000000-0005-0000-0000-000094050000}"/>
    <cellStyle name="Normal 4 2 4 3" xfId="1992" xr:uid="{00000000-0005-0000-0000-000095050000}"/>
    <cellStyle name="Normal 4 2 5" xfId="1381" xr:uid="{00000000-0005-0000-0000-000096050000}"/>
    <cellStyle name="Normal 4 2 5 2" xfId="1993" xr:uid="{00000000-0005-0000-0000-000097050000}"/>
    <cellStyle name="Normal 4 2 6" xfId="1994" xr:uid="{00000000-0005-0000-0000-000098050000}"/>
    <cellStyle name="Normal 4 2 7" xfId="2515" xr:uid="{00000000-0005-0000-0000-000099050000}"/>
    <cellStyle name="Normal 4 3" xfId="455" xr:uid="{00000000-0005-0000-0000-00009A050000}"/>
    <cellStyle name="Normal 4 3 2" xfId="781" xr:uid="{00000000-0005-0000-0000-00009B050000}"/>
    <cellStyle name="Normal 4 3 2 2" xfId="782" xr:uid="{00000000-0005-0000-0000-00009C050000}"/>
    <cellStyle name="Normal 4 3 2 2 2" xfId="783" xr:uid="{00000000-0005-0000-0000-00009D050000}"/>
    <cellStyle name="Normal 4 3 2 2 2 2" xfId="1382" xr:uid="{00000000-0005-0000-0000-00009E050000}"/>
    <cellStyle name="Normal 4 3 2 2 2 2 2" xfId="1995" xr:uid="{00000000-0005-0000-0000-00009F050000}"/>
    <cellStyle name="Normal 4 3 2 2 2 3" xfId="1996" xr:uid="{00000000-0005-0000-0000-0000A0050000}"/>
    <cellStyle name="Normal 4 3 2 2 3" xfId="1383" xr:uid="{00000000-0005-0000-0000-0000A1050000}"/>
    <cellStyle name="Normal 4 3 2 2 3 2" xfId="1997" xr:uid="{00000000-0005-0000-0000-0000A2050000}"/>
    <cellStyle name="Normal 4 3 2 2 4" xfId="1998" xr:uid="{00000000-0005-0000-0000-0000A3050000}"/>
    <cellStyle name="Normal 4 3 2 3" xfId="784" xr:uid="{00000000-0005-0000-0000-0000A4050000}"/>
    <cellStyle name="Normal 4 3 2 3 2" xfId="1384" xr:uid="{00000000-0005-0000-0000-0000A5050000}"/>
    <cellStyle name="Normal 4 3 2 3 2 2" xfId="1999" xr:uid="{00000000-0005-0000-0000-0000A6050000}"/>
    <cellStyle name="Normal 4 3 2 3 3" xfId="2000" xr:uid="{00000000-0005-0000-0000-0000A7050000}"/>
    <cellStyle name="Normal 4 3 2 4" xfId="1385" xr:uid="{00000000-0005-0000-0000-0000A8050000}"/>
    <cellStyle name="Normal 4 3 2 4 2" xfId="2001" xr:uid="{00000000-0005-0000-0000-0000A9050000}"/>
    <cellStyle name="Normal 4 3 2 5" xfId="2002" xr:uid="{00000000-0005-0000-0000-0000AA050000}"/>
    <cellStyle name="Normal 4 3 3" xfId="785" xr:uid="{00000000-0005-0000-0000-0000AB050000}"/>
    <cellStyle name="Normal 4 3 3 2" xfId="786" xr:uid="{00000000-0005-0000-0000-0000AC050000}"/>
    <cellStyle name="Normal 4 3 3 2 2" xfId="1386" xr:uid="{00000000-0005-0000-0000-0000AD050000}"/>
    <cellStyle name="Normal 4 3 3 2 2 2" xfId="2003" xr:uid="{00000000-0005-0000-0000-0000AE050000}"/>
    <cellStyle name="Normal 4 3 3 2 3" xfId="2004" xr:uid="{00000000-0005-0000-0000-0000AF050000}"/>
    <cellStyle name="Normal 4 3 3 3" xfId="1387" xr:uid="{00000000-0005-0000-0000-0000B0050000}"/>
    <cellStyle name="Normal 4 3 3 3 2" xfId="2005" xr:uid="{00000000-0005-0000-0000-0000B1050000}"/>
    <cellStyle name="Normal 4 3 3 4" xfId="2006" xr:uid="{00000000-0005-0000-0000-0000B2050000}"/>
    <cellStyle name="Normal 4 3 4" xfId="787" xr:uid="{00000000-0005-0000-0000-0000B3050000}"/>
    <cellStyle name="Normal 4 3 4 2" xfId="1388" xr:uid="{00000000-0005-0000-0000-0000B4050000}"/>
    <cellStyle name="Normal 4 3 4 2 2" xfId="2007" xr:uid="{00000000-0005-0000-0000-0000B5050000}"/>
    <cellStyle name="Normal 4 3 4 3" xfId="2008" xr:uid="{00000000-0005-0000-0000-0000B6050000}"/>
    <cellStyle name="Normal 4 3 5" xfId="1389" xr:uid="{00000000-0005-0000-0000-0000B7050000}"/>
    <cellStyle name="Normal 4 3 5 2" xfId="2009" xr:uid="{00000000-0005-0000-0000-0000B8050000}"/>
    <cellStyle name="Normal 4 3 6" xfId="2010" xr:uid="{00000000-0005-0000-0000-0000B9050000}"/>
    <cellStyle name="Normal 4 4" xfId="456" xr:uid="{00000000-0005-0000-0000-0000BA050000}"/>
    <cellStyle name="Normal 4 4 2" xfId="788" xr:uid="{00000000-0005-0000-0000-0000BB050000}"/>
    <cellStyle name="Normal 4 4 2 2" xfId="789" xr:uid="{00000000-0005-0000-0000-0000BC050000}"/>
    <cellStyle name="Normal 4 4 2 2 2" xfId="790" xr:uid="{00000000-0005-0000-0000-0000BD050000}"/>
    <cellStyle name="Normal 4 4 2 2 2 2" xfId="1390" xr:uid="{00000000-0005-0000-0000-0000BE050000}"/>
    <cellStyle name="Normal 4 4 2 2 2 2 2" xfId="2011" xr:uid="{00000000-0005-0000-0000-0000BF050000}"/>
    <cellStyle name="Normal 4 4 2 2 2 3" xfId="2012" xr:uid="{00000000-0005-0000-0000-0000C0050000}"/>
    <cellStyle name="Normal 4 4 2 2 3" xfId="1391" xr:uid="{00000000-0005-0000-0000-0000C1050000}"/>
    <cellStyle name="Normal 4 4 2 2 3 2" xfId="2013" xr:uid="{00000000-0005-0000-0000-0000C2050000}"/>
    <cellStyle name="Normal 4 4 2 2 4" xfId="2014" xr:uid="{00000000-0005-0000-0000-0000C3050000}"/>
    <cellStyle name="Normal 4 4 2 3" xfId="791" xr:uid="{00000000-0005-0000-0000-0000C4050000}"/>
    <cellStyle name="Normal 4 4 2 3 2" xfId="1392" xr:uid="{00000000-0005-0000-0000-0000C5050000}"/>
    <cellStyle name="Normal 4 4 2 3 2 2" xfId="2015" xr:uid="{00000000-0005-0000-0000-0000C6050000}"/>
    <cellStyle name="Normal 4 4 2 3 3" xfId="2016" xr:uid="{00000000-0005-0000-0000-0000C7050000}"/>
    <cellStyle name="Normal 4 4 2 4" xfId="1393" xr:uid="{00000000-0005-0000-0000-0000C8050000}"/>
    <cellStyle name="Normal 4 4 2 4 2" xfId="2017" xr:uid="{00000000-0005-0000-0000-0000C9050000}"/>
    <cellStyle name="Normal 4 4 2 5" xfId="2018" xr:uid="{00000000-0005-0000-0000-0000CA050000}"/>
    <cellStyle name="Normal 4 4 3" xfId="792" xr:uid="{00000000-0005-0000-0000-0000CB050000}"/>
    <cellStyle name="Normal 4 4 3 2" xfId="793" xr:uid="{00000000-0005-0000-0000-0000CC050000}"/>
    <cellStyle name="Normal 4 4 3 2 2" xfId="1394" xr:uid="{00000000-0005-0000-0000-0000CD050000}"/>
    <cellStyle name="Normal 4 4 3 2 2 2" xfId="2019" xr:uid="{00000000-0005-0000-0000-0000CE050000}"/>
    <cellStyle name="Normal 4 4 3 2 3" xfId="2020" xr:uid="{00000000-0005-0000-0000-0000CF050000}"/>
    <cellStyle name="Normal 4 4 3 3" xfId="1395" xr:uid="{00000000-0005-0000-0000-0000D0050000}"/>
    <cellStyle name="Normal 4 4 3 3 2" xfId="2021" xr:uid="{00000000-0005-0000-0000-0000D1050000}"/>
    <cellStyle name="Normal 4 4 3 4" xfId="2022" xr:uid="{00000000-0005-0000-0000-0000D2050000}"/>
    <cellStyle name="Normal 4 4 4" xfId="794" xr:uid="{00000000-0005-0000-0000-0000D3050000}"/>
    <cellStyle name="Normal 4 4 4 2" xfId="1396" xr:uid="{00000000-0005-0000-0000-0000D4050000}"/>
    <cellStyle name="Normal 4 4 4 2 2" xfId="2023" xr:uid="{00000000-0005-0000-0000-0000D5050000}"/>
    <cellStyle name="Normal 4 4 4 3" xfId="2024" xr:uid="{00000000-0005-0000-0000-0000D6050000}"/>
    <cellStyle name="Normal 4 4 5" xfId="1397" xr:uid="{00000000-0005-0000-0000-0000D7050000}"/>
    <cellStyle name="Normal 4 4 5 2" xfId="2025" xr:uid="{00000000-0005-0000-0000-0000D8050000}"/>
    <cellStyle name="Normal 4 4 6" xfId="2026" xr:uid="{00000000-0005-0000-0000-0000D9050000}"/>
    <cellStyle name="Normal 4 5" xfId="457" xr:uid="{00000000-0005-0000-0000-0000DA050000}"/>
    <cellStyle name="Normal 4 5 2" xfId="795" xr:uid="{00000000-0005-0000-0000-0000DB050000}"/>
    <cellStyle name="Normal 4 5 2 2" xfId="796" xr:uid="{00000000-0005-0000-0000-0000DC050000}"/>
    <cellStyle name="Normal 4 5 2 2 2" xfId="797" xr:uid="{00000000-0005-0000-0000-0000DD050000}"/>
    <cellStyle name="Normal 4 5 2 2 2 2" xfId="1398" xr:uid="{00000000-0005-0000-0000-0000DE050000}"/>
    <cellStyle name="Normal 4 5 2 2 2 2 2" xfId="2027" xr:uid="{00000000-0005-0000-0000-0000DF050000}"/>
    <cellStyle name="Normal 4 5 2 2 2 3" xfId="2028" xr:uid="{00000000-0005-0000-0000-0000E0050000}"/>
    <cellStyle name="Normal 4 5 2 2 3" xfId="1399" xr:uid="{00000000-0005-0000-0000-0000E1050000}"/>
    <cellStyle name="Normal 4 5 2 2 3 2" xfId="2029" xr:uid="{00000000-0005-0000-0000-0000E2050000}"/>
    <cellStyle name="Normal 4 5 2 2 4" xfId="2030" xr:uid="{00000000-0005-0000-0000-0000E3050000}"/>
    <cellStyle name="Normal 4 5 2 3" xfId="798" xr:uid="{00000000-0005-0000-0000-0000E4050000}"/>
    <cellStyle name="Normal 4 5 2 3 2" xfId="1400" xr:uid="{00000000-0005-0000-0000-0000E5050000}"/>
    <cellStyle name="Normal 4 5 2 3 2 2" xfId="2031" xr:uid="{00000000-0005-0000-0000-0000E6050000}"/>
    <cellStyle name="Normal 4 5 2 3 3" xfId="2032" xr:uid="{00000000-0005-0000-0000-0000E7050000}"/>
    <cellStyle name="Normal 4 5 2 4" xfId="1401" xr:uid="{00000000-0005-0000-0000-0000E8050000}"/>
    <cellStyle name="Normal 4 5 2 4 2" xfId="2033" xr:uid="{00000000-0005-0000-0000-0000E9050000}"/>
    <cellStyle name="Normal 4 5 2 5" xfId="2034" xr:uid="{00000000-0005-0000-0000-0000EA050000}"/>
    <cellStyle name="Normal 4 5 3" xfId="799" xr:uid="{00000000-0005-0000-0000-0000EB050000}"/>
    <cellStyle name="Normal 4 5 3 2" xfId="800" xr:uid="{00000000-0005-0000-0000-0000EC050000}"/>
    <cellStyle name="Normal 4 5 3 2 2" xfId="1402" xr:uid="{00000000-0005-0000-0000-0000ED050000}"/>
    <cellStyle name="Normal 4 5 3 2 2 2" xfId="2035" xr:uid="{00000000-0005-0000-0000-0000EE050000}"/>
    <cellStyle name="Normal 4 5 3 2 3" xfId="2036" xr:uid="{00000000-0005-0000-0000-0000EF050000}"/>
    <cellStyle name="Normal 4 5 3 3" xfId="1403" xr:uid="{00000000-0005-0000-0000-0000F0050000}"/>
    <cellStyle name="Normal 4 5 3 3 2" xfId="2037" xr:uid="{00000000-0005-0000-0000-0000F1050000}"/>
    <cellStyle name="Normal 4 5 3 4" xfId="2038" xr:uid="{00000000-0005-0000-0000-0000F2050000}"/>
    <cellStyle name="Normal 4 5 4" xfId="801" xr:uid="{00000000-0005-0000-0000-0000F3050000}"/>
    <cellStyle name="Normal 4 5 4 2" xfId="1404" xr:uid="{00000000-0005-0000-0000-0000F4050000}"/>
    <cellStyle name="Normal 4 5 4 2 2" xfId="2039" xr:uid="{00000000-0005-0000-0000-0000F5050000}"/>
    <cellStyle name="Normal 4 5 4 3" xfId="2040" xr:uid="{00000000-0005-0000-0000-0000F6050000}"/>
    <cellStyle name="Normal 4 5 5" xfId="1405" xr:uid="{00000000-0005-0000-0000-0000F7050000}"/>
    <cellStyle name="Normal 4 5 5 2" xfId="2041" xr:uid="{00000000-0005-0000-0000-0000F8050000}"/>
    <cellStyle name="Normal 4 5 6" xfId="2042" xr:uid="{00000000-0005-0000-0000-0000F9050000}"/>
    <cellStyle name="Normal 4 6" xfId="458" xr:uid="{00000000-0005-0000-0000-0000FA050000}"/>
    <cellStyle name="Normal 4 6 2" xfId="802" xr:uid="{00000000-0005-0000-0000-0000FB050000}"/>
    <cellStyle name="Normal 4 6 2 2" xfId="803" xr:uid="{00000000-0005-0000-0000-0000FC050000}"/>
    <cellStyle name="Normal 4 6 2 2 2" xfId="804" xr:uid="{00000000-0005-0000-0000-0000FD050000}"/>
    <cellStyle name="Normal 4 6 2 2 2 2" xfId="1406" xr:uid="{00000000-0005-0000-0000-0000FE050000}"/>
    <cellStyle name="Normal 4 6 2 2 2 2 2" xfId="2043" xr:uid="{00000000-0005-0000-0000-0000FF050000}"/>
    <cellStyle name="Normal 4 6 2 2 2 3" xfId="2044" xr:uid="{00000000-0005-0000-0000-000000060000}"/>
    <cellStyle name="Normal 4 6 2 2 3" xfId="1407" xr:uid="{00000000-0005-0000-0000-000001060000}"/>
    <cellStyle name="Normal 4 6 2 2 3 2" xfId="2045" xr:uid="{00000000-0005-0000-0000-000002060000}"/>
    <cellStyle name="Normal 4 6 2 2 4" xfId="2046" xr:uid="{00000000-0005-0000-0000-000003060000}"/>
    <cellStyle name="Normal 4 6 2 3" xfId="805" xr:uid="{00000000-0005-0000-0000-000004060000}"/>
    <cellStyle name="Normal 4 6 2 3 2" xfId="1408" xr:uid="{00000000-0005-0000-0000-000005060000}"/>
    <cellStyle name="Normal 4 6 2 3 2 2" xfId="2047" xr:uid="{00000000-0005-0000-0000-000006060000}"/>
    <cellStyle name="Normal 4 6 2 3 3" xfId="2048" xr:uid="{00000000-0005-0000-0000-000007060000}"/>
    <cellStyle name="Normal 4 6 2 4" xfId="1409" xr:uid="{00000000-0005-0000-0000-000008060000}"/>
    <cellStyle name="Normal 4 6 2 4 2" xfId="2049" xr:uid="{00000000-0005-0000-0000-000009060000}"/>
    <cellStyle name="Normal 4 6 2 5" xfId="2050" xr:uid="{00000000-0005-0000-0000-00000A060000}"/>
    <cellStyle name="Normal 4 6 3" xfId="806" xr:uid="{00000000-0005-0000-0000-00000B060000}"/>
    <cellStyle name="Normal 4 6 3 2" xfId="807" xr:uid="{00000000-0005-0000-0000-00000C060000}"/>
    <cellStyle name="Normal 4 6 3 2 2" xfId="1410" xr:uid="{00000000-0005-0000-0000-00000D060000}"/>
    <cellStyle name="Normal 4 6 3 2 2 2" xfId="2051" xr:uid="{00000000-0005-0000-0000-00000E060000}"/>
    <cellStyle name="Normal 4 6 3 2 3" xfId="2052" xr:uid="{00000000-0005-0000-0000-00000F060000}"/>
    <cellStyle name="Normal 4 6 3 3" xfId="1411" xr:uid="{00000000-0005-0000-0000-000010060000}"/>
    <cellStyle name="Normal 4 6 3 3 2" xfId="2053" xr:uid="{00000000-0005-0000-0000-000011060000}"/>
    <cellStyle name="Normal 4 6 3 4" xfId="2054" xr:uid="{00000000-0005-0000-0000-000012060000}"/>
    <cellStyle name="Normal 4 6 4" xfId="808" xr:uid="{00000000-0005-0000-0000-000013060000}"/>
    <cellStyle name="Normal 4 6 4 2" xfId="1412" xr:uid="{00000000-0005-0000-0000-000014060000}"/>
    <cellStyle name="Normal 4 6 4 2 2" xfId="2055" xr:uid="{00000000-0005-0000-0000-000015060000}"/>
    <cellStyle name="Normal 4 6 4 3" xfId="2056" xr:uid="{00000000-0005-0000-0000-000016060000}"/>
    <cellStyle name="Normal 4 6 5" xfId="1413" xr:uid="{00000000-0005-0000-0000-000017060000}"/>
    <cellStyle name="Normal 4 6 5 2" xfId="2057" xr:uid="{00000000-0005-0000-0000-000018060000}"/>
    <cellStyle name="Normal 4 6 6" xfId="2058" xr:uid="{00000000-0005-0000-0000-000019060000}"/>
    <cellStyle name="Normal 4 7" xfId="809" xr:uid="{00000000-0005-0000-0000-00001A060000}"/>
    <cellStyle name="Normal 4 7 2" xfId="810" xr:uid="{00000000-0005-0000-0000-00001B060000}"/>
    <cellStyle name="Normal 4 7 2 2" xfId="811" xr:uid="{00000000-0005-0000-0000-00001C060000}"/>
    <cellStyle name="Normal 4 7 2 2 2" xfId="812" xr:uid="{00000000-0005-0000-0000-00001D060000}"/>
    <cellStyle name="Normal 4 7 2 2 2 2" xfId="1414" xr:uid="{00000000-0005-0000-0000-00001E060000}"/>
    <cellStyle name="Normal 4 7 2 2 2 2 2" xfId="2059" xr:uid="{00000000-0005-0000-0000-00001F060000}"/>
    <cellStyle name="Normal 4 7 2 2 2 3" xfId="2060" xr:uid="{00000000-0005-0000-0000-000020060000}"/>
    <cellStyle name="Normal 4 7 2 2 3" xfId="1415" xr:uid="{00000000-0005-0000-0000-000021060000}"/>
    <cellStyle name="Normal 4 7 2 2 3 2" xfId="2061" xr:uid="{00000000-0005-0000-0000-000022060000}"/>
    <cellStyle name="Normal 4 7 2 2 4" xfId="2062" xr:uid="{00000000-0005-0000-0000-000023060000}"/>
    <cellStyle name="Normal 4 7 2 3" xfId="813" xr:uid="{00000000-0005-0000-0000-000024060000}"/>
    <cellStyle name="Normal 4 7 2 3 2" xfId="1416" xr:uid="{00000000-0005-0000-0000-000025060000}"/>
    <cellStyle name="Normal 4 7 2 3 2 2" xfId="2063" xr:uid="{00000000-0005-0000-0000-000026060000}"/>
    <cellStyle name="Normal 4 7 2 3 3" xfId="2064" xr:uid="{00000000-0005-0000-0000-000027060000}"/>
    <cellStyle name="Normal 4 7 2 4" xfId="1417" xr:uid="{00000000-0005-0000-0000-000028060000}"/>
    <cellStyle name="Normal 4 7 2 4 2" xfId="2065" xr:uid="{00000000-0005-0000-0000-000029060000}"/>
    <cellStyle name="Normal 4 7 2 5" xfId="2066" xr:uid="{00000000-0005-0000-0000-00002A060000}"/>
    <cellStyle name="Normal 4 7 3" xfId="814" xr:uid="{00000000-0005-0000-0000-00002B060000}"/>
    <cellStyle name="Normal 4 7 3 2" xfId="815" xr:uid="{00000000-0005-0000-0000-00002C060000}"/>
    <cellStyle name="Normal 4 7 3 2 2" xfId="1418" xr:uid="{00000000-0005-0000-0000-00002D060000}"/>
    <cellStyle name="Normal 4 7 3 2 2 2" xfId="2067" xr:uid="{00000000-0005-0000-0000-00002E060000}"/>
    <cellStyle name="Normal 4 7 3 2 3" xfId="2068" xr:uid="{00000000-0005-0000-0000-00002F060000}"/>
    <cellStyle name="Normal 4 7 3 3" xfId="1419" xr:uid="{00000000-0005-0000-0000-000030060000}"/>
    <cellStyle name="Normal 4 7 3 3 2" xfId="2069" xr:uid="{00000000-0005-0000-0000-000031060000}"/>
    <cellStyle name="Normal 4 7 3 4" xfId="2070" xr:uid="{00000000-0005-0000-0000-000032060000}"/>
    <cellStyle name="Normal 4 7 4" xfId="816" xr:uid="{00000000-0005-0000-0000-000033060000}"/>
    <cellStyle name="Normal 4 7 4 2" xfId="1420" xr:uid="{00000000-0005-0000-0000-000034060000}"/>
    <cellStyle name="Normal 4 7 4 2 2" xfId="2071" xr:uid="{00000000-0005-0000-0000-000035060000}"/>
    <cellStyle name="Normal 4 7 4 3" xfId="2072" xr:uid="{00000000-0005-0000-0000-000036060000}"/>
    <cellStyle name="Normal 4 7 5" xfId="1421" xr:uid="{00000000-0005-0000-0000-000037060000}"/>
    <cellStyle name="Normal 4 7 5 2" xfId="2073" xr:uid="{00000000-0005-0000-0000-000038060000}"/>
    <cellStyle name="Normal 4 7 6" xfId="2074" xr:uid="{00000000-0005-0000-0000-000039060000}"/>
    <cellStyle name="Normal 4 8" xfId="817" xr:uid="{00000000-0005-0000-0000-00003A060000}"/>
    <cellStyle name="Normal 4 8 2" xfId="818" xr:uid="{00000000-0005-0000-0000-00003B060000}"/>
    <cellStyle name="Normal 4 8 2 2" xfId="819" xr:uid="{00000000-0005-0000-0000-00003C060000}"/>
    <cellStyle name="Normal 4 8 2 2 2" xfId="1422" xr:uid="{00000000-0005-0000-0000-00003D060000}"/>
    <cellStyle name="Normal 4 8 2 2 2 2" xfId="2075" xr:uid="{00000000-0005-0000-0000-00003E060000}"/>
    <cellStyle name="Normal 4 8 2 2 3" xfId="2076" xr:uid="{00000000-0005-0000-0000-00003F060000}"/>
    <cellStyle name="Normal 4 8 2 3" xfId="1423" xr:uid="{00000000-0005-0000-0000-000040060000}"/>
    <cellStyle name="Normal 4 8 2 3 2" xfId="2077" xr:uid="{00000000-0005-0000-0000-000041060000}"/>
    <cellStyle name="Normal 4 8 2 4" xfId="2078" xr:uid="{00000000-0005-0000-0000-000042060000}"/>
    <cellStyle name="Normal 4 8 3" xfId="820" xr:uid="{00000000-0005-0000-0000-000043060000}"/>
    <cellStyle name="Normal 4 8 3 2" xfId="1424" xr:uid="{00000000-0005-0000-0000-000044060000}"/>
    <cellStyle name="Normal 4 8 3 2 2" xfId="2079" xr:uid="{00000000-0005-0000-0000-000045060000}"/>
    <cellStyle name="Normal 4 8 3 3" xfId="2080" xr:uid="{00000000-0005-0000-0000-000046060000}"/>
    <cellStyle name="Normal 4 8 4" xfId="1425" xr:uid="{00000000-0005-0000-0000-000047060000}"/>
    <cellStyle name="Normal 4 8 4 2" xfId="2081" xr:uid="{00000000-0005-0000-0000-000048060000}"/>
    <cellStyle name="Normal 4 8 5" xfId="2082" xr:uid="{00000000-0005-0000-0000-000049060000}"/>
    <cellStyle name="Normal 4 9" xfId="821" xr:uid="{00000000-0005-0000-0000-00004A060000}"/>
    <cellStyle name="Normal 4 9 2" xfId="822" xr:uid="{00000000-0005-0000-0000-00004B060000}"/>
    <cellStyle name="Normal 4 9 2 2" xfId="823" xr:uid="{00000000-0005-0000-0000-00004C060000}"/>
    <cellStyle name="Normal 4 9 2 2 2" xfId="824" xr:uid="{00000000-0005-0000-0000-00004D060000}"/>
    <cellStyle name="Normal 4 9 2 2 2 2" xfId="2083" xr:uid="{00000000-0005-0000-0000-00004E060000}"/>
    <cellStyle name="Normal 4 9 2 2 3" xfId="1426" xr:uid="{00000000-0005-0000-0000-00004F060000}"/>
    <cellStyle name="Normal 4 9 2 2 3 2" xfId="1427" xr:uid="{00000000-0005-0000-0000-000050060000}"/>
    <cellStyle name="Normal 4 9 2 2 3 2 2" xfId="1428" xr:uid="{00000000-0005-0000-0000-000051060000}"/>
    <cellStyle name="Normal 4 9 2 2 3 2 2 2" xfId="1429" xr:uid="{00000000-0005-0000-0000-000052060000}"/>
    <cellStyle name="Normal 4 9 2 2 3 2 2 2 2" xfId="1430" xr:uid="{00000000-0005-0000-0000-000053060000}"/>
    <cellStyle name="Normal 4 9 2 2 3 2 2 2 2 2" xfId="1431" xr:uid="{00000000-0005-0000-0000-000054060000}"/>
    <cellStyle name="Normal 4 9 2 2 3 2 2 2 2 2 2" xfId="1432" xr:uid="{00000000-0005-0000-0000-000055060000}"/>
    <cellStyle name="Normal 4 9 2 2 3 2 2 2 2 2 2 2" xfId="1433" xr:uid="{00000000-0005-0000-0000-000056060000}"/>
    <cellStyle name="Normal 4 9 2 2 3 2 2 2 2 2 2 2 2" xfId="1434" xr:uid="{00000000-0005-0000-0000-000057060000}"/>
    <cellStyle name="Normal 4 9 2 2 3 2 2 2 2 2 2 2 2 2" xfId="1435" xr:uid="{00000000-0005-0000-0000-000058060000}"/>
    <cellStyle name="Normal 4 9 2 2 3 2 2 2 2 2 2 2 2 2 2" xfId="1436" xr:uid="{00000000-0005-0000-0000-000059060000}"/>
    <cellStyle name="Normal 4 9 2 2 3 2 2 2 2 2 2 2 2 2 2 2" xfId="1437" xr:uid="{00000000-0005-0000-0000-00005A060000}"/>
    <cellStyle name="Normal 4 9 2 2 3 2 2 2 2 2 2 2 2 2 2 2 2" xfId="2084" xr:uid="{00000000-0005-0000-0000-00005B060000}"/>
    <cellStyle name="Normal 4 9 2 2 3 2 2 2 2 2 2 2 2 2 2 3" xfId="1438" xr:uid="{00000000-0005-0000-0000-00005C060000}"/>
    <cellStyle name="Normal 4 9 2 2 3 2 2 2 2 2 2 2 2 2 2 3 2" xfId="1439" xr:uid="{00000000-0005-0000-0000-00005D060000}"/>
    <cellStyle name="Normal 4 9 2 2 3 2 2 2 2 2 2 2 2 2 2 3 2 2" xfId="2085" xr:uid="{00000000-0005-0000-0000-00005E060000}"/>
    <cellStyle name="Normal 4 9 2 2 3 2 2 2 2 2 2 2 2 2 2 3 3" xfId="2086" xr:uid="{00000000-0005-0000-0000-00005F060000}"/>
    <cellStyle name="Normal 4 9 2 2 3 2 2 2 2 2 2 2 2 2 2 4" xfId="2087" xr:uid="{00000000-0005-0000-0000-000060060000}"/>
    <cellStyle name="Normal 4 9 2 2 3 2 2 2 2 2 2 2 2 2 3" xfId="2088" xr:uid="{00000000-0005-0000-0000-000061060000}"/>
    <cellStyle name="Normal 4 9 2 2 3 2 2 2 2 2 2 2 2 3" xfId="2089" xr:uid="{00000000-0005-0000-0000-000062060000}"/>
    <cellStyle name="Normal 4 9 2 2 3 2 2 2 2 2 2 2 3" xfId="2090" xr:uid="{00000000-0005-0000-0000-000063060000}"/>
    <cellStyle name="Normal 4 9 2 2 3 2 2 2 2 2 2 3" xfId="2091" xr:uid="{00000000-0005-0000-0000-000064060000}"/>
    <cellStyle name="Normal 4 9 2 2 3 2 2 2 2 2 3" xfId="2092" xr:uid="{00000000-0005-0000-0000-000065060000}"/>
    <cellStyle name="Normal 4 9 2 2 3 2 2 2 2 3" xfId="2093" xr:uid="{00000000-0005-0000-0000-000066060000}"/>
    <cellStyle name="Normal 4 9 2 2 3 2 2 2 3" xfId="2094" xr:uid="{00000000-0005-0000-0000-000067060000}"/>
    <cellStyle name="Normal 4 9 2 2 3 2 2 3" xfId="2095" xr:uid="{00000000-0005-0000-0000-000068060000}"/>
    <cellStyle name="Normal 4 9 2 2 3 2 3" xfId="2096" xr:uid="{00000000-0005-0000-0000-000069060000}"/>
    <cellStyle name="Normal 4 9 2 2 3 3" xfId="2097" xr:uid="{00000000-0005-0000-0000-00006A060000}"/>
    <cellStyle name="Normal 4 9 2 2 4" xfId="2098" xr:uid="{00000000-0005-0000-0000-00006B060000}"/>
    <cellStyle name="Normal 4 9 2 3" xfId="1440" xr:uid="{00000000-0005-0000-0000-00006C060000}"/>
    <cellStyle name="Normal 4 9 2 3 2" xfId="2099" xr:uid="{00000000-0005-0000-0000-00006D060000}"/>
    <cellStyle name="Normal 4 9 2 4" xfId="2100" xr:uid="{00000000-0005-0000-0000-00006E060000}"/>
    <cellStyle name="Normal 4 9 3" xfId="825" xr:uid="{00000000-0005-0000-0000-00006F060000}"/>
    <cellStyle name="Normal 4 9 3 2" xfId="1441" xr:uid="{00000000-0005-0000-0000-000070060000}"/>
    <cellStyle name="Normal 4 9 4" xfId="2101" xr:uid="{00000000-0005-0000-0000-000071060000}"/>
    <cellStyle name="Normal 40" xfId="459" xr:uid="{00000000-0005-0000-0000-000072060000}"/>
    <cellStyle name="Normal 40 2" xfId="569" xr:uid="{00000000-0005-0000-0000-000073060000}"/>
    <cellStyle name="Normal 40 2 2" xfId="1442" xr:uid="{00000000-0005-0000-0000-000074060000}"/>
    <cellStyle name="Normal 40 3" xfId="2102" xr:uid="{00000000-0005-0000-0000-000075060000}"/>
    <cellStyle name="Normal 41" xfId="460" xr:uid="{00000000-0005-0000-0000-000076060000}"/>
    <cellStyle name="Normal 41 2" xfId="461" xr:uid="{00000000-0005-0000-0000-000077060000}"/>
    <cellStyle name="Normal 41 2 2" xfId="2103" xr:uid="{00000000-0005-0000-0000-000078060000}"/>
    <cellStyle name="Normal 41 3" xfId="2104" xr:uid="{00000000-0005-0000-0000-000079060000}"/>
    <cellStyle name="Normal 42" xfId="462" xr:uid="{00000000-0005-0000-0000-00007A060000}"/>
    <cellStyle name="Normal 42 2" xfId="826" xr:uid="{00000000-0005-0000-0000-00007B060000}"/>
    <cellStyle name="Normal 42 2 2" xfId="2105" xr:uid="{00000000-0005-0000-0000-00007C060000}"/>
    <cellStyle name="Normal 42 3" xfId="2106" xr:uid="{00000000-0005-0000-0000-00007D060000}"/>
    <cellStyle name="Normal 43" xfId="549" xr:uid="{00000000-0005-0000-0000-00007E060000}"/>
    <cellStyle name="Normal 43 2" xfId="571" xr:uid="{00000000-0005-0000-0000-00007F060000}"/>
    <cellStyle name="Normal 43 2 2" xfId="1443" xr:uid="{00000000-0005-0000-0000-000080060000}"/>
    <cellStyle name="Normal 43 3" xfId="827" xr:uid="{00000000-0005-0000-0000-000081060000}"/>
    <cellStyle name="Normal 44" xfId="572" xr:uid="{00000000-0005-0000-0000-000082060000}"/>
    <cellStyle name="Normal 44 2" xfId="828" xr:uid="{00000000-0005-0000-0000-000083060000}"/>
    <cellStyle name="Normal 44 2 2" xfId="2107" xr:uid="{00000000-0005-0000-0000-000084060000}"/>
    <cellStyle name="Normal 44 3" xfId="2108" xr:uid="{00000000-0005-0000-0000-000085060000}"/>
    <cellStyle name="Normal 45" xfId="574" xr:uid="{00000000-0005-0000-0000-000086060000}"/>
    <cellStyle name="Normal 45 2" xfId="598" xr:uid="{00000000-0005-0000-0000-000087060000}"/>
    <cellStyle name="Normal 45 2 2" xfId="1444" xr:uid="{00000000-0005-0000-0000-000088060000}"/>
    <cellStyle name="Normal 45 3" xfId="1445" xr:uid="{00000000-0005-0000-0000-000089060000}"/>
    <cellStyle name="Normal 46" xfId="575" xr:uid="{00000000-0005-0000-0000-00008A060000}"/>
    <cellStyle name="Normal 46 2" xfId="829" xr:uid="{00000000-0005-0000-0000-00008B060000}"/>
    <cellStyle name="Normal 46 2 2" xfId="1446" xr:uid="{00000000-0005-0000-0000-00008C060000}"/>
    <cellStyle name="Normal 46 3" xfId="2109" xr:uid="{00000000-0005-0000-0000-00008D060000}"/>
    <cellStyle name="Normal 47" xfId="576" xr:uid="{00000000-0005-0000-0000-00008E060000}"/>
    <cellStyle name="Normal 47 2" xfId="830" xr:uid="{00000000-0005-0000-0000-00008F060000}"/>
    <cellStyle name="Normal 47 2 2" xfId="1447" xr:uid="{00000000-0005-0000-0000-000090060000}"/>
    <cellStyle name="Normal 47 3" xfId="2110" xr:uid="{00000000-0005-0000-0000-000091060000}"/>
    <cellStyle name="Normal 48" xfId="578" xr:uid="{00000000-0005-0000-0000-000092060000}"/>
    <cellStyle name="Normal 48 2" xfId="831" xr:uid="{00000000-0005-0000-0000-000093060000}"/>
    <cellStyle name="Normal 48 2 2" xfId="2111" xr:uid="{00000000-0005-0000-0000-000094060000}"/>
    <cellStyle name="Normal 48 3" xfId="2112" xr:uid="{00000000-0005-0000-0000-000095060000}"/>
    <cellStyle name="Normal 49" xfId="579" xr:uid="{00000000-0005-0000-0000-000096060000}"/>
    <cellStyle name="Normal 49 2" xfId="832" xr:uid="{00000000-0005-0000-0000-000097060000}"/>
    <cellStyle name="Normal 49 2 2" xfId="2113" xr:uid="{00000000-0005-0000-0000-000098060000}"/>
    <cellStyle name="Normal 49 3" xfId="2114" xr:uid="{00000000-0005-0000-0000-000099060000}"/>
    <cellStyle name="Normal 5" xfId="463" xr:uid="{00000000-0005-0000-0000-00009A060000}"/>
    <cellStyle name="Normal 5 10" xfId="464" xr:uid="{00000000-0005-0000-0000-00009B060000}"/>
    <cellStyle name="Normal 5 10 2" xfId="1449" xr:uid="{00000000-0005-0000-0000-00009C060000}"/>
    <cellStyle name="Normal 5 10 2 2" xfId="2115" xr:uid="{00000000-0005-0000-0000-00009D060000}"/>
    <cellStyle name="Normal 5 10 3" xfId="1448" xr:uid="{00000000-0005-0000-0000-00009E060000}"/>
    <cellStyle name="Normal 5 11" xfId="1450" xr:uid="{00000000-0005-0000-0000-00009F060000}"/>
    <cellStyle name="Normal 5 11 2" xfId="2116" xr:uid="{00000000-0005-0000-0000-0000A0060000}"/>
    <cellStyle name="Normal 5 12" xfId="2117" xr:uid="{00000000-0005-0000-0000-0000A1060000}"/>
    <cellStyle name="Normal 5 13" xfId="2602" xr:uid="{00000000-0005-0000-0000-0000A2060000}"/>
    <cellStyle name="Normal 5 2" xfId="465" xr:uid="{00000000-0005-0000-0000-0000A3060000}"/>
    <cellStyle name="Normal 5 2 2" xfId="466" xr:uid="{00000000-0005-0000-0000-0000A4060000}"/>
    <cellStyle name="Normal 5 2 2 2" xfId="467" xr:uid="{00000000-0005-0000-0000-0000A5060000}"/>
    <cellStyle name="Normal 5 2 3" xfId="468" xr:uid="{00000000-0005-0000-0000-0000A6060000}"/>
    <cellStyle name="Normal 5 2 3 2" xfId="2118" xr:uid="{00000000-0005-0000-0000-0000A7060000}"/>
    <cellStyle name="Normal 5 3" xfId="469" xr:uid="{00000000-0005-0000-0000-0000A8060000}"/>
    <cellStyle name="Normal 5 3 2" xfId="470" xr:uid="{00000000-0005-0000-0000-0000A9060000}"/>
    <cellStyle name="Normal 5 3 2 2" xfId="2119" xr:uid="{00000000-0005-0000-0000-0000AA060000}"/>
    <cellStyle name="Normal 5 3 3" xfId="1451" xr:uid="{00000000-0005-0000-0000-0000AB060000}"/>
    <cellStyle name="Normal 5 4" xfId="471" xr:uid="{00000000-0005-0000-0000-0000AC060000}"/>
    <cellStyle name="Normal 5 4 2" xfId="472" xr:uid="{00000000-0005-0000-0000-0000AD060000}"/>
    <cellStyle name="Normal 5 5" xfId="473" xr:uid="{00000000-0005-0000-0000-0000AE060000}"/>
    <cellStyle name="Normal 5 5 2" xfId="1452" xr:uid="{00000000-0005-0000-0000-0000AF060000}"/>
    <cellStyle name="Normal 5 6" xfId="474" xr:uid="{00000000-0005-0000-0000-0000B0060000}"/>
    <cellStyle name="Normal 5 6 2" xfId="1453" xr:uid="{00000000-0005-0000-0000-0000B1060000}"/>
    <cellStyle name="Normal 5 7" xfId="475" xr:uid="{00000000-0005-0000-0000-0000B2060000}"/>
    <cellStyle name="Normal 5 7 2" xfId="833" xr:uid="{00000000-0005-0000-0000-0000B3060000}"/>
    <cellStyle name="Normal 5 7 2 2" xfId="2120" xr:uid="{00000000-0005-0000-0000-0000B4060000}"/>
    <cellStyle name="Normal 5 7 3" xfId="2121" xr:uid="{00000000-0005-0000-0000-0000B5060000}"/>
    <cellStyle name="Normal 5 8" xfId="476" xr:uid="{00000000-0005-0000-0000-0000B6060000}"/>
    <cellStyle name="Normal 5 8 2" xfId="834" xr:uid="{00000000-0005-0000-0000-0000B7060000}"/>
    <cellStyle name="Normal 5 8 2 2" xfId="835" xr:uid="{00000000-0005-0000-0000-0000B8060000}"/>
    <cellStyle name="Normal 5 8 2 2 2" xfId="1454" xr:uid="{00000000-0005-0000-0000-0000B9060000}"/>
    <cellStyle name="Normal 5 8 2 2 2 2" xfId="2122" xr:uid="{00000000-0005-0000-0000-0000BA060000}"/>
    <cellStyle name="Normal 5 8 2 2 3" xfId="2123" xr:uid="{00000000-0005-0000-0000-0000BB060000}"/>
    <cellStyle name="Normal 5 8 2 3" xfId="1455" xr:uid="{00000000-0005-0000-0000-0000BC060000}"/>
    <cellStyle name="Normal 5 8 2 3 2" xfId="2124" xr:uid="{00000000-0005-0000-0000-0000BD060000}"/>
    <cellStyle name="Normal 5 8 2 4" xfId="2125" xr:uid="{00000000-0005-0000-0000-0000BE060000}"/>
    <cellStyle name="Normal 5 8 3" xfId="836" xr:uid="{00000000-0005-0000-0000-0000BF060000}"/>
    <cellStyle name="Normal 5 8 3 2" xfId="1456" xr:uid="{00000000-0005-0000-0000-0000C0060000}"/>
    <cellStyle name="Normal 5 8 3 2 2" xfId="2126" xr:uid="{00000000-0005-0000-0000-0000C1060000}"/>
    <cellStyle name="Normal 5 8 3 3" xfId="2127" xr:uid="{00000000-0005-0000-0000-0000C2060000}"/>
    <cellStyle name="Normal 5 8 4" xfId="1457" xr:uid="{00000000-0005-0000-0000-0000C3060000}"/>
    <cellStyle name="Normal 5 8 4 2" xfId="2128" xr:uid="{00000000-0005-0000-0000-0000C4060000}"/>
    <cellStyle name="Normal 5 8 5" xfId="2129" xr:uid="{00000000-0005-0000-0000-0000C5060000}"/>
    <cellStyle name="Normal 5 9" xfId="477" xr:uid="{00000000-0005-0000-0000-0000C6060000}"/>
    <cellStyle name="Normal 5 9 2" xfId="837" xr:uid="{00000000-0005-0000-0000-0000C7060000}"/>
    <cellStyle name="Normal 5 9 2 2" xfId="1458" xr:uid="{00000000-0005-0000-0000-0000C8060000}"/>
    <cellStyle name="Normal 5 9 2 2 2" xfId="2130" xr:uid="{00000000-0005-0000-0000-0000C9060000}"/>
    <cellStyle name="Normal 5 9 2 3" xfId="2131" xr:uid="{00000000-0005-0000-0000-0000CA060000}"/>
    <cellStyle name="Normal 5 9 3" xfId="1459" xr:uid="{00000000-0005-0000-0000-0000CB060000}"/>
    <cellStyle name="Normal 5 9 3 2" xfId="2132" xr:uid="{00000000-0005-0000-0000-0000CC060000}"/>
    <cellStyle name="Normal 5 9 4" xfId="2133" xr:uid="{00000000-0005-0000-0000-0000CD060000}"/>
    <cellStyle name="Normal 50" xfId="580" xr:uid="{00000000-0005-0000-0000-0000CE060000}"/>
    <cellStyle name="Normal 50 2" xfId="1034" xr:uid="{00000000-0005-0000-0000-0000CF060000}"/>
    <cellStyle name="Normal 50 2 2" xfId="2603" xr:uid="{00000000-0005-0000-0000-0000D0060000}"/>
    <cellStyle name="Normal 50 3" xfId="1460" xr:uid="{00000000-0005-0000-0000-0000D1060000}"/>
    <cellStyle name="Normal 51" xfId="582" xr:uid="{00000000-0005-0000-0000-0000D2060000}"/>
    <cellStyle name="Normal 51 2" xfId="604" xr:uid="{00000000-0005-0000-0000-0000D3060000}"/>
    <cellStyle name="Normal 51 2 2" xfId="2134" xr:uid="{00000000-0005-0000-0000-0000D4060000}"/>
    <cellStyle name="Normal 51 3" xfId="1035" xr:uid="{00000000-0005-0000-0000-0000D5060000}"/>
    <cellStyle name="Normal 51 3 2" xfId="2135" xr:uid="{00000000-0005-0000-0000-0000D6060000}"/>
    <cellStyle name="Normal 52" xfId="583" xr:uid="{00000000-0005-0000-0000-0000D7060000}"/>
    <cellStyle name="Normal 52 2" xfId="838" xr:uid="{00000000-0005-0000-0000-0000D8060000}"/>
    <cellStyle name="Normal 52 2 2" xfId="2136" xr:uid="{00000000-0005-0000-0000-0000D9060000}"/>
    <cellStyle name="Normal 52 3" xfId="1036" xr:uid="{00000000-0005-0000-0000-0000DA060000}"/>
    <cellStyle name="Normal 52 3 2" xfId="2137" xr:uid="{00000000-0005-0000-0000-0000DB060000}"/>
    <cellStyle name="Normal 53" xfId="585" xr:uid="{00000000-0005-0000-0000-0000DC060000}"/>
    <cellStyle name="Normal 53 2" xfId="1037" xr:uid="{00000000-0005-0000-0000-0000DD060000}"/>
    <cellStyle name="Normal 53 2 2" xfId="1461" xr:uid="{00000000-0005-0000-0000-0000DE060000}"/>
    <cellStyle name="Normal 53 3" xfId="2138" xr:uid="{00000000-0005-0000-0000-0000DF060000}"/>
    <cellStyle name="Normal 54" xfId="586" xr:uid="{00000000-0005-0000-0000-0000E0060000}"/>
    <cellStyle name="Normal 54 2" xfId="1038" xr:uid="{00000000-0005-0000-0000-0000E1060000}"/>
    <cellStyle name="Normal 54 2 2" xfId="1462" xr:uid="{00000000-0005-0000-0000-0000E2060000}"/>
    <cellStyle name="Normal 54 3" xfId="2139" xr:uid="{00000000-0005-0000-0000-0000E3060000}"/>
    <cellStyle name="Normal 55" xfId="587" xr:uid="{00000000-0005-0000-0000-0000E4060000}"/>
    <cellStyle name="Normal 55 2" xfId="1039" xr:uid="{00000000-0005-0000-0000-0000E5060000}"/>
    <cellStyle name="Normal 55 2 2" xfId="1463" xr:uid="{00000000-0005-0000-0000-0000E6060000}"/>
    <cellStyle name="Normal 55 3" xfId="2140" xr:uid="{00000000-0005-0000-0000-0000E7060000}"/>
    <cellStyle name="Normal 56" xfId="588" xr:uid="{00000000-0005-0000-0000-0000E8060000}"/>
    <cellStyle name="Normal 56 2" xfId="1040" xr:uid="{00000000-0005-0000-0000-0000E9060000}"/>
    <cellStyle name="Normal 56 2 2" xfId="2141" xr:uid="{00000000-0005-0000-0000-0000EA060000}"/>
    <cellStyle name="Normal 56 3" xfId="1464" xr:uid="{00000000-0005-0000-0000-0000EB060000}"/>
    <cellStyle name="Normal 57" xfId="589" xr:uid="{00000000-0005-0000-0000-0000EC060000}"/>
    <cellStyle name="Normal 57 2" xfId="1041" xr:uid="{00000000-0005-0000-0000-0000ED060000}"/>
    <cellStyle name="Normal 57 2 2" xfId="2142" xr:uid="{00000000-0005-0000-0000-0000EE060000}"/>
    <cellStyle name="Normal 57 3" xfId="1465" xr:uid="{00000000-0005-0000-0000-0000EF060000}"/>
    <cellStyle name="Normal 58" xfId="590" xr:uid="{00000000-0005-0000-0000-0000F0060000}"/>
    <cellStyle name="Normal 58 2" xfId="1042" xr:uid="{00000000-0005-0000-0000-0000F1060000}"/>
    <cellStyle name="Normal 58 2 2" xfId="2143" xr:uid="{00000000-0005-0000-0000-0000F2060000}"/>
    <cellStyle name="Normal 58 3" xfId="1466" xr:uid="{00000000-0005-0000-0000-0000F3060000}"/>
    <cellStyle name="Normal 59" xfId="591" xr:uid="{00000000-0005-0000-0000-0000F4060000}"/>
    <cellStyle name="Normal 59 2" xfId="1043" xr:uid="{00000000-0005-0000-0000-0000F5060000}"/>
    <cellStyle name="Normal 59 3" xfId="1467" xr:uid="{00000000-0005-0000-0000-0000F6060000}"/>
    <cellStyle name="Normal 6" xfId="478" xr:uid="{00000000-0005-0000-0000-0000F7060000}"/>
    <cellStyle name="Normal 6 10" xfId="839" xr:uid="{00000000-0005-0000-0000-0000F8060000}"/>
    <cellStyle name="Normal 6 10 2" xfId="1468" xr:uid="{00000000-0005-0000-0000-0000F9060000}"/>
    <cellStyle name="Normal 6 10 2 2" xfId="2144" xr:uid="{00000000-0005-0000-0000-0000FA060000}"/>
    <cellStyle name="Normal 6 10 3" xfId="2145" xr:uid="{00000000-0005-0000-0000-0000FB060000}"/>
    <cellStyle name="Normal 6 11" xfId="840" xr:uid="{00000000-0005-0000-0000-0000FC060000}"/>
    <cellStyle name="Normal 6 11 2" xfId="2146" xr:uid="{00000000-0005-0000-0000-0000FD060000}"/>
    <cellStyle name="Normal 6 12" xfId="841" xr:uid="{00000000-0005-0000-0000-0000FE060000}"/>
    <cellStyle name="Normal 6 12 2" xfId="2147" xr:uid="{00000000-0005-0000-0000-0000FF060000}"/>
    <cellStyle name="Normal 6 13" xfId="1469" xr:uid="{00000000-0005-0000-0000-000000070000}"/>
    <cellStyle name="Normal 6 13 2" xfId="2148" xr:uid="{00000000-0005-0000-0000-000001070000}"/>
    <cellStyle name="Normal 6 14" xfId="1470" xr:uid="{00000000-0005-0000-0000-000002070000}"/>
    <cellStyle name="Normal 6 14 2" xfId="2149" xr:uid="{00000000-0005-0000-0000-000003070000}"/>
    <cellStyle name="Normal 6 15" xfId="1471" xr:uid="{00000000-0005-0000-0000-000004070000}"/>
    <cellStyle name="Normal 6 15 2" xfId="2150" xr:uid="{00000000-0005-0000-0000-000005070000}"/>
    <cellStyle name="Normal 6 16" xfId="2151" xr:uid="{00000000-0005-0000-0000-000006070000}"/>
    <cellStyle name="Normal 6 17" xfId="2604" xr:uid="{00000000-0005-0000-0000-000007070000}"/>
    <cellStyle name="Normal 6 2" xfId="479" xr:uid="{00000000-0005-0000-0000-000008070000}"/>
    <cellStyle name="Normal 6 2 2" xfId="480" xr:uid="{00000000-0005-0000-0000-000009070000}"/>
    <cellStyle name="Normal 6 2 2 2" xfId="842" xr:uid="{00000000-0005-0000-0000-00000A070000}"/>
    <cellStyle name="Normal 6 2 2 2 2" xfId="843" xr:uid="{00000000-0005-0000-0000-00000B070000}"/>
    <cellStyle name="Normal 6 2 2 2 2 2" xfId="1472" xr:uid="{00000000-0005-0000-0000-00000C070000}"/>
    <cellStyle name="Normal 6 2 2 2 2 2 2" xfId="2152" xr:uid="{00000000-0005-0000-0000-00000D070000}"/>
    <cellStyle name="Normal 6 2 2 2 2 3" xfId="2153" xr:uid="{00000000-0005-0000-0000-00000E070000}"/>
    <cellStyle name="Normal 6 2 2 2 3" xfId="1473" xr:uid="{00000000-0005-0000-0000-00000F070000}"/>
    <cellStyle name="Normal 6 2 2 2 3 2" xfId="2154" xr:uid="{00000000-0005-0000-0000-000010070000}"/>
    <cellStyle name="Normal 6 2 2 2 4" xfId="2155" xr:uid="{00000000-0005-0000-0000-000011070000}"/>
    <cellStyle name="Normal 6 2 2 3" xfId="844" xr:uid="{00000000-0005-0000-0000-000012070000}"/>
    <cellStyle name="Normal 6 2 2 3 2" xfId="1474" xr:uid="{00000000-0005-0000-0000-000013070000}"/>
    <cellStyle name="Normal 6 2 2 3 2 2" xfId="2156" xr:uid="{00000000-0005-0000-0000-000014070000}"/>
    <cellStyle name="Normal 6 2 2 3 3" xfId="2157" xr:uid="{00000000-0005-0000-0000-000015070000}"/>
    <cellStyle name="Normal 6 2 2 4" xfId="1475" xr:uid="{00000000-0005-0000-0000-000016070000}"/>
    <cellStyle name="Normal 6 2 2 4 2" xfId="2158" xr:uid="{00000000-0005-0000-0000-000017070000}"/>
    <cellStyle name="Normal 6 2 2 5" xfId="2159" xr:uid="{00000000-0005-0000-0000-000018070000}"/>
    <cellStyle name="Normal 6 2 3" xfId="845" xr:uid="{00000000-0005-0000-0000-000019070000}"/>
    <cellStyle name="Normal 6 2 3 2" xfId="846" xr:uid="{00000000-0005-0000-0000-00001A070000}"/>
    <cellStyle name="Normal 6 2 3 2 2" xfId="1476" xr:uid="{00000000-0005-0000-0000-00001B070000}"/>
    <cellStyle name="Normal 6 2 3 2 2 2" xfId="2160" xr:uid="{00000000-0005-0000-0000-00001C070000}"/>
    <cellStyle name="Normal 6 2 3 2 3" xfId="2161" xr:uid="{00000000-0005-0000-0000-00001D070000}"/>
    <cellStyle name="Normal 6 2 3 3" xfId="1477" xr:uid="{00000000-0005-0000-0000-00001E070000}"/>
    <cellStyle name="Normal 6 2 3 3 2" xfId="2162" xr:uid="{00000000-0005-0000-0000-00001F070000}"/>
    <cellStyle name="Normal 6 2 3 4" xfId="2163" xr:uid="{00000000-0005-0000-0000-000020070000}"/>
    <cellStyle name="Normal 6 2 4" xfId="847" xr:uid="{00000000-0005-0000-0000-000021070000}"/>
    <cellStyle name="Normal 6 2 4 2" xfId="1478" xr:uid="{00000000-0005-0000-0000-000022070000}"/>
    <cellStyle name="Normal 6 2 4 2 2" xfId="2164" xr:uid="{00000000-0005-0000-0000-000023070000}"/>
    <cellStyle name="Normal 6 2 4 3" xfId="2165" xr:uid="{00000000-0005-0000-0000-000024070000}"/>
    <cellStyle name="Normal 6 2 5" xfId="1479" xr:uid="{00000000-0005-0000-0000-000025070000}"/>
    <cellStyle name="Normal 6 2 5 2" xfId="2166" xr:uid="{00000000-0005-0000-0000-000026070000}"/>
    <cellStyle name="Normal 6 2 6" xfId="2167" xr:uid="{00000000-0005-0000-0000-000027070000}"/>
    <cellStyle name="Normal 6 3" xfId="481" xr:uid="{00000000-0005-0000-0000-000028070000}"/>
    <cellStyle name="Normal 6 3 2" xfId="482" xr:uid="{00000000-0005-0000-0000-000029070000}"/>
    <cellStyle name="Normal 6 3 2 2" xfId="848" xr:uid="{00000000-0005-0000-0000-00002A070000}"/>
    <cellStyle name="Normal 6 3 2 2 2" xfId="849" xr:uid="{00000000-0005-0000-0000-00002B070000}"/>
    <cellStyle name="Normal 6 3 2 2 2 2" xfId="1480" xr:uid="{00000000-0005-0000-0000-00002C070000}"/>
    <cellStyle name="Normal 6 3 2 2 2 2 2" xfId="2168" xr:uid="{00000000-0005-0000-0000-00002D070000}"/>
    <cellStyle name="Normal 6 3 2 2 2 3" xfId="2169" xr:uid="{00000000-0005-0000-0000-00002E070000}"/>
    <cellStyle name="Normal 6 3 2 2 3" xfId="1481" xr:uid="{00000000-0005-0000-0000-00002F070000}"/>
    <cellStyle name="Normal 6 3 2 2 3 2" xfId="2170" xr:uid="{00000000-0005-0000-0000-000030070000}"/>
    <cellStyle name="Normal 6 3 2 2 4" xfId="2171" xr:uid="{00000000-0005-0000-0000-000031070000}"/>
    <cellStyle name="Normal 6 3 2 3" xfId="850" xr:uid="{00000000-0005-0000-0000-000032070000}"/>
    <cellStyle name="Normal 6 3 2 3 2" xfId="1482" xr:uid="{00000000-0005-0000-0000-000033070000}"/>
    <cellStyle name="Normal 6 3 2 3 2 2" xfId="2172" xr:uid="{00000000-0005-0000-0000-000034070000}"/>
    <cellStyle name="Normal 6 3 2 3 3" xfId="2173" xr:uid="{00000000-0005-0000-0000-000035070000}"/>
    <cellStyle name="Normal 6 3 2 4" xfId="1483" xr:uid="{00000000-0005-0000-0000-000036070000}"/>
    <cellStyle name="Normal 6 3 2 4 2" xfId="2174" xr:uid="{00000000-0005-0000-0000-000037070000}"/>
    <cellStyle name="Normal 6 3 2 5" xfId="2175" xr:uid="{00000000-0005-0000-0000-000038070000}"/>
    <cellStyle name="Normal 6 3 3" xfId="851" xr:uid="{00000000-0005-0000-0000-000039070000}"/>
    <cellStyle name="Normal 6 3 3 2" xfId="852" xr:uid="{00000000-0005-0000-0000-00003A070000}"/>
    <cellStyle name="Normal 6 3 3 2 2" xfId="1484" xr:uid="{00000000-0005-0000-0000-00003B070000}"/>
    <cellStyle name="Normal 6 3 3 2 2 2" xfId="2176" xr:uid="{00000000-0005-0000-0000-00003C070000}"/>
    <cellStyle name="Normal 6 3 3 2 3" xfId="2177" xr:uid="{00000000-0005-0000-0000-00003D070000}"/>
    <cellStyle name="Normal 6 3 3 3" xfId="1485" xr:uid="{00000000-0005-0000-0000-00003E070000}"/>
    <cellStyle name="Normal 6 3 3 3 2" xfId="2178" xr:uid="{00000000-0005-0000-0000-00003F070000}"/>
    <cellStyle name="Normal 6 3 3 4" xfId="2179" xr:uid="{00000000-0005-0000-0000-000040070000}"/>
    <cellStyle name="Normal 6 3 4" xfId="853" xr:uid="{00000000-0005-0000-0000-000041070000}"/>
    <cellStyle name="Normal 6 3 4 2" xfId="1486" xr:uid="{00000000-0005-0000-0000-000042070000}"/>
    <cellStyle name="Normal 6 3 4 2 2" xfId="2180" xr:uid="{00000000-0005-0000-0000-000043070000}"/>
    <cellStyle name="Normal 6 3 4 3" xfId="2181" xr:uid="{00000000-0005-0000-0000-000044070000}"/>
    <cellStyle name="Normal 6 3 5" xfId="1487" xr:uid="{00000000-0005-0000-0000-000045070000}"/>
    <cellStyle name="Normal 6 3 5 2" xfId="2182" xr:uid="{00000000-0005-0000-0000-000046070000}"/>
    <cellStyle name="Normal 6 3 6" xfId="2183" xr:uid="{00000000-0005-0000-0000-000047070000}"/>
    <cellStyle name="Normal 6 4" xfId="483" xr:uid="{00000000-0005-0000-0000-000048070000}"/>
    <cellStyle name="Normal 6 4 2" xfId="553" xr:uid="{00000000-0005-0000-0000-000049070000}"/>
    <cellStyle name="Normal 6 4 2 2" xfId="854" xr:uid="{00000000-0005-0000-0000-00004A070000}"/>
    <cellStyle name="Normal 6 4 2 2 2" xfId="855" xr:uid="{00000000-0005-0000-0000-00004B070000}"/>
    <cellStyle name="Normal 6 4 2 2 2 2" xfId="1488" xr:uid="{00000000-0005-0000-0000-00004C070000}"/>
    <cellStyle name="Normal 6 4 2 2 2 2 2" xfId="2184" xr:uid="{00000000-0005-0000-0000-00004D070000}"/>
    <cellStyle name="Normal 6 4 2 2 2 3" xfId="2185" xr:uid="{00000000-0005-0000-0000-00004E070000}"/>
    <cellStyle name="Normal 6 4 2 2 3" xfId="1489" xr:uid="{00000000-0005-0000-0000-00004F070000}"/>
    <cellStyle name="Normal 6 4 2 2 3 2" xfId="2186" xr:uid="{00000000-0005-0000-0000-000050070000}"/>
    <cellStyle name="Normal 6 4 2 2 4" xfId="2187" xr:uid="{00000000-0005-0000-0000-000051070000}"/>
    <cellStyle name="Normal 6 4 2 3" xfId="856" xr:uid="{00000000-0005-0000-0000-000052070000}"/>
    <cellStyle name="Normal 6 4 2 3 2" xfId="1490" xr:uid="{00000000-0005-0000-0000-000053070000}"/>
    <cellStyle name="Normal 6 4 2 3 2 2" xfId="2188" xr:uid="{00000000-0005-0000-0000-000054070000}"/>
    <cellStyle name="Normal 6 4 2 3 3" xfId="2189" xr:uid="{00000000-0005-0000-0000-000055070000}"/>
    <cellStyle name="Normal 6 4 2 4" xfId="1491" xr:uid="{00000000-0005-0000-0000-000056070000}"/>
    <cellStyle name="Normal 6 4 2 4 2" xfId="2190" xr:uid="{00000000-0005-0000-0000-000057070000}"/>
    <cellStyle name="Normal 6 4 2 5" xfId="2191" xr:uid="{00000000-0005-0000-0000-000058070000}"/>
    <cellStyle name="Normal 6 4 3" xfId="857" xr:uid="{00000000-0005-0000-0000-000059070000}"/>
    <cellStyle name="Normal 6 4 3 2" xfId="858" xr:uid="{00000000-0005-0000-0000-00005A070000}"/>
    <cellStyle name="Normal 6 4 3 2 2" xfId="1492" xr:uid="{00000000-0005-0000-0000-00005B070000}"/>
    <cellStyle name="Normal 6 4 3 2 2 2" xfId="2192" xr:uid="{00000000-0005-0000-0000-00005C070000}"/>
    <cellStyle name="Normal 6 4 3 2 3" xfId="2193" xr:uid="{00000000-0005-0000-0000-00005D070000}"/>
    <cellStyle name="Normal 6 4 3 3" xfId="1493" xr:uid="{00000000-0005-0000-0000-00005E070000}"/>
    <cellStyle name="Normal 6 4 3 3 2" xfId="2194" xr:uid="{00000000-0005-0000-0000-00005F070000}"/>
    <cellStyle name="Normal 6 4 3 4" xfId="2195" xr:uid="{00000000-0005-0000-0000-000060070000}"/>
    <cellStyle name="Normal 6 4 4" xfId="859" xr:uid="{00000000-0005-0000-0000-000061070000}"/>
    <cellStyle name="Normal 6 4 4 2" xfId="1494" xr:uid="{00000000-0005-0000-0000-000062070000}"/>
    <cellStyle name="Normal 6 4 4 2 2" xfId="2196" xr:uid="{00000000-0005-0000-0000-000063070000}"/>
    <cellStyle name="Normal 6 4 4 3" xfId="2197" xr:uid="{00000000-0005-0000-0000-000064070000}"/>
    <cellStyle name="Normal 6 4 5" xfId="1495" xr:uid="{00000000-0005-0000-0000-000065070000}"/>
    <cellStyle name="Normal 6 4 5 2" xfId="2198" xr:uid="{00000000-0005-0000-0000-000066070000}"/>
    <cellStyle name="Normal 6 4 6" xfId="2199" xr:uid="{00000000-0005-0000-0000-000067070000}"/>
    <cellStyle name="Normal 6 5" xfId="484" xr:uid="{00000000-0005-0000-0000-000068070000}"/>
    <cellStyle name="Normal 6 5 2" xfId="860" xr:uid="{00000000-0005-0000-0000-000069070000}"/>
    <cellStyle name="Normal 6 5 2 2" xfId="861" xr:uid="{00000000-0005-0000-0000-00006A070000}"/>
    <cellStyle name="Normal 6 5 2 2 2" xfId="862" xr:uid="{00000000-0005-0000-0000-00006B070000}"/>
    <cellStyle name="Normal 6 5 2 2 2 2" xfId="1496" xr:uid="{00000000-0005-0000-0000-00006C070000}"/>
    <cellStyle name="Normal 6 5 2 2 2 2 2" xfId="2200" xr:uid="{00000000-0005-0000-0000-00006D070000}"/>
    <cellStyle name="Normal 6 5 2 2 2 3" xfId="2201" xr:uid="{00000000-0005-0000-0000-00006E070000}"/>
    <cellStyle name="Normal 6 5 2 2 3" xfId="1497" xr:uid="{00000000-0005-0000-0000-00006F070000}"/>
    <cellStyle name="Normal 6 5 2 2 3 2" xfId="2202" xr:uid="{00000000-0005-0000-0000-000070070000}"/>
    <cellStyle name="Normal 6 5 2 2 4" xfId="2203" xr:uid="{00000000-0005-0000-0000-000071070000}"/>
    <cellStyle name="Normal 6 5 2 3" xfId="863" xr:uid="{00000000-0005-0000-0000-000072070000}"/>
    <cellStyle name="Normal 6 5 2 3 2" xfId="1498" xr:uid="{00000000-0005-0000-0000-000073070000}"/>
    <cellStyle name="Normal 6 5 2 3 2 2" xfId="2204" xr:uid="{00000000-0005-0000-0000-000074070000}"/>
    <cellStyle name="Normal 6 5 2 3 3" xfId="2205" xr:uid="{00000000-0005-0000-0000-000075070000}"/>
    <cellStyle name="Normal 6 5 2 4" xfId="1499" xr:uid="{00000000-0005-0000-0000-000076070000}"/>
    <cellStyle name="Normal 6 5 2 4 2" xfId="2206" xr:uid="{00000000-0005-0000-0000-000077070000}"/>
    <cellStyle name="Normal 6 5 2 5" xfId="2207" xr:uid="{00000000-0005-0000-0000-000078070000}"/>
    <cellStyle name="Normal 6 5 3" xfId="864" xr:uid="{00000000-0005-0000-0000-000079070000}"/>
    <cellStyle name="Normal 6 5 3 2" xfId="865" xr:uid="{00000000-0005-0000-0000-00007A070000}"/>
    <cellStyle name="Normal 6 5 3 2 2" xfId="1500" xr:uid="{00000000-0005-0000-0000-00007B070000}"/>
    <cellStyle name="Normal 6 5 3 2 2 2" xfId="2208" xr:uid="{00000000-0005-0000-0000-00007C070000}"/>
    <cellStyle name="Normal 6 5 3 2 3" xfId="2209" xr:uid="{00000000-0005-0000-0000-00007D070000}"/>
    <cellStyle name="Normal 6 5 3 3" xfId="1501" xr:uid="{00000000-0005-0000-0000-00007E070000}"/>
    <cellStyle name="Normal 6 5 3 3 2" xfId="2210" xr:uid="{00000000-0005-0000-0000-00007F070000}"/>
    <cellStyle name="Normal 6 5 3 4" xfId="2211" xr:uid="{00000000-0005-0000-0000-000080070000}"/>
    <cellStyle name="Normal 6 5 4" xfId="866" xr:uid="{00000000-0005-0000-0000-000081070000}"/>
    <cellStyle name="Normal 6 5 4 2" xfId="1502" xr:uid="{00000000-0005-0000-0000-000082070000}"/>
    <cellStyle name="Normal 6 5 4 2 2" xfId="2212" xr:uid="{00000000-0005-0000-0000-000083070000}"/>
    <cellStyle name="Normal 6 5 4 3" xfId="2213" xr:uid="{00000000-0005-0000-0000-000084070000}"/>
    <cellStyle name="Normal 6 5 5" xfId="1503" xr:uid="{00000000-0005-0000-0000-000085070000}"/>
    <cellStyle name="Normal 6 5 5 2" xfId="2214" xr:uid="{00000000-0005-0000-0000-000086070000}"/>
    <cellStyle name="Normal 6 5 6" xfId="2215" xr:uid="{00000000-0005-0000-0000-000087070000}"/>
    <cellStyle name="Normal 6 6" xfId="485" xr:uid="{00000000-0005-0000-0000-000088070000}"/>
    <cellStyle name="Normal 6 6 2" xfId="867" xr:uid="{00000000-0005-0000-0000-000089070000}"/>
    <cellStyle name="Normal 6 6 2 2" xfId="868" xr:uid="{00000000-0005-0000-0000-00008A070000}"/>
    <cellStyle name="Normal 6 6 2 2 2" xfId="869" xr:uid="{00000000-0005-0000-0000-00008B070000}"/>
    <cellStyle name="Normal 6 6 2 2 2 2" xfId="1504" xr:uid="{00000000-0005-0000-0000-00008C070000}"/>
    <cellStyle name="Normal 6 6 2 2 2 2 2" xfId="2216" xr:uid="{00000000-0005-0000-0000-00008D070000}"/>
    <cellStyle name="Normal 6 6 2 2 2 3" xfId="2217" xr:uid="{00000000-0005-0000-0000-00008E070000}"/>
    <cellStyle name="Normal 6 6 2 2 3" xfId="1505" xr:uid="{00000000-0005-0000-0000-00008F070000}"/>
    <cellStyle name="Normal 6 6 2 2 3 2" xfId="2218" xr:uid="{00000000-0005-0000-0000-000090070000}"/>
    <cellStyle name="Normal 6 6 2 2 4" xfId="2219" xr:uid="{00000000-0005-0000-0000-000091070000}"/>
    <cellStyle name="Normal 6 6 2 3" xfId="870" xr:uid="{00000000-0005-0000-0000-000092070000}"/>
    <cellStyle name="Normal 6 6 2 3 2" xfId="1506" xr:uid="{00000000-0005-0000-0000-000093070000}"/>
    <cellStyle name="Normal 6 6 2 3 2 2" xfId="2220" xr:uid="{00000000-0005-0000-0000-000094070000}"/>
    <cellStyle name="Normal 6 6 2 3 3" xfId="2221" xr:uid="{00000000-0005-0000-0000-000095070000}"/>
    <cellStyle name="Normal 6 6 2 4" xfId="1507" xr:uid="{00000000-0005-0000-0000-000096070000}"/>
    <cellStyle name="Normal 6 6 2 4 2" xfId="2222" xr:uid="{00000000-0005-0000-0000-000097070000}"/>
    <cellStyle name="Normal 6 6 2 5" xfId="2223" xr:uid="{00000000-0005-0000-0000-000098070000}"/>
    <cellStyle name="Normal 6 6 3" xfId="871" xr:uid="{00000000-0005-0000-0000-000099070000}"/>
    <cellStyle name="Normal 6 6 3 2" xfId="872" xr:uid="{00000000-0005-0000-0000-00009A070000}"/>
    <cellStyle name="Normal 6 6 3 2 2" xfId="1508" xr:uid="{00000000-0005-0000-0000-00009B070000}"/>
    <cellStyle name="Normal 6 6 3 2 2 2" xfId="2224" xr:uid="{00000000-0005-0000-0000-00009C070000}"/>
    <cellStyle name="Normal 6 6 3 2 3" xfId="2225" xr:uid="{00000000-0005-0000-0000-00009D070000}"/>
    <cellStyle name="Normal 6 6 3 3" xfId="1509" xr:uid="{00000000-0005-0000-0000-00009E070000}"/>
    <cellStyle name="Normal 6 6 3 3 2" xfId="2226" xr:uid="{00000000-0005-0000-0000-00009F070000}"/>
    <cellStyle name="Normal 6 6 3 4" xfId="2227" xr:uid="{00000000-0005-0000-0000-0000A0070000}"/>
    <cellStyle name="Normal 6 6 4" xfId="873" xr:uid="{00000000-0005-0000-0000-0000A1070000}"/>
    <cellStyle name="Normal 6 6 4 2" xfId="1510" xr:uid="{00000000-0005-0000-0000-0000A2070000}"/>
    <cellStyle name="Normal 6 6 4 2 2" xfId="2228" xr:uid="{00000000-0005-0000-0000-0000A3070000}"/>
    <cellStyle name="Normal 6 6 4 3" xfId="2229" xr:uid="{00000000-0005-0000-0000-0000A4070000}"/>
    <cellStyle name="Normal 6 6 5" xfId="1511" xr:uid="{00000000-0005-0000-0000-0000A5070000}"/>
    <cellStyle name="Normal 6 6 5 2" xfId="2230" xr:uid="{00000000-0005-0000-0000-0000A6070000}"/>
    <cellStyle name="Normal 6 6 6" xfId="2231" xr:uid="{00000000-0005-0000-0000-0000A7070000}"/>
    <cellStyle name="Normal 6 7" xfId="486" xr:uid="{00000000-0005-0000-0000-0000A8070000}"/>
    <cellStyle name="Normal 6 7 2" xfId="874" xr:uid="{00000000-0005-0000-0000-0000A9070000}"/>
    <cellStyle name="Normal 6 7 2 2" xfId="875" xr:uid="{00000000-0005-0000-0000-0000AA070000}"/>
    <cellStyle name="Normal 6 7 2 2 2" xfId="876" xr:uid="{00000000-0005-0000-0000-0000AB070000}"/>
    <cellStyle name="Normal 6 7 2 2 2 2" xfId="1512" xr:uid="{00000000-0005-0000-0000-0000AC070000}"/>
    <cellStyle name="Normal 6 7 2 2 2 2 2" xfId="2232" xr:uid="{00000000-0005-0000-0000-0000AD070000}"/>
    <cellStyle name="Normal 6 7 2 2 2 3" xfId="2233" xr:uid="{00000000-0005-0000-0000-0000AE070000}"/>
    <cellStyle name="Normal 6 7 2 2 3" xfId="1513" xr:uid="{00000000-0005-0000-0000-0000AF070000}"/>
    <cellStyle name="Normal 6 7 2 2 3 2" xfId="2234" xr:uid="{00000000-0005-0000-0000-0000B0070000}"/>
    <cellStyle name="Normal 6 7 2 2 4" xfId="2235" xr:uid="{00000000-0005-0000-0000-0000B1070000}"/>
    <cellStyle name="Normal 6 7 2 3" xfId="877" xr:uid="{00000000-0005-0000-0000-0000B2070000}"/>
    <cellStyle name="Normal 6 7 2 3 2" xfId="1514" xr:uid="{00000000-0005-0000-0000-0000B3070000}"/>
    <cellStyle name="Normal 6 7 2 3 2 2" xfId="2236" xr:uid="{00000000-0005-0000-0000-0000B4070000}"/>
    <cellStyle name="Normal 6 7 2 3 3" xfId="2237" xr:uid="{00000000-0005-0000-0000-0000B5070000}"/>
    <cellStyle name="Normal 6 7 2 4" xfId="1515" xr:uid="{00000000-0005-0000-0000-0000B6070000}"/>
    <cellStyle name="Normal 6 7 2 4 2" xfId="2238" xr:uid="{00000000-0005-0000-0000-0000B7070000}"/>
    <cellStyle name="Normal 6 7 2 5" xfId="2239" xr:uid="{00000000-0005-0000-0000-0000B8070000}"/>
    <cellStyle name="Normal 6 7 3" xfId="878" xr:uid="{00000000-0005-0000-0000-0000B9070000}"/>
    <cellStyle name="Normal 6 7 3 2" xfId="879" xr:uid="{00000000-0005-0000-0000-0000BA070000}"/>
    <cellStyle name="Normal 6 7 3 2 2" xfId="1516" xr:uid="{00000000-0005-0000-0000-0000BB070000}"/>
    <cellStyle name="Normal 6 7 3 2 2 2" xfId="2240" xr:uid="{00000000-0005-0000-0000-0000BC070000}"/>
    <cellStyle name="Normal 6 7 3 2 3" xfId="2241" xr:uid="{00000000-0005-0000-0000-0000BD070000}"/>
    <cellStyle name="Normal 6 7 3 3" xfId="1517" xr:uid="{00000000-0005-0000-0000-0000BE070000}"/>
    <cellStyle name="Normal 6 7 3 3 2" xfId="2242" xr:uid="{00000000-0005-0000-0000-0000BF070000}"/>
    <cellStyle name="Normal 6 7 3 4" xfId="2243" xr:uid="{00000000-0005-0000-0000-0000C0070000}"/>
    <cellStyle name="Normal 6 7 4" xfId="880" xr:uid="{00000000-0005-0000-0000-0000C1070000}"/>
    <cellStyle name="Normal 6 7 4 2" xfId="1518" xr:uid="{00000000-0005-0000-0000-0000C2070000}"/>
    <cellStyle name="Normal 6 7 4 2 2" xfId="2244" xr:uid="{00000000-0005-0000-0000-0000C3070000}"/>
    <cellStyle name="Normal 6 7 4 3" xfId="2245" xr:uid="{00000000-0005-0000-0000-0000C4070000}"/>
    <cellStyle name="Normal 6 7 5" xfId="1519" xr:uid="{00000000-0005-0000-0000-0000C5070000}"/>
    <cellStyle name="Normal 6 7 5 2" xfId="2246" xr:uid="{00000000-0005-0000-0000-0000C6070000}"/>
    <cellStyle name="Normal 6 7 6" xfId="2247" xr:uid="{00000000-0005-0000-0000-0000C7070000}"/>
    <cellStyle name="Normal 6 8" xfId="881" xr:uid="{00000000-0005-0000-0000-0000C8070000}"/>
    <cellStyle name="Normal 6 8 2" xfId="882" xr:uid="{00000000-0005-0000-0000-0000C9070000}"/>
    <cellStyle name="Normal 6 8 2 2" xfId="883" xr:uid="{00000000-0005-0000-0000-0000CA070000}"/>
    <cellStyle name="Normal 6 8 2 2 2" xfId="1520" xr:uid="{00000000-0005-0000-0000-0000CB070000}"/>
    <cellStyle name="Normal 6 8 2 2 2 2" xfId="2248" xr:uid="{00000000-0005-0000-0000-0000CC070000}"/>
    <cellStyle name="Normal 6 8 2 2 3" xfId="2249" xr:uid="{00000000-0005-0000-0000-0000CD070000}"/>
    <cellStyle name="Normal 6 8 2 3" xfId="1521" xr:uid="{00000000-0005-0000-0000-0000CE070000}"/>
    <cellStyle name="Normal 6 8 2 3 2" xfId="2250" xr:uid="{00000000-0005-0000-0000-0000CF070000}"/>
    <cellStyle name="Normal 6 8 2 4" xfId="2251" xr:uid="{00000000-0005-0000-0000-0000D0070000}"/>
    <cellStyle name="Normal 6 8 3" xfId="884" xr:uid="{00000000-0005-0000-0000-0000D1070000}"/>
    <cellStyle name="Normal 6 8 3 2" xfId="1522" xr:uid="{00000000-0005-0000-0000-0000D2070000}"/>
    <cellStyle name="Normal 6 8 3 2 2" xfId="2252" xr:uid="{00000000-0005-0000-0000-0000D3070000}"/>
    <cellStyle name="Normal 6 8 3 3" xfId="2253" xr:uid="{00000000-0005-0000-0000-0000D4070000}"/>
    <cellStyle name="Normal 6 8 4" xfId="1523" xr:uid="{00000000-0005-0000-0000-0000D5070000}"/>
    <cellStyle name="Normal 6 8 4 2" xfId="2254" xr:uid="{00000000-0005-0000-0000-0000D6070000}"/>
    <cellStyle name="Normal 6 8 5" xfId="2255" xr:uid="{00000000-0005-0000-0000-0000D7070000}"/>
    <cellStyle name="Normal 6 9" xfId="885" xr:uid="{00000000-0005-0000-0000-0000D8070000}"/>
    <cellStyle name="Normal 6 9 2" xfId="886" xr:uid="{00000000-0005-0000-0000-0000D9070000}"/>
    <cellStyle name="Normal 6 9 2 2" xfId="1524" xr:uid="{00000000-0005-0000-0000-0000DA070000}"/>
    <cellStyle name="Normal 6 9 2 2 2" xfId="2256" xr:uid="{00000000-0005-0000-0000-0000DB070000}"/>
    <cellStyle name="Normal 6 9 2 3" xfId="2257" xr:uid="{00000000-0005-0000-0000-0000DC070000}"/>
    <cellStyle name="Normal 6 9 3" xfId="1525" xr:uid="{00000000-0005-0000-0000-0000DD070000}"/>
    <cellStyle name="Normal 6 9 3 2" xfId="2258" xr:uid="{00000000-0005-0000-0000-0000DE070000}"/>
    <cellStyle name="Normal 6 9 4" xfId="2259" xr:uid="{00000000-0005-0000-0000-0000DF070000}"/>
    <cellStyle name="Normal 60" xfId="592" xr:uid="{00000000-0005-0000-0000-0000E0070000}"/>
    <cellStyle name="Normal 60 2" xfId="1044" xr:uid="{00000000-0005-0000-0000-0000E1070000}"/>
    <cellStyle name="Normal 60 2 2" xfId="1527" xr:uid="{00000000-0005-0000-0000-0000E2070000}"/>
    <cellStyle name="Normal 60 3" xfId="1526" xr:uid="{00000000-0005-0000-0000-0000E3070000}"/>
    <cellStyle name="Normal 61" xfId="593" xr:uid="{00000000-0005-0000-0000-0000E4070000}"/>
    <cellStyle name="Normal 61 2" xfId="1045" xr:uid="{00000000-0005-0000-0000-0000E5070000}"/>
    <cellStyle name="Normal 61 2 2" xfId="1138" xr:uid="{00000000-0005-0000-0000-0000E6070000}"/>
    <cellStyle name="Normal 61 2 2 2" xfId="1528" xr:uid="{00000000-0005-0000-0000-0000E7070000}"/>
    <cellStyle name="Normal 61 2 2 2 2" xfId="2260" xr:uid="{00000000-0005-0000-0000-0000E8070000}"/>
    <cellStyle name="Normal 61 2 2 3" xfId="1529" xr:uid="{00000000-0005-0000-0000-0000E9070000}"/>
    <cellStyle name="Normal 61 2 2 3 2" xfId="2261" xr:uid="{00000000-0005-0000-0000-0000EA070000}"/>
    <cellStyle name="Normal 61 2 2 4" xfId="2262" xr:uid="{00000000-0005-0000-0000-0000EB070000}"/>
    <cellStyle name="Normal 61 2 3" xfId="1530" xr:uid="{00000000-0005-0000-0000-0000EC070000}"/>
    <cellStyle name="Normal 61 2 3 2" xfId="2263" xr:uid="{00000000-0005-0000-0000-0000ED070000}"/>
    <cellStyle name="Normal 61 2 4" xfId="2264" xr:uid="{00000000-0005-0000-0000-0000EE070000}"/>
    <cellStyle name="Normal 61 3" xfId="2265" xr:uid="{00000000-0005-0000-0000-0000EF070000}"/>
    <cellStyle name="Normal 62" xfId="594" xr:uid="{00000000-0005-0000-0000-0000F0070000}"/>
    <cellStyle name="Normal 62 2" xfId="1046" xr:uid="{00000000-0005-0000-0000-0000F1070000}"/>
    <cellStyle name="Normal 62 2 2" xfId="2266" xr:uid="{00000000-0005-0000-0000-0000F2070000}"/>
    <cellStyle name="Normal 62 3" xfId="1531" xr:uid="{00000000-0005-0000-0000-0000F3070000}"/>
    <cellStyle name="Normal 63" xfId="595" xr:uid="{00000000-0005-0000-0000-0000F4070000}"/>
    <cellStyle name="Normal 63 2" xfId="1047" xr:uid="{00000000-0005-0000-0000-0000F5070000}"/>
    <cellStyle name="Normal 63 3" xfId="1532" xr:uid="{00000000-0005-0000-0000-0000F6070000}"/>
    <cellStyle name="Normal 64" xfId="599" xr:uid="{00000000-0005-0000-0000-0000F7070000}"/>
    <cellStyle name="Normal 64 2" xfId="1048" xr:uid="{00000000-0005-0000-0000-0000F8070000}"/>
    <cellStyle name="Normal 65" xfId="596" xr:uid="{00000000-0005-0000-0000-0000F9070000}"/>
    <cellStyle name="Normal 65 2" xfId="1049" xr:uid="{00000000-0005-0000-0000-0000FA070000}"/>
    <cellStyle name="Normal 66" xfId="605" xr:uid="{00000000-0005-0000-0000-0000FB070000}"/>
    <cellStyle name="Normal 66 2" xfId="2516" xr:uid="{00000000-0005-0000-0000-0000FC070000}"/>
    <cellStyle name="Normal 67" xfId="606" xr:uid="{00000000-0005-0000-0000-0000FD070000}"/>
    <cellStyle name="Normal 67 2" xfId="2517" xr:uid="{00000000-0005-0000-0000-0000FE070000}"/>
    <cellStyle name="Normal 68" xfId="607" xr:uid="{00000000-0005-0000-0000-0000FF070000}"/>
    <cellStyle name="Normal 68 2" xfId="2518" xr:uid="{00000000-0005-0000-0000-000000080000}"/>
    <cellStyle name="Normal 69" xfId="608" xr:uid="{00000000-0005-0000-0000-000001080000}"/>
    <cellStyle name="Normal 69 2" xfId="2519" xr:uid="{00000000-0005-0000-0000-000002080000}"/>
    <cellStyle name="Normal 7" xfId="487" xr:uid="{00000000-0005-0000-0000-000003080000}"/>
    <cellStyle name="Normal 7 10" xfId="2605" xr:uid="{00000000-0005-0000-0000-000004080000}"/>
    <cellStyle name="Normal 7 2" xfId="488" xr:uid="{00000000-0005-0000-0000-000005080000}"/>
    <cellStyle name="Normal 7 2 2" xfId="489" xr:uid="{00000000-0005-0000-0000-000006080000}"/>
    <cellStyle name="Normal 7 3" xfId="490" xr:uid="{00000000-0005-0000-0000-000007080000}"/>
    <cellStyle name="Normal 7 3 2" xfId="491" xr:uid="{00000000-0005-0000-0000-000008080000}"/>
    <cellStyle name="Normal 7 3 2 2" xfId="2267" xr:uid="{00000000-0005-0000-0000-000009080000}"/>
    <cellStyle name="Normal 7 3 3" xfId="1533" xr:uid="{00000000-0005-0000-0000-00000A080000}"/>
    <cellStyle name="Normal 7 4" xfId="492" xr:uid="{00000000-0005-0000-0000-00000B080000}"/>
    <cellStyle name="Normal 7 4 2" xfId="493" xr:uid="{00000000-0005-0000-0000-00000C080000}"/>
    <cellStyle name="Normal 7 5" xfId="494" xr:uid="{00000000-0005-0000-0000-00000D080000}"/>
    <cellStyle name="Normal 7 6" xfId="495" xr:uid="{00000000-0005-0000-0000-00000E080000}"/>
    <cellStyle name="Normal 7 7" xfId="496" xr:uid="{00000000-0005-0000-0000-00000F080000}"/>
    <cellStyle name="Normal 7 8" xfId="497" xr:uid="{00000000-0005-0000-0000-000010080000}"/>
    <cellStyle name="Normal 7 9" xfId="887" xr:uid="{00000000-0005-0000-0000-000011080000}"/>
    <cellStyle name="Normal 70" xfId="609" xr:uid="{00000000-0005-0000-0000-000012080000}"/>
    <cellStyle name="Normal 70 2" xfId="2520" xr:uid="{00000000-0005-0000-0000-000013080000}"/>
    <cellStyle name="Normal 71" xfId="610" xr:uid="{00000000-0005-0000-0000-000014080000}"/>
    <cellStyle name="Normal 71 2" xfId="2521" xr:uid="{00000000-0005-0000-0000-000015080000}"/>
    <cellStyle name="Normal 72" xfId="611" xr:uid="{00000000-0005-0000-0000-000016080000}"/>
    <cellStyle name="Normal 72 2" xfId="2522" xr:uid="{00000000-0005-0000-0000-000017080000}"/>
    <cellStyle name="Normal 73" xfId="612" xr:uid="{00000000-0005-0000-0000-000018080000}"/>
    <cellStyle name="Normal 74" xfId="613" xr:uid="{00000000-0005-0000-0000-000019080000}"/>
    <cellStyle name="Normal 75" xfId="614" xr:uid="{00000000-0005-0000-0000-00001A080000}"/>
    <cellStyle name="Normal 76" xfId="615" xr:uid="{00000000-0005-0000-0000-00001B080000}"/>
    <cellStyle name="Normal 77" xfId="616" xr:uid="{00000000-0005-0000-0000-00001C080000}"/>
    <cellStyle name="Normal 78" xfId="617" xr:uid="{00000000-0005-0000-0000-00001D080000}"/>
    <cellStyle name="Normal 79" xfId="618" xr:uid="{00000000-0005-0000-0000-00001E080000}"/>
    <cellStyle name="Normal 8" xfId="498" xr:uid="{00000000-0005-0000-0000-00001F080000}"/>
    <cellStyle name="Normal 8 2" xfId="499" xr:uid="{00000000-0005-0000-0000-000020080000}"/>
    <cellStyle name="Normal 8 2 2" xfId="500" xr:uid="{00000000-0005-0000-0000-000021080000}"/>
    <cellStyle name="Normal 8 3" xfId="501" xr:uid="{00000000-0005-0000-0000-000022080000}"/>
    <cellStyle name="Normal 8 3 2" xfId="502" xr:uid="{00000000-0005-0000-0000-000023080000}"/>
    <cellStyle name="Normal 8 3 2 2" xfId="1534" xr:uid="{00000000-0005-0000-0000-000024080000}"/>
    <cellStyle name="Normal 8 3 3" xfId="888" xr:uid="{00000000-0005-0000-0000-000025080000}"/>
    <cellStyle name="Normal 8 4" xfId="503" xr:uid="{00000000-0005-0000-0000-000026080000}"/>
    <cellStyle name="Normal 8 4 2" xfId="1535" xr:uid="{00000000-0005-0000-0000-000027080000}"/>
    <cellStyle name="Normal 8 5" xfId="504" xr:uid="{00000000-0005-0000-0000-000028080000}"/>
    <cellStyle name="Normal 8 6" xfId="505" xr:uid="{00000000-0005-0000-0000-000029080000}"/>
    <cellStyle name="Normal 8 7" xfId="506" xr:uid="{00000000-0005-0000-0000-00002A080000}"/>
    <cellStyle name="Normal 80" xfId="619" xr:uid="{00000000-0005-0000-0000-00002B080000}"/>
    <cellStyle name="Normal 81" xfId="620" xr:uid="{00000000-0005-0000-0000-00002C080000}"/>
    <cellStyle name="Normal 82" xfId="621" xr:uid="{00000000-0005-0000-0000-00002D080000}"/>
    <cellStyle name="Normal 83" xfId="623" xr:uid="{00000000-0005-0000-0000-00002E080000}"/>
    <cellStyle name="Normal 83 2" xfId="1050" xr:uid="{00000000-0005-0000-0000-00002F080000}"/>
    <cellStyle name="Normal 84" xfId="624" xr:uid="{00000000-0005-0000-0000-000030080000}"/>
    <cellStyle name="Normal 85" xfId="625" xr:uid="{00000000-0005-0000-0000-000031080000}"/>
    <cellStyle name="Normal 85 2" xfId="1051" xr:uid="{00000000-0005-0000-0000-000032080000}"/>
    <cellStyle name="Normal 85 3" xfId="1062" xr:uid="{00000000-0005-0000-0000-000033080000}"/>
    <cellStyle name="Normal 86" xfId="626" xr:uid="{00000000-0005-0000-0000-000034080000}"/>
    <cellStyle name="Normal 86 2" xfId="1052" xr:uid="{00000000-0005-0000-0000-000035080000}"/>
    <cellStyle name="Normal 86 3" xfId="1063" xr:uid="{00000000-0005-0000-0000-000036080000}"/>
    <cellStyle name="Normal 87" xfId="627" xr:uid="{00000000-0005-0000-0000-000037080000}"/>
    <cellStyle name="Normal 87 2" xfId="889" xr:uid="{00000000-0005-0000-0000-000038080000}"/>
    <cellStyle name="Normal 87 3" xfId="1053" xr:uid="{00000000-0005-0000-0000-000039080000}"/>
    <cellStyle name="Normal 88" xfId="890" xr:uid="{00000000-0005-0000-0000-00003A080000}"/>
    <cellStyle name="Normal 89" xfId="891" xr:uid="{00000000-0005-0000-0000-00003B080000}"/>
    <cellStyle name="Normal 9" xfId="507" xr:uid="{00000000-0005-0000-0000-00003C080000}"/>
    <cellStyle name="Normal 9 2" xfId="508" xr:uid="{00000000-0005-0000-0000-00003D080000}"/>
    <cellStyle name="Normal 9 2 2" xfId="509" xr:uid="{00000000-0005-0000-0000-00003E080000}"/>
    <cellStyle name="Normal 9 2 2 2" xfId="892" xr:uid="{00000000-0005-0000-0000-00003F080000}"/>
    <cellStyle name="Normal 9 2 2 2 2" xfId="893" xr:uid="{00000000-0005-0000-0000-000040080000}"/>
    <cellStyle name="Normal 9 2 2 2 2 2" xfId="1536" xr:uid="{00000000-0005-0000-0000-000041080000}"/>
    <cellStyle name="Normal 9 2 2 2 2 2 2" xfId="2268" xr:uid="{00000000-0005-0000-0000-000042080000}"/>
    <cellStyle name="Normal 9 2 2 2 2 3" xfId="2269" xr:uid="{00000000-0005-0000-0000-000043080000}"/>
    <cellStyle name="Normal 9 2 2 2 3" xfId="1537" xr:uid="{00000000-0005-0000-0000-000044080000}"/>
    <cellStyle name="Normal 9 2 2 2 3 2" xfId="2270" xr:uid="{00000000-0005-0000-0000-000045080000}"/>
    <cellStyle name="Normal 9 2 2 2 4" xfId="2271" xr:uid="{00000000-0005-0000-0000-000046080000}"/>
    <cellStyle name="Normal 9 2 2 3" xfId="894" xr:uid="{00000000-0005-0000-0000-000047080000}"/>
    <cellStyle name="Normal 9 2 2 3 2" xfId="1538" xr:uid="{00000000-0005-0000-0000-000048080000}"/>
    <cellStyle name="Normal 9 2 2 3 2 2" xfId="2272" xr:uid="{00000000-0005-0000-0000-000049080000}"/>
    <cellStyle name="Normal 9 2 2 3 3" xfId="2273" xr:uid="{00000000-0005-0000-0000-00004A080000}"/>
    <cellStyle name="Normal 9 2 2 4" xfId="1539" xr:uid="{00000000-0005-0000-0000-00004B080000}"/>
    <cellStyle name="Normal 9 2 2 4 2" xfId="2274" xr:uid="{00000000-0005-0000-0000-00004C080000}"/>
    <cellStyle name="Normal 9 2 2 5" xfId="2275" xr:uid="{00000000-0005-0000-0000-00004D080000}"/>
    <cellStyle name="Normal 9 2 3" xfId="895" xr:uid="{00000000-0005-0000-0000-00004E080000}"/>
    <cellStyle name="Normal 9 2 3 2" xfId="896" xr:uid="{00000000-0005-0000-0000-00004F080000}"/>
    <cellStyle name="Normal 9 2 3 2 2" xfId="1540" xr:uid="{00000000-0005-0000-0000-000050080000}"/>
    <cellStyle name="Normal 9 2 3 2 2 2" xfId="2276" xr:uid="{00000000-0005-0000-0000-000051080000}"/>
    <cellStyle name="Normal 9 2 3 2 3" xfId="2277" xr:uid="{00000000-0005-0000-0000-000052080000}"/>
    <cellStyle name="Normal 9 2 3 3" xfId="1541" xr:uid="{00000000-0005-0000-0000-000053080000}"/>
    <cellStyle name="Normal 9 2 3 3 2" xfId="2278" xr:uid="{00000000-0005-0000-0000-000054080000}"/>
    <cellStyle name="Normal 9 2 3 4" xfId="2279" xr:uid="{00000000-0005-0000-0000-000055080000}"/>
    <cellStyle name="Normal 9 2 4" xfId="897" xr:uid="{00000000-0005-0000-0000-000056080000}"/>
    <cellStyle name="Normal 9 2 4 2" xfId="1542" xr:uid="{00000000-0005-0000-0000-000057080000}"/>
    <cellStyle name="Normal 9 2 4 2 2" xfId="2280" xr:uid="{00000000-0005-0000-0000-000058080000}"/>
    <cellStyle name="Normal 9 2 4 3" xfId="2281" xr:uid="{00000000-0005-0000-0000-000059080000}"/>
    <cellStyle name="Normal 9 2 5" xfId="1543" xr:uid="{00000000-0005-0000-0000-00005A080000}"/>
    <cellStyle name="Normal 9 2 5 2" xfId="2282" xr:uid="{00000000-0005-0000-0000-00005B080000}"/>
    <cellStyle name="Normal 9 2 6" xfId="2283" xr:uid="{00000000-0005-0000-0000-00005C080000}"/>
    <cellStyle name="Normal 9 3" xfId="510" xr:uid="{00000000-0005-0000-0000-00005D080000}"/>
    <cellStyle name="Normal 9 3 2" xfId="511" xr:uid="{00000000-0005-0000-0000-00005E080000}"/>
    <cellStyle name="Normal 9 3 2 2" xfId="898" xr:uid="{00000000-0005-0000-0000-00005F080000}"/>
    <cellStyle name="Normal 9 3 2 2 2" xfId="1544" xr:uid="{00000000-0005-0000-0000-000060080000}"/>
    <cellStyle name="Normal 9 3 2 2 2 2" xfId="2284" xr:uid="{00000000-0005-0000-0000-000061080000}"/>
    <cellStyle name="Normal 9 3 2 2 3" xfId="2285" xr:uid="{00000000-0005-0000-0000-000062080000}"/>
    <cellStyle name="Normal 9 3 2 3" xfId="1545" xr:uid="{00000000-0005-0000-0000-000063080000}"/>
    <cellStyle name="Normal 9 3 2 3 2" xfId="2286" xr:uid="{00000000-0005-0000-0000-000064080000}"/>
    <cellStyle name="Normal 9 3 2 4" xfId="2287" xr:uid="{00000000-0005-0000-0000-000065080000}"/>
    <cellStyle name="Normal 9 3 3" xfId="899" xr:uid="{00000000-0005-0000-0000-000066080000}"/>
    <cellStyle name="Normal 9 3 3 2" xfId="1546" xr:uid="{00000000-0005-0000-0000-000067080000}"/>
    <cellStyle name="Normal 9 3 3 2 2" xfId="2288" xr:uid="{00000000-0005-0000-0000-000068080000}"/>
    <cellStyle name="Normal 9 3 3 3" xfId="2289" xr:uid="{00000000-0005-0000-0000-000069080000}"/>
    <cellStyle name="Normal 9 3 4" xfId="1547" xr:uid="{00000000-0005-0000-0000-00006A080000}"/>
    <cellStyle name="Normal 9 3 4 2" xfId="2290" xr:uid="{00000000-0005-0000-0000-00006B080000}"/>
    <cellStyle name="Normal 9 3 5" xfId="2291" xr:uid="{00000000-0005-0000-0000-00006C080000}"/>
    <cellStyle name="Normal 9 4" xfId="512" xr:uid="{00000000-0005-0000-0000-00006D080000}"/>
    <cellStyle name="Normal 9 4 2" xfId="900" xr:uid="{00000000-0005-0000-0000-00006E080000}"/>
    <cellStyle name="Normal 9 4 2 2" xfId="1548" xr:uid="{00000000-0005-0000-0000-00006F080000}"/>
    <cellStyle name="Normal 9 4 2 2 2" xfId="2292" xr:uid="{00000000-0005-0000-0000-000070080000}"/>
    <cellStyle name="Normal 9 4 2 3" xfId="2293" xr:uid="{00000000-0005-0000-0000-000071080000}"/>
    <cellStyle name="Normal 9 4 3" xfId="1549" xr:uid="{00000000-0005-0000-0000-000072080000}"/>
    <cellStyle name="Normal 9 4 3 2" xfId="2294" xr:uid="{00000000-0005-0000-0000-000073080000}"/>
    <cellStyle name="Normal 9 4 4" xfId="2295" xr:uid="{00000000-0005-0000-0000-000074080000}"/>
    <cellStyle name="Normal 9 5" xfId="513" xr:uid="{00000000-0005-0000-0000-000075080000}"/>
    <cellStyle name="Normal 9 5 2" xfId="1551" xr:uid="{00000000-0005-0000-0000-000076080000}"/>
    <cellStyle name="Normal 9 5 2 2" xfId="2296" xr:uid="{00000000-0005-0000-0000-000077080000}"/>
    <cellStyle name="Normal 9 5 3" xfId="1550" xr:uid="{00000000-0005-0000-0000-000078080000}"/>
    <cellStyle name="Normal 9 6" xfId="514" xr:uid="{00000000-0005-0000-0000-000079080000}"/>
    <cellStyle name="Normal 9 6 2" xfId="1552" xr:uid="{00000000-0005-0000-0000-00007A080000}"/>
    <cellStyle name="Normal 9 7" xfId="515" xr:uid="{00000000-0005-0000-0000-00007B080000}"/>
    <cellStyle name="Normal 9 7 2" xfId="2297" xr:uid="{00000000-0005-0000-0000-00007C080000}"/>
    <cellStyle name="Normal 90" xfId="901" xr:uid="{00000000-0005-0000-0000-00007D080000}"/>
    <cellStyle name="Normal 91" xfId="902" xr:uid="{00000000-0005-0000-0000-00007E080000}"/>
    <cellStyle name="Normal 92" xfId="903" xr:uid="{00000000-0005-0000-0000-00007F080000}"/>
    <cellStyle name="Normal 93" xfId="904" xr:uid="{00000000-0005-0000-0000-000080080000}"/>
    <cellStyle name="Normal 94" xfId="905" xr:uid="{00000000-0005-0000-0000-000081080000}"/>
    <cellStyle name="Normal 95" xfId="906" xr:uid="{00000000-0005-0000-0000-000082080000}"/>
    <cellStyle name="Normal 96" xfId="907" xr:uid="{00000000-0005-0000-0000-000083080000}"/>
    <cellStyle name="Normal 97" xfId="908" xr:uid="{00000000-0005-0000-0000-000084080000}"/>
    <cellStyle name="Normal 97 2" xfId="1054" xr:uid="{00000000-0005-0000-0000-000085080000}"/>
    <cellStyle name="Normal 98" xfId="909" xr:uid="{00000000-0005-0000-0000-000086080000}"/>
    <cellStyle name="Normal 99" xfId="910" xr:uid="{00000000-0005-0000-0000-000087080000}"/>
    <cellStyle name="Normal_IPCviejo" xfId="1058" xr:uid="{00000000-0005-0000-0000-000088080000}"/>
    <cellStyle name="Notas" xfId="518" builtinId="10" customBuiltin="1"/>
    <cellStyle name="Notas 2" xfId="516" xr:uid="{00000000-0005-0000-0000-00008A080000}"/>
    <cellStyle name="Notas 2 2" xfId="517" xr:uid="{00000000-0005-0000-0000-00008B080000}"/>
    <cellStyle name="Notas 2 2 2" xfId="2536" xr:uid="{00000000-0005-0000-0000-00008C080000}"/>
    <cellStyle name="Notas 2 3" xfId="2525" xr:uid="{00000000-0005-0000-0000-00008D080000}"/>
    <cellStyle name="Note 2" xfId="519" xr:uid="{00000000-0005-0000-0000-00008E080000}"/>
    <cellStyle name="Note 2 2" xfId="2537" xr:uid="{00000000-0005-0000-0000-00008F080000}"/>
    <cellStyle name="Note 3" xfId="2530" xr:uid="{00000000-0005-0000-0000-000090080000}"/>
    <cellStyle name="Output" xfId="1107" xr:uid="{00000000-0005-0000-0000-000091080000}"/>
    <cellStyle name="Output 2" xfId="520" xr:uid="{00000000-0005-0000-0000-000092080000}"/>
    <cellStyle name="Output 2 2" xfId="2538" xr:uid="{00000000-0005-0000-0000-000093080000}"/>
    <cellStyle name="Output 3" xfId="2531" xr:uid="{00000000-0005-0000-0000-000094080000}"/>
    <cellStyle name="Percent 2" xfId="2595" xr:uid="{00000000-0005-0000-0000-000095080000}"/>
    <cellStyle name="Porcentaje" xfId="521" builtinId="5"/>
    <cellStyle name="Porcentaje 10" xfId="2486" xr:uid="{00000000-0005-0000-0000-000097080000}"/>
    <cellStyle name="Porcentaje 11" xfId="2488" xr:uid="{00000000-0005-0000-0000-000098080000}"/>
    <cellStyle name="Porcentaje 12" xfId="2546" xr:uid="{00000000-0005-0000-0000-000099080000}"/>
    <cellStyle name="Porcentaje 12 2" xfId="2565" xr:uid="{00000000-0005-0000-0000-00009A080000}"/>
    <cellStyle name="Porcentaje 13" xfId="2551" xr:uid="{00000000-0005-0000-0000-00009B080000}"/>
    <cellStyle name="Porcentaje 13 2" xfId="2574" xr:uid="{00000000-0005-0000-0000-00009C080000}"/>
    <cellStyle name="Porcentaje 14" xfId="2578" xr:uid="{00000000-0005-0000-0000-00009D080000}"/>
    <cellStyle name="Porcentaje 15" xfId="2583" xr:uid="{00000000-0005-0000-0000-00009E080000}"/>
    <cellStyle name="Porcentaje 16" xfId="2594" xr:uid="{00000000-0005-0000-0000-00009F080000}"/>
    <cellStyle name="Porcentaje 2" xfId="522" xr:uid="{00000000-0005-0000-0000-0000A0080000}"/>
    <cellStyle name="Porcentaje 3" xfId="911" xr:uid="{00000000-0005-0000-0000-0000A1080000}"/>
    <cellStyle name="Porcentaje 3 2" xfId="1055" xr:uid="{00000000-0005-0000-0000-0000A2080000}"/>
    <cellStyle name="Porcentaje 3 2 2" xfId="2298" xr:uid="{00000000-0005-0000-0000-0000A3080000}"/>
    <cellStyle name="Porcentaje 3 3" xfId="1553" xr:uid="{00000000-0005-0000-0000-0000A4080000}"/>
    <cellStyle name="Porcentaje 4" xfId="912" xr:uid="{00000000-0005-0000-0000-0000A5080000}"/>
    <cellStyle name="Porcentaje 4 2" xfId="1056" xr:uid="{00000000-0005-0000-0000-0000A6080000}"/>
    <cellStyle name="Porcentaje 4 2 2" xfId="2299" xr:uid="{00000000-0005-0000-0000-0000A7080000}"/>
    <cellStyle name="Porcentaje 4 3" xfId="1554" xr:uid="{00000000-0005-0000-0000-0000A8080000}"/>
    <cellStyle name="Porcentaje 5" xfId="1057" xr:uid="{00000000-0005-0000-0000-0000A9080000}"/>
    <cellStyle name="Porcentaje 5 2" xfId="1555" xr:uid="{00000000-0005-0000-0000-0000AA080000}"/>
    <cellStyle name="Porcentaje 6" xfId="1061" xr:uid="{00000000-0005-0000-0000-0000AB080000}"/>
    <cellStyle name="Porcentaje 6 2" xfId="1068" xr:uid="{00000000-0005-0000-0000-0000AC080000}"/>
    <cellStyle name="Porcentaje 7" xfId="1077" xr:uid="{00000000-0005-0000-0000-0000AD080000}"/>
    <cellStyle name="Porcentaje 7 2" xfId="1083" xr:uid="{00000000-0005-0000-0000-0000AE080000}"/>
    <cellStyle name="Porcentaje 7 3" xfId="2490" xr:uid="{00000000-0005-0000-0000-0000AF080000}"/>
    <cellStyle name="Porcentaje 8" xfId="1097" xr:uid="{00000000-0005-0000-0000-0000B0080000}"/>
    <cellStyle name="Porcentaje 8 2" xfId="2478" xr:uid="{00000000-0005-0000-0000-0000B1080000}"/>
    <cellStyle name="Porcentaje 9" xfId="1080" xr:uid="{00000000-0005-0000-0000-0000B2080000}"/>
    <cellStyle name="Porcentaje 9 2" xfId="2469" xr:uid="{00000000-0005-0000-0000-0000B3080000}"/>
    <cellStyle name="Porcentual 10" xfId="913" xr:uid="{00000000-0005-0000-0000-0000B4080000}"/>
    <cellStyle name="Porcentual 10 2" xfId="914" xr:uid="{00000000-0005-0000-0000-0000B5080000}"/>
    <cellStyle name="Porcentual 10 2 2" xfId="2300" xr:uid="{00000000-0005-0000-0000-0000B6080000}"/>
    <cellStyle name="Porcentual 10 3" xfId="2301" xr:uid="{00000000-0005-0000-0000-0000B7080000}"/>
    <cellStyle name="Porcentual 11" xfId="915" xr:uid="{00000000-0005-0000-0000-0000B8080000}"/>
    <cellStyle name="Porcentual 11 2" xfId="2302" xr:uid="{00000000-0005-0000-0000-0000B9080000}"/>
    <cellStyle name="Porcentual 2" xfId="523" xr:uid="{00000000-0005-0000-0000-0000BA080000}"/>
    <cellStyle name="Porcentual 2 2" xfId="524" xr:uid="{00000000-0005-0000-0000-0000BB080000}"/>
    <cellStyle name="Porcentual 2 2 2" xfId="916" xr:uid="{00000000-0005-0000-0000-0000BC080000}"/>
    <cellStyle name="Porcentual 2 2 2 2" xfId="917" xr:uid="{00000000-0005-0000-0000-0000BD080000}"/>
    <cellStyle name="Porcentual 2 3" xfId="525" xr:uid="{00000000-0005-0000-0000-0000BE080000}"/>
    <cellStyle name="Porcentual 2 3 2" xfId="918" xr:uid="{00000000-0005-0000-0000-0000BF080000}"/>
    <cellStyle name="Porcentual 2 3 2 2" xfId="2303" xr:uid="{00000000-0005-0000-0000-0000C0080000}"/>
    <cellStyle name="Porcentual 2 3 3" xfId="1556" xr:uid="{00000000-0005-0000-0000-0000C1080000}"/>
    <cellStyle name="Porcentual 2 4" xfId="526" xr:uid="{00000000-0005-0000-0000-0000C2080000}"/>
    <cellStyle name="Porcentual 2 4 2" xfId="2304" xr:uid="{00000000-0005-0000-0000-0000C3080000}"/>
    <cellStyle name="Porcentual 2 5" xfId="919" xr:uid="{00000000-0005-0000-0000-0000C4080000}"/>
    <cellStyle name="Porcentual 2 5 2" xfId="2305" xr:uid="{00000000-0005-0000-0000-0000C5080000}"/>
    <cellStyle name="Porcentual 2 6" xfId="920" xr:uid="{00000000-0005-0000-0000-0000C6080000}"/>
    <cellStyle name="Porcentual 2 6 2" xfId="2306" xr:uid="{00000000-0005-0000-0000-0000C7080000}"/>
    <cellStyle name="Porcentual 3" xfId="527" xr:uid="{00000000-0005-0000-0000-0000C8080000}"/>
    <cellStyle name="Porcentual 3 2" xfId="921" xr:uid="{00000000-0005-0000-0000-0000C9080000}"/>
    <cellStyle name="Porcentual 3 2 2" xfId="1557" xr:uid="{00000000-0005-0000-0000-0000CA080000}"/>
    <cellStyle name="Porcentual 3 3" xfId="922" xr:uid="{00000000-0005-0000-0000-0000CB080000}"/>
    <cellStyle name="Porcentual 3 3 2" xfId="2307" xr:uid="{00000000-0005-0000-0000-0000CC080000}"/>
    <cellStyle name="Porcentual 3 4" xfId="923" xr:uid="{00000000-0005-0000-0000-0000CD080000}"/>
    <cellStyle name="Porcentual 3 4 2" xfId="2308" xr:uid="{00000000-0005-0000-0000-0000CE080000}"/>
    <cellStyle name="Porcentual 3 5" xfId="924" xr:uid="{00000000-0005-0000-0000-0000CF080000}"/>
    <cellStyle name="Porcentual 3 5 2" xfId="2309" xr:uid="{00000000-0005-0000-0000-0000D0080000}"/>
    <cellStyle name="Porcentual 3 6" xfId="925" xr:uid="{00000000-0005-0000-0000-0000D1080000}"/>
    <cellStyle name="Porcentual 3 6 2" xfId="2310" xr:uid="{00000000-0005-0000-0000-0000D2080000}"/>
    <cellStyle name="Porcentual 3 7" xfId="926" xr:uid="{00000000-0005-0000-0000-0000D3080000}"/>
    <cellStyle name="Porcentual 3 7 2" xfId="2311" xr:uid="{00000000-0005-0000-0000-0000D4080000}"/>
    <cellStyle name="Porcentual 4" xfId="927" xr:uid="{00000000-0005-0000-0000-0000D5080000}"/>
    <cellStyle name="Porcentual 4 2" xfId="928" xr:uid="{00000000-0005-0000-0000-0000D6080000}"/>
    <cellStyle name="Porcentual 4 2 2" xfId="2312" xr:uid="{00000000-0005-0000-0000-0000D7080000}"/>
    <cellStyle name="Porcentual 4 3" xfId="929" xr:uid="{00000000-0005-0000-0000-0000D8080000}"/>
    <cellStyle name="Porcentual 4 3 2" xfId="2313" xr:uid="{00000000-0005-0000-0000-0000D9080000}"/>
    <cellStyle name="Porcentual 4 4" xfId="930" xr:uid="{00000000-0005-0000-0000-0000DA080000}"/>
    <cellStyle name="Porcentual 4 4 2" xfId="2314" xr:uid="{00000000-0005-0000-0000-0000DB080000}"/>
    <cellStyle name="Porcentual 4 5" xfId="931" xr:uid="{00000000-0005-0000-0000-0000DC080000}"/>
    <cellStyle name="Porcentual 4 5 2" xfId="2315" xr:uid="{00000000-0005-0000-0000-0000DD080000}"/>
    <cellStyle name="Porcentual 4 6" xfId="932" xr:uid="{00000000-0005-0000-0000-0000DE080000}"/>
    <cellStyle name="Porcentual 4 6 2" xfId="2316" xr:uid="{00000000-0005-0000-0000-0000DF080000}"/>
    <cellStyle name="Porcentual 4 7" xfId="933" xr:uid="{00000000-0005-0000-0000-0000E0080000}"/>
    <cellStyle name="Porcentual 4 7 2" xfId="2317" xr:uid="{00000000-0005-0000-0000-0000E1080000}"/>
    <cellStyle name="Porcentual 4 8" xfId="934" xr:uid="{00000000-0005-0000-0000-0000E2080000}"/>
    <cellStyle name="Porcentual 4 8 2" xfId="2318" xr:uid="{00000000-0005-0000-0000-0000E3080000}"/>
    <cellStyle name="Porcentual 4 9" xfId="2319" xr:uid="{00000000-0005-0000-0000-0000E4080000}"/>
    <cellStyle name="Porcentual 5" xfId="935" xr:uid="{00000000-0005-0000-0000-0000E5080000}"/>
    <cellStyle name="Porcentual 5 10" xfId="936" xr:uid="{00000000-0005-0000-0000-0000E6080000}"/>
    <cellStyle name="Porcentual 5 10 2" xfId="1558" xr:uid="{00000000-0005-0000-0000-0000E7080000}"/>
    <cellStyle name="Porcentual 5 10 2 2" xfId="2320" xr:uid="{00000000-0005-0000-0000-0000E8080000}"/>
    <cellStyle name="Porcentual 5 10 3" xfId="2321" xr:uid="{00000000-0005-0000-0000-0000E9080000}"/>
    <cellStyle name="Porcentual 5 11" xfId="937" xr:uid="{00000000-0005-0000-0000-0000EA080000}"/>
    <cellStyle name="Porcentual 5 11 2" xfId="2322" xr:uid="{00000000-0005-0000-0000-0000EB080000}"/>
    <cellStyle name="Porcentual 5 12" xfId="938" xr:uid="{00000000-0005-0000-0000-0000EC080000}"/>
    <cellStyle name="Porcentual 5 12 2" xfId="2323" xr:uid="{00000000-0005-0000-0000-0000ED080000}"/>
    <cellStyle name="Porcentual 5 13" xfId="1559" xr:uid="{00000000-0005-0000-0000-0000EE080000}"/>
    <cellStyle name="Porcentual 5 13 2" xfId="2324" xr:uid="{00000000-0005-0000-0000-0000EF080000}"/>
    <cellStyle name="Porcentual 5 14" xfId="1560" xr:uid="{00000000-0005-0000-0000-0000F0080000}"/>
    <cellStyle name="Porcentual 5 14 2" xfId="2325" xr:uid="{00000000-0005-0000-0000-0000F1080000}"/>
    <cellStyle name="Porcentual 5 15" xfId="1561" xr:uid="{00000000-0005-0000-0000-0000F2080000}"/>
    <cellStyle name="Porcentual 5 15 2" xfId="2326" xr:uid="{00000000-0005-0000-0000-0000F3080000}"/>
    <cellStyle name="Porcentual 5 2" xfId="528" xr:uid="{00000000-0005-0000-0000-0000F4080000}"/>
    <cellStyle name="Porcentual 5 2 2" xfId="939" xr:uid="{00000000-0005-0000-0000-0000F5080000}"/>
    <cellStyle name="Porcentual 5 2 2 2" xfId="940" xr:uid="{00000000-0005-0000-0000-0000F6080000}"/>
    <cellStyle name="Porcentual 5 2 2 2 2" xfId="941" xr:uid="{00000000-0005-0000-0000-0000F7080000}"/>
    <cellStyle name="Porcentual 5 2 2 2 2 2" xfId="1562" xr:uid="{00000000-0005-0000-0000-0000F8080000}"/>
    <cellStyle name="Porcentual 5 2 2 2 2 2 2" xfId="2327" xr:uid="{00000000-0005-0000-0000-0000F9080000}"/>
    <cellStyle name="Porcentual 5 2 2 2 2 3" xfId="2328" xr:uid="{00000000-0005-0000-0000-0000FA080000}"/>
    <cellStyle name="Porcentual 5 2 2 2 3" xfId="1563" xr:uid="{00000000-0005-0000-0000-0000FB080000}"/>
    <cellStyle name="Porcentual 5 2 2 2 3 2" xfId="2329" xr:uid="{00000000-0005-0000-0000-0000FC080000}"/>
    <cellStyle name="Porcentual 5 2 2 2 4" xfId="2330" xr:uid="{00000000-0005-0000-0000-0000FD080000}"/>
    <cellStyle name="Porcentual 5 2 2 3" xfId="942" xr:uid="{00000000-0005-0000-0000-0000FE080000}"/>
    <cellStyle name="Porcentual 5 2 2 3 2" xfId="1564" xr:uid="{00000000-0005-0000-0000-0000FF080000}"/>
    <cellStyle name="Porcentual 5 2 2 3 2 2" xfId="2331" xr:uid="{00000000-0005-0000-0000-000000090000}"/>
    <cellStyle name="Porcentual 5 2 2 3 3" xfId="2332" xr:uid="{00000000-0005-0000-0000-000001090000}"/>
    <cellStyle name="Porcentual 5 2 2 4" xfId="1565" xr:uid="{00000000-0005-0000-0000-000002090000}"/>
    <cellStyle name="Porcentual 5 2 2 4 2" xfId="2333" xr:uid="{00000000-0005-0000-0000-000003090000}"/>
    <cellStyle name="Porcentual 5 2 2 5" xfId="2334" xr:uid="{00000000-0005-0000-0000-000004090000}"/>
    <cellStyle name="Porcentual 5 2 3" xfId="943" xr:uid="{00000000-0005-0000-0000-000005090000}"/>
    <cellStyle name="Porcentual 5 2 3 2" xfId="944" xr:uid="{00000000-0005-0000-0000-000006090000}"/>
    <cellStyle name="Porcentual 5 2 3 2 2" xfId="1566" xr:uid="{00000000-0005-0000-0000-000007090000}"/>
    <cellStyle name="Porcentual 5 2 3 2 2 2" xfId="2335" xr:uid="{00000000-0005-0000-0000-000008090000}"/>
    <cellStyle name="Porcentual 5 2 3 2 3" xfId="2336" xr:uid="{00000000-0005-0000-0000-000009090000}"/>
    <cellStyle name="Porcentual 5 2 3 3" xfId="1567" xr:uid="{00000000-0005-0000-0000-00000A090000}"/>
    <cellStyle name="Porcentual 5 2 3 3 2" xfId="2337" xr:uid="{00000000-0005-0000-0000-00000B090000}"/>
    <cellStyle name="Porcentual 5 2 3 4" xfId="2338" xr:uid="{00000000-0005-0000-0000-00000C090000}"/>
    <cellStyle name="Porcentual 5 2 4" xfId="945" xr:uid="{00000000-0005-0000-0000-00000D090000}"/>
    <cellStyle name="Porcentual 5 2 4 2" xfId="1568" xr:uid="{00000000-0005-0000-0000-00000E090000}"/>
    <cellStyle name="Porcentual 5 2 4 2 2" xfId="2339" xr:uid="{00000000-0005-0000-0000-00000F090000}"/>
    <cellStyle name="Porcentual 5 2 4 3" xfId="2340" xr:uid="{00000000-0005-0000-0000-000010090000}"/>
    <cellStyle name="Porcentual 5 2 5" xfId="1569" xr:uid="{00000000-0005-0000-0000-000011090000}"/>
    <cellStyle name="Porcentual 5 2 5 2" xfId="2341" xr:uid="{00000000-0005-0000-0000-000012090000}"/>
    <cellStyle name="Porcentual 5 2 6" xfId="1570" xr:uid="{00000000-0005-0000-0000-000013090000}"/>
    <cellStyle name="Porcentual 5 3" xfId="946" xr:uid="{00000000-0005-0000-0000-000014090000}"/>
    <cellStyle name="Porcentual 5 3 2" xfId="947" xr:uid="{00000000-0005-0000-0000-000015090000}"/>
    <cellStyle name="Porcentual 5 3 2 2" xfId="948" xr:uid="{00000000-0005-0000-0000-000016090000}"/>
    <cellStyle name="Porcentual 5 3 2 2 2" xfId="949" xr:uid="{00000000-0005-0000-0000-000017090000}"/>
    <cellStyle name="Porcentual 5 3 2 2 2 2" xfId="1571" xr:uid="{00000000-0005-0000-0000-000018090000}"/>
    <cellStyle name="Porcentual 5 3 2 2 2 2 2" xfId="2342" xr:uid="{00000000-0005-0000-0000-000019090000}"/>
    <cellStyle name="Porcentual 5 3 2 2 2 3" xfId="2343" xr:uid="{00000000-0005-0000-0000-00001A090000}"/>
    <cellStyle name="Porcentual 5 3 2 2 3" xfId="1572" xr:uid="{00000000-0005-0000-0000-00001B090000}"/>
    <cellStyle name="Porcentual 5 3 2 2 3 2" xfId="2344" xr:uid="{00000000-0005-0000-0000-00001C090000}"/>
    <cellStyle name="Porcentual 5 3 2 2 4" xfId="2345" xr:uid="{00000000-0005-0000-0000-00001D090000}"/>
    <cellStyle name="Porcentual 5 3 2 3" xfId="950" xr:uid="{00000000-0005-0000-0000-00001E090000}"/>
    <cellStyle name="Porcentual 5 3 2 3 2" xfId="1573" xr:uid="{00000000-0005-0000-0000-00001F090000}"/>
    <cellStyle name="Porcentual 5 3 2 3 2 2" xfId="2346" xr:uid="{00000000-0005-0000-0000-000020090000}"/>
    <cellStyle name="Porcentual 5 3 2 3 3" xfId="2347" xr:uid="{00000000-0005-0000-0000-000021090000}"/>
    <cellStyle name="Porcentual 5 3 2 4" xfId="1574" xr:uid="{00000000-0005-0000-0000-000022090000}"/>
    <cellStyle name="Porcentual 5 3 2 4 2" xfId="2348" xr:uid="{00000000-0005-0000-0000-000023090000}"/>
    <cellStyle name="Porcentual 5 3 2 5" xfId="2349" xr:uid="{00000000-0005-0000-0000-000024090000}"/>
    <cellStyle name="Porcentual 5 3 3" xfId="951" xr:uid="{00000000-0005-0000-0000-000025090000}"/>
    <cellStyle name="Porcentual 5 3 3 2" xfId="952" xr:uid="{00000000-0005-0000-0000-000026090000}"/>
    <cellStyle name="Porcentual 5 3 3 2 2" xfId="1575" xr:uid="{00000000-0005-0000-0000-000027090000}"/>
    <cellStyle name="Porcentual 5 3 3 2 2 2" xfId="2350" xr:uid="{00000000-0005-0000-0000-000028090000}"/>
    <cellStyle name="Porcentual 5 3 3 2 3" xfId="2351" xr:uid="{00000000-0005-0000-0000-000029090000}"/>
    <cellStyle name="Porcentual 5 3 3 3" xfId="1576" xr:uid="{00000000-0005-0000-0000-00002A090000}"/>
    <cellStyle name="Porcentual 5 3 3 3 2" xfId="2352" xr:uid="{00000000-0005-0000-0000-00002B090000}"/>
    <cellStyle name="Porcentual 5 3 3 4" xfId="2353" xr:uid="{00000000-0005-0000-0000-00002C090000}"/>
    <cellStyle name="Porcentual 5 3 4" xfId="953" xr:uid="{00000000-0005-0000-0000-00002D090000}"/>
    <cellStyle name="Porcentual 5 3 4 2" xfId="1577" xr:uid="{00000000-0005-0000-0000-00002E090000}"/>
    <cellStyle name="Porcentual 5 3 4 2 2" xfId="2354" xr:uid="{00000000-0005-0000-0000-00002F090000}"/>
    <cellStyle name="Porcentual 5 3 4 3" xfId="2355" xr:uid="{00000000-0005-0000-0000-000030090000}"/>
    <cellStyle name="Porcentual 5 3 5" xfId="1578" xr:uid="{00000000-0005-0000-0000-000031090000}"/>
    <cellStyle name="Porcentual 5 3 5 2" xfId="2356" xr:uid="{00000000-0005-0000-0000-000032090000}"/>
    <cellStyle name="Porcentual 5 3 6" xfId="2357" xr:uid="{00000000-0005-0000-0000-000033090000}"/>
    <cellStyle name="Porcentual 5 4" xfId="954" xr:uid="{00000000-0005-0000-0000-000034090000}"/>
    <cellStyle name="Porcentual 5 4 2" xfId="955" xr:uid="{00000000-0005-0000-0000-000035090000}"/>
    <cellStyle name="Porcentual 5 4 2 2" xfId="956" xr:uid="{00000000-0005-0000-0000-000036090000}"/>
    <cellStyle name="Porcentual 5 4 2 2 2" xfId="957" xr:uid="{00000000-0005-0000-0000-000037090000}"/>
    <cellStyle name="Porcentual 5 4 2 2 2 2" xfId="1579" xr:uid="{00000000-0005-0000-0000-000038090000}"/>
    <cellStyle name="Porcentual 5 4 2 2 2 2 2" xfId="2358" xr:uid="{00000000-0005-0000-0000-000039090000}"/>
    <cellStyle name="Porcentual 5 4 2 2 2 3" xfId="2359" xr:uid="{00000000-0005-0000-0000-00003A090000}"/>
    <cellStyle name="Porcentual 5 4 2 2 3" xfId="1580" xr:uid="{00000000-0005-0000-0000-00003B090000}"/>
    <cellStyle name="Porcentual 5 4 2 2 3 2" xfId="2360" xr:uid="{00000000-0005-0000-0000-00003C090000}"/>
    <cellStyle name="Porcentual 5 4 2 2 4" xfId="2361" xr:uid="{00000000-0005-0000-0000-00003D090000}"/>
    <cellStyle name="Porcentual 5 4 2 3" xfId="958" xr:uid="{00000000-0005-0000-0000-00003E090000}"/>
    <cellStyle name="Porcentual 5 4 2 3 2" xfId="1581" xr:uid="{00000000-0005-0000-0000-00003F090000}"/>
    <cellStyle name="Porcentual 5 4 2 3 2 2" xfId="2362" xr:uid="{00000000-0005-0000-0000-000040090000}"/>
    <cellStyle name="Porcentual 5 4 2 3 3" xfId="2363" xr:uid="{00000000-0005-0000-0000-000041090000}"/>
    <cellStyle name="Porcentual 5 4 2 4" xfId="1582" xr:uid="{00000000-0005-0000-0000-000042090000}"/>
    <cellStyle name="Porcentual 5 4 2 4 2" xfId="2364" xr:uid="{00000000-0005-0000-0000-000043090000}"/>
    <cellStyle name="Porcentual 5 4 2 5" xfId="2365" xr:uid="{00000000-0005-0000-0000-000044090000}"/>
    <cellStyle name="Porcentual 5 4 3" xfId="959" xr:uid="{00000000-0005-0000-0000-000045090000}"/>
    <cellStyle name="Porcentual 5 4 3 2" xfId="960" xr:uid="{00000000-0005-0000-0000-000046090000}"/>
    <cellStyle name="Porcentual 5 4 3 2 2" xfId="1583" xr:uid="{00000000-0005-0000-0000-000047090000}"/>
    <cellStyle name="Porcentual 5 4 3 2 2 2" xfId="2366" xr:uid="{00000000-0005-0000-0000-000048090000}"/>
    <cellStyle name="Porcentual 5 4 3 2 3" xfId="2367" xr:uid="{00000000-0005-0000-0000-000049090000}"/>
    <cellStyle name="Porcentual 5 4 3 3" xfId="1584" xr:uid="{00000000-0005-0000-0000-00004A090000}"/>
    <cellStyle name="Porcentual 5 4 3 3 2" xfId="2368" xr:uid="{00000000-0005-0000-0000-00004B090000}"/>
    <cellStyle name="Porcentual 5 4 3 4" xfId="2369" xr:uid="{00000000-0005-0000-0000-00004C090000}"/>
    <cellStyle name="Porcentual 5 4 4" xfId="961" xr:uid="{00000000-0005-0000-0000-00004D090000}"/>
    <cellStyle name="Porcentual 5 4 4 2" xfId="1585" xr:uid="{00000000-0005-0000-0000-00004E090000}"/>
    <cellStyle name="Porcentual 5 4 4 2 2" xfId="2370" xr:uid="{00000000-0005-0000-0000-00004F090000}"/>
    <cellStyle name="Porcentual 5 4 4 3" xfId="2371" xr:uid="{00000000-0005-0000-0000-000050090000}"/>
    <cellStyle name="Porcentual 5 4 5" xfId="1586" xr:uid="{00000000-0005-0000-0000-000051090000}"/>
    <cellStyle name="Porcentual 5 4 5 2" xfId="2372" xr:uid="{00000000-0005-0000-0000-000052090000}"/>
    <cellStyle name="Porcentual 5 4 6" xfId="2373" xr:uid="{00000000-0005-0000-0000-000053090000}"/>
    <cellStyle name="Porcentual 5 5" xfId="962" xr:uid="{00000000-0005-0000-0000-000054090000}"/>
    <cellStyle name="Porcentual 5 5 2" xfId="963" xr:uid="{00000000-0005-0000-0000-000055090000}"/>
    <cellStyle name="Porcentual 5 5 2 2" xfId="964" xr:uid="{00000000-0005-0000-0000-000056090000}"/>
    <cellStyle name="Porcentual 5 5 2 2 2" xfId="965" xr:uid="{00000000-0005-0000-0000-000057090000}"/>
    <cellStyle name="Porcentual 5 5 2 2 2 2" xfId="1587" xr:uid="{00000000-0005-0000-0000-000058090000}"/>
    <cellStyle name="Porcentual 5 5 2 2 2 2 2" xfId="2374" xr:uid="{00000000-0005-0000-0000-000059090000}"/>
    <cellStyle name="Porcentual 5 5 2 2 2 3" xfId="2375" xr:uid="{00000000-0005-0000-0000-00005A090000}"/>
    <cellStyle name="Porcentual 5 5 2 2 3" xfId="1588" xr:uid="{00000000-0005-0000-0000-00005B090000}"/>
    <cellStyle name="Porcentual 5 5 2 2 3 2" xfId="2376" xr:uid="{00000000-0005-0000-0000-00005C090000}"/>
    <cellStyle name="Porcentual 5 5 2 2 4" xfId="2377" xr:uid="{00000000-0005-0000-0000-00005D090000}"/>
    <cellStyle name="Porcentual 5 5 2 3" xfId="966" xr:uid="{00000000-0005-0000-0000-00005E090000}"/>
    <cellStyle name="Porcentual 5 5 2 3 2" xfId="1589" xr:uid="{00000000-0005-0000-0000-00005F090000}"/>
    <cellStyle name="Porcentual 5 5 2 3 2 2" xfId="2378" xr:uid="{00000000-0005-0000-0000-000060090000}"/>
    <cellStyle name="Porcentual 5 5 2 3 3" xfId="2379" xr:uid="{00000000-0005-0000-0000-000061090000}"/>
    <cellStyle name="Porcentual 5 5 2 4" xfId="1590" xr:uid="{00000000-0005-0000-0000-000062090000}"/>
    <cellStyle name="Porcentual 5 5 2 4 2" xfId="2380" xr:uid="{00000000-0005-0000-0000-000063090000}"/>
    <cellStyle name="Porcentual 5 5 2 5" xfId="2381" xr:uid="{00000000-0005-0000-0000-000064090000}"/>
    <cellStyle name="Porcentual 5 5 3" xfId="967" xr:uid="{00000000-0005-0000-0000-000065090000}"/>
    <cellStyle name="Porcentual 5 5 3 2" xfId="968" xr:uid="{00000000-0005-0000-0000-000066090000}"/>
    <cellStyle name="Porcentual 5 5 3 2 2" xfId="1591" xr:uid="{00000000-0005-0000-0000-000067090000}"/>
    <cellStyle name="Porcentual 5 5 3 2 2 2" xfId="2382" xr:uid="{00000000-0005-0000-0000-000068090000}"/>
    <cellStyle name="Porcentual 5 5 3 2 3" xfId="2383" xr:uid="{00000000-0005-0000-0000-000069090000}"/>
    <cellStyle name="Porcentual 5 5 3 3" xfId="1592" xr:uid="{00000000-0005-0000-0000-00006A090000}"/>
    <cellStyle name="Porcentual 5 5 3 3 2" xfId="2384" xr:uid="{00000000-0005-0000-0000-00006B090000}"/>
    <cellStyle name="Porcentual 5 5 3 4" xfId="2385" xr:uid="{00000000-0005-0000-0000-00006C090000}"/>
    <cellStyle name="Porcentual 5 5 4" xfId="969" xr:uid="{00000000-0005-0000-0000-00006D090000}"/>
    <cellStyle name="Porcentual 5 5 4 2" xfId="1593" xr:uid="{00000000-0005-0000-0000-00006E090000}"/>
    <cellStyle name="Porcentual 5 5 4 2 2" xfId="2386" xr:uid="{00000000-0005-0000-0000-00006F090000}"/>
    <cellStyle name="Porcentual 5 5 4 3" xfId="2387" xr:uid="{00000000-0005-0000-0000-000070090000}"/>
    <cellStyle name="Porcentual 5 5 5" xfId="1594" xr:uid="{00000000-0005-0000-0000-000071090000}"/>
    <cellStyle name="Porcentual 5 5 5 2" xfId="2388" xr:uid="{00000000-0005-0000-0000-000072090000}"/>
    <cellStyle name="Porcentual 5 5 6" xfId="2389" xr:uid="{00000000-0005-0000-0000-000073090000}"/>
    <cellStyle name="Porcentual 5 6" xfId="970" xr:uid="{00000000-0005-0000-0000-000074090000}"/>
    <cellStyle name="Porcentual 5 6 2" xfId="971" xr:uid="{00000000-0005-0000-0000-000075090000}"/>
    <cellStyle name="Porcentual 5 6 2 2" xfId="972" xr:uid="{00000000-0005-0000-0000-000076090000}"/>
    <cellStyle name="Porcentual 5 6 2 2 2" xfId="973" xr:uid="{00000000-0005-0000-0000-000077090000}"/>
    <cellStyle name="Porcentual 5 6 2 2 2 2" xfId="1595" xr:uid="{00000000-0005-0000-0000-000078090000}"/>
    <cellStyle name="Porcentual 5 6 2 2 2 2 2" xfId="2390" xr:uid="{00000000-0005-0000-0000-000079090000}"/>
    <cellStyle name="Porcentual 5 6 2 2 2 3" xfId="2391" xr:uid="{00000000-0005-0000-0000-00007A090000}"/>
    <cellStyle name="Porcentual 5 6 2 2 3" xfId="1596" xr:uid="{00000000-0005-0000-0000-00007B090000}"/>
    <cellStyle name="Porcentual 5 6 2 2 3 2" xfId="2392" xr:uid="{00000000-0005-0000-0000-00007C090000}"/>
    <cellStyle name="Porcentual 5 6 2 2 4" xfId="2393" xr:uid="{00000000-0005-0000-0000-00007D090000}"/>
    <cellStyle name="Porcentual 5 6 2 3" xfId="974" xr:uid="{00000000-0005-0000-0000-00007E090000}"/>
    <cellStyle name="Porcentual 5 6 2 3 2" xfId="1597" xr:uid="{00000000-0005-0000-0000-00007F090000}"/>
    <cellStyle name="Porcentual 5 6 2 3 2 2" xfId="2394" xr:uid="{00000000-0005-0000-0000-000080090000}"/>
    <cellStyle name="Porcentual 5 6 2 3 3" xfId="2395" xr:uid="{00000000-0005-0000-0000-000081090000}"/>
    <cellStyle name="Porcentual 5 6 2 4" xfId="1598" xr:uid="{00000000-0005-0000-0000-000082090000}"/>
    <cellStyle name="Porcentual 5 6 2 4 2" xfId="2396" xr:uid="{00000000-0005-0000-0000-000083090000}"/>
    <cellStyle name="Porcentual 5 6 2 5" xfId="2397" xr:uid="{00000000-0005-0000-0000-000084090000}"/>
    <cellStyle name="Porcentual 5 6 3" xfId="975" xr:uid="{00000000-0005-0000-0000-000085090000}"/>
    <cellStyle name="Porcentual 5 6 3 2" xfId="976" xr:uid="{00000000-0005-0000-0000-000086090000}"/>
    <cellStyle name="Porcentual 5 6 3 2 2" xfId="1599" xr:uid="{00000000-0005-0000-0000-000087090000}"/>
    <cellStyle name="Porcentual 5 6 3 2 2 2" xfId="2398" xr:uid="{00000000-0005-0000-0000-000088090000}"/>
    <cellStyle name="Porcentual 5 6 3 2 3" xfId="2399" xr:uid="{00000000-0005-0000-0000-000089090000}"/>
    <cellStyle name="Porcentual 5 6 3 3" xfId="1600" xr:uid="{00000000-0005-0000-0000-00008A090000}"/>
    <cellStyle name="Porcentual 5 6 3 3 2" xfId="2400" xr:uid="{00000000-0005-0000-0000-00008B090000}"/>
    <cellStyle name="Porcentual 5 6 3 4" xfId="2401" xr:uid="{00000000-0005-0000-0000-00008C090000}"/>
    <cellStyle name="Porcentual 5 6 4" xfId="977" xr:uid="{00000000-0005-0000-0000-00008D090000}"/>
    <cellStyle name="Porcentual 5 6 4 2" xfId="1601" xr:uid="{00000000-0005-0000-0000-00008E090000}"/>
    <cellStyle name="Porcentual 5 6 4 2 2" xfId="2402" xr:uid="{00000000-0005-0000-0000-00008F090000}"/>
    <cellStyle name="Porcentual 5 6 4 3" xfId="2403" xr:uid="{00000000-0005-0000-0000-000090090000}"/>
    <cellStyle name="Porcentual 5 6 5" xfId="1602" xr:uid="{00000000-0005-0000-0000-000091090000}"/>
    <cellStyle name="Porcentual 5 6 5 2" xfId="2404" xr:uid="{00000000-0005-0000-0000-000092090000}"/>
    <cellStyle name="Porcentual 5 6 6" xfId="2405" xr:uid="{00000000-0005-0000-0000-000093090000}"/>
    <cellStyle name="Porcentual 5 7" xfId="978" xr:uid="{00000000-0005-0000-0000-000094090000}"/>
    <cellStyle name="Porcentual 5 7 2" xfId="979" xr:uid="{00000000-0005-0000-0000-000095090000}"/>
    <cellStyle name="Porcentual 5 7 2 2" xfId="980" xr:uid="{00000000-0005-0000-0000-000096090000}"/>
    <cellStyle name="Porcentual 5 7 2 2 2" xfId="981" xr:uid="{00000000-0005-0000-0000-000097090000}"/>
    <cellStyle name="Porcentual 5 7 2 2 2 2" xfId="1603" xr:uid="{00000000-0005-0000-0000-000098090000}"/>
    <cellStyle name="Porcentual 5 7 2 2 2 2 2" xfId="2406" xr:uid="{00000000-0005-0000-0000-000099090000}"/>
    <cellStyle name="Porcentual 5 7 2 2 2 3" xfId="2407" xr:uid="{00000000-0005-0000-0000-00009A090000}"/>
    <cellStyle name="Porcentual 5 7 2 2 3" xfId="1604" xr:uid="{00000000-0005-0000-0000-00009B090000}"/>
    <cellStyle name="Porcentual 5 7 2 2 3 2" xfId="2408" xr:uid="{00000000-0005-0000-0000-00009C090000}"/>
    <cellStyle name="Porcentual 5 7 2 2 4" xfId="2409" xr:uid="{00000000-0005-0000-0000-00009D090000}"/>
    <cellStyle name="Porcentual 5 7 2 3" xfId="982" xr:uid="{00000000-0005-0000-0000-00009E090000}"/>
    <cellStyle name="Porcentual 5 7 2 3 2" xfId="1605" xr:uid="{00000000-0005-0000-0000-00009F090000}"/>
    <cellStyle name="Porcentual 5 7 2 3 2 2" xfId="2410" xr:uid="{00000000-0005-0000-0000-0000A0090000}"/>
    <cellStyle name="Porcentual 5 7 2 3 3" xfId="2411" xr:uid="{00000000-0005-0000-0000-0000A1090000}"/>
    <cellStyle name="Porcentual 5 7 2 4" xfId="1606" xr:uid="{00000000-0005-0000-0000-0000A2090000}"/>
    <cellStyle name="Porcentual 5 7 2 4 2" xfId="2412" xr:uid="{00000000-0005-0000-0000-0000A3090000}"/>
    <cellStyle name="Porcentual 5 7 2 5" xfId="2413" xr:uid="{00000000-0005-0000-0000-0000A4090000}"/>
    <cellStyle name="Porcentual 5 7 3" xfId="983" xr:uid="{00000000-0005-0000-0000-0000A5090000}"/>
    <cellStyle name="Porcentual 5 7 3 2" xfId="984" xr:uid="{00000000-0005-0000-0000-0000A6090000}"/>
    <cellStyle name="Porcentual 5 7 3 2 2" xfId="1607" xr:uid="{00000000-0005-0000-0000-0000A7090000}"/>
    <cellStyle name="Porcentual 5 7 3 2 2 2" xfId="2414" xr:uid="{00000000-0005-0000-0000-0000A8090000}"/>
    <cellStyle name="Porcentual 5 7 3 2 3" xfId="2415" xr:uid="{00000000-0005-0000-0000-0000A9090000}"/>
    <cellStyle name="Porcentual 5 7 3 3" xfId="1608" xr:uid="{00000000-0005-0000-0000-0000AA090000}"/>
    <cellStyle name="Porcentual 5 7 3 3 2" xfId="2416" xr:uid="{00000000-0005-0000-0000-0000AB090000}"/>
    <cellStyle name="Porcentual 5 7 3 4" xfId="2417" xr:uid="{00000000-0005-0000-0000-0000AC090000}"/>
    <cellStyle name="Porcentual 5 7 4" xfId="985" xr:uid="{00000000-0005-0000-0000-0000AD090000}"/>
    <cellStyle name="Porcentual 5 7 4 2" xfId="1609" xr:uid="{00000000-0005-0000-0000-0000AE090000}"/>
    <cellStyle name="Porcentual 5 7 4 2 2" xfId="2418" xr:uid="{00000000-0005-0000-0000-0000AF090000}"/>
    <cellStyle name="Porcentual 5 7 4 3" xfId="2419" xr:uid="{00000000-0005-0000-0000-0000B0090000}"/>
    <cellStyle name="Porcentual 5 7 5" xfId="1610" xr:uid="{00000000-0005-0000-0000-0000B1090000}"/>
    <cellStyle name="Porcentual 5 7 5 2" xfId="2420" xr:uid="{00000000-0005-0000-0000-0000B2090000}"/>
    <cellStyle name="Porcentual 5 7 6" xfId="2421" xr:uid="{00000000-0005-0000-0000-0000B3090000}"/>
    <cellStyle name="Porcentual 5 8" xfId="986" xr:uid="{00000000-0005-0000-0000-0000B4090000}"/>
    <cellStyle name="Porcentual 5 8 2" xfId="987" xr:uid="{00000000-0005-0000-0000-0000B5090000}"/>
    <cellStyle name="Porcentual 5 8 2 2" xfId="988" xr:uid="{00000000-0005-0000-0000-0000B6090000}"/>
    <cellStyle name="Porcentual 5 8 2 2 2" xfId="1611" xr:uid="{00000000-0005-0000-0000-0000B7090000}"/>
    <cellStyle name="Porcentual 5 8 2 2 2 2" xfId="2422" xr:uid="{00000000-0005-0000-0000-0000B8090000}"/>
    <cellStyle name="Porcentual 5 8 2 2 3" xfId="2423" xr:uid="{00000000-0005-0000-0000-0000B9090000}"/>
    <cellStyle name="Porcentual 5 8 2 3" xfId="1612" xr:uid="{00000000-0005-0000-0000-0000BA090000}"/>
    <cellStyle name="Porcentual 5 8 2 3 2" xfId="2424" xr:uid="{00000000-0005-0000-0000-0000BB090000}"/>
    <cellStyle name="Porcentual 5 8 2 4" xfId="2425" xr:uid="{00000000-0005-0000-0000-0000BC090000}"/>
    <cellStyle name="Porcentual 5 8 3" xfId="989" xr:uid="{00000000-0005-0000-0000-0000BD090000}"/>
    <cellStyle name="Porcentual 5 8 3 2" xfId="1613" xr:uid="{00000000-0005-0000-0000-0000BE090000}"/>
    <cellStyle name="Porcentual 5 8 3 2 2" xfId="2426" xr:uid="{00000000-0005-0000-0000-0000BF090000}"/>
    <cellStyle name="Porcentual 5 8 3 3" xfId="2427" xr:uid="{00000000-0005-0000-0000-0000C0090000}"/>
    <cellStyle name="Porcentual 5 8 4" xfId="1614" xr:uid="{00000000-0005-0000-0000-0000C1090000}"/>
    <cellStyle name="Porcentual 5 8 4 2" xfId="2428" xr:uid="{00000000-0005-0000-0000-0000C2090000}"/>
    <cellStyle name="Porcentual 5 8 5" xfId="2429" xr:uid="{00000000-0005-0000-0000-0000C3090000}"/>
    <cellStyle name="Porcentual 5 9" xfId="990" xr:uid="{00000000-0005-0000-0000-0000C4090000}"/>
    <cellStyle name="Porcentual 5 9 2" xfId="991" xr:uid="{00000000-0005-0000-0000-0000C5090000}"/>
    <cellStyle name="Porcentual 5 9 2 2" xfId="1615" xr:uid="{00000000-0005-0000-0000-0000C6090000}"/>
    <cellStyle name="Porcentual 5 9 3" xfId="1616" xr:uid="{00000000-0005-0000-0000-0000C7090000}"/>
    <cellStyle name="Porcentual 6" xfId="992" xr:uid="{00000000-0005-0000-0000-0000C8090000}"/>
    <cellStyle name="Porcentual 6 2" xfId="993" xr:uid="{00000000-0005-0000-0000-0000C9090000}"/>
    <cellStyle name="Porcentual 6 2 2" xfId="994" xr:uid="{00000000-0005-0000-0000-0000CA090000}"/>
    <cellStyle name="Porcentual 6 2 2 2" xfId="995" xr:uid="{00000000-0005-0000-0000-0000CB090000}"/>
    <cellStyle name="Porcentual 6 2 2 2 2" xfId="996" xr:uid="{00000000-0005-0000-0000-0000CC090000}"/>
    <cellStyle name="Porcentual 6 2 2 2 2 2" xfId="2430" xr:uid="{00000000-0005-0000-0000-0000CD090000}"/>
    <cellStyle name="Porcentual 6 2 2 2 3" xfId="1617" xr:uid="{00000000-0005-0000-0000-0000CE090000}"/>
    <cellStyle name="Porcentual 6 2 2 2 3 2" xfId="1618" xr:uid="{00000000-0005-0000-0000-0000CF090000}"/>
    <cellStyle name="Porcentual 6 2 2 2 3 2 2" xfId="1619" xr:uid="{00000000-0005-0000-0000-0000D0090000}"/>
    <cellStyle name="Porcentual 6 2 2 2 3 2 2 2" xfId="1620" xr:uid="{00000000-0005-0000-0000-0000D1090000}"/>
    <cellStyle name="Porcentual 6 2 2 2 3 2 2 2 2" xfId="1621" xr:uid="{00000000-0005-0000-0000-0000D2090000}"/>
    <cellStyle name="Porcentual 6 2 2 2 3 2 2 2 2 2" xfId="1622" xr:uid="{00000000-0005-0000-0000-0000D3090000}"/>
    <cellStyle name="Porcentual 6 2 2 2 3 2 2 2 2 2 2" xfId="1623" xr:uid="{00000000-0005-0000-0000-0000D4090000}"/>
    <cellStyle name="Porcentual 6 2 2 2 3 2 2 2 2 2 2 2" xfId="1624" xr:uid="{00000000-0005-0000-0000-0000D5090000}"/>
    <cellStyle name="Porcentual 6 2 2 2 3 2 2 2 2 2 2 2 2" xfId="1625" xr:uid="{00000000-0005-0000-0000-0000D6090000}"/>
    <cellStyle name="Porcentual 6 2 2 2 3 2 2 2 2 2 2 2 2 2" xfId="1626" xr:uid="{00000000-0005-0000-0000-0000D7090000}"/>
    <cellStyle name="Porcentual 6 2 2 2 3 2 2 2 2 2 2 2 2 2 2" xfId="1627" xr:uid="{00000000-0005-0000-0000-0000D8090000}"/>
    <cellStyle name="Porcentual 6 2 2 2 3 2 2 2 2 2 2 2 2 2 2 2" xfId="1628" xr:uid="{00000000-0005-0000-0000-0000D9090000}"/>
    <cellStyle name="Porcentual 6 2 2 2 3 2 2 2 2 2 2 2 2 2 2 2 2" xfId="2431" xr:uid="{00000000-0005-0000-0000-0000DA090000}"/>
    <cellStyle name="Porcentual 6 2 2 2 3 2 2 2 2 2 2 2 2 2 2 3" xfId="2432" xr:uid="{00000000-0005-0000-0000-0000DB090000}"/>
    <cellStyle name="Porcentual 6 2 2 2 3 2 2 2 2 2 2 2 2 2 3" xfId="2433" xr:uid="{00000000-0005-0000-0000-0000DC090000}"/>
    <cellStyle name="Porcentual 6 2 2 2 3 2 2 2 2 2 2 2 2 3" xfId="2434" xr:uid="{00000000-0005-0000-0000-0000DD090000}"/>
    <cellStyle name="Porcentual 6 2 2 2 3 2 2 2 2 2 2 2 3" xfId="2435" xr:uid="{00000000-0005-0000-0000-0000DE090000}"/>
    <cellStyle name="Porcentual 6 2 2 2 3 2 2 2 2 2 2 3" xfId="2436" xr:uid="{00000000-0005-0000-0000-0000DF090000}"/>
    <cellStyle name="Porcentual 6 2 2 2 3 2 2 2 2 2 3" xfId="2437" xr:uid="{00000000-0005-0000-0000-0000E0090000}"/>
    <cellStyle name="Porcentual 6 2 2 2 3 2 2 2 2 3" xfId="2438" xr:uid="{00000000-0005-0000-0000-0000E1090000}"/>
    <cellStyle name="Porcentual 6 2 2 2 3 2 2 2 3" xfId="2439" xr:uid="{00000000-0005-0000-0000-0000E2090000}"/>
    <cellStyle name="Porcentual 6 2 2 2 3 2 2 3" xfId="2440" xr:uid="{00000000-0005-0000-0000-0000E3090000}"/>
    <cellStyle name="Porcentual 6 2 2 2 3 2 3" xfId="2441" xr:uid="{00000000-0005-0000-0000-0000E4090000}"/>
    <cellStyle name="Porcentual 6 2 2 2 3 3" xfId="2442" xr:uid="{00000000-0005-0000-0000-0000E5090000}"/>
    <cellStyle name="Porcentual 6 2 2 2 4" xfId="2443" xr:uid="{00000000-0005-0000-0000-0000E6090000}"/>
    <cellStyle name="Porcentual 6 2 2 3" xfId="2444" xr:uid="{00000000-0005-0000-0000-0000E7090000}"/>
    <cellStyle name="Porcentual 6 2 3" xfId="2445" xr:uid="{00000000-0005-0000-0000-0000E8090000}"/>
    <cellStyle name="Porcentual 6 3" xfId="997" xr:uid="{00000000-0005-0000-0000-0000E9090000}"/>
    <cellStyle name="Porcentual 6 3 2" xfId="2446" xr:uid="{00000000-0005-0000-0000-0000EA090000}"/>
    <cellStyle name="Porcentual 6 4" xfId="2447" xr:uid="{00000000-0005-0000-0000-0000EB090000}"/>
    <cellStyle name="Porcentual 7" xfId="998" xr:uid="{00000000-0005-0000-0000-0000EC090000}"/>
    <cellStyle name="Porcentual 7 2" xfId="999" xr:uid="{00000000-0005-0000-0000-0000ED090000}"/>
    <cellStyle name="Porcentual 7 2 2" xfId="2448" xr:uid="{00000000-0005-0000-0000-0000EE090000}"/>
    <cellStyle name="Porcentual 7 3" xfId="2449" xr:uid="{00000000-0005-0000-0000-0000EF090000}"/>
    <cellStyle name="Porcentual 8" xfId="1000" xr:uid="{00000000-0005-0000-0000-0000F0090000}"/>
    <cellStyle name="Porcentual 8 2" xfId="1001" xr:uid="{00000000-0005-0000-0000-0000F1090000}"/>
    <cellStyle name="Porcentual 8 2 2" xfId="2450" xr:uid="{00000000-0005-0000-0000-0000F2090000}"/>
    <cellStyle name="Porcentual 9" xfId="1002" xr:uid="{00000000-0005-0000-0000-0000F3090000}"/>
    <cellStyle name="Porcentual 9 2" xfId="1003" xr:uid="{00000000-0005-0000-0000-0000F4090000}"/>
    <cellStyle name="Porcentual 9 2 2" xfId="1004" xr:uid="{00000000-0005-0000-0000-0000F5090000}"/>
    <cellStyle name="Porcentual 9 2 2 2" xfId="1005" xr:uid="{00000000-0005-0000-0000-0000F6090000}"/>
    <cellStyle name="Porcentual 9 2 2 2 2" xfId="1006" xr:uid="{00000000-0005-0000-0000-0000F7090000}"/>
    <cellStyle name="Porcentual 9 2 2 2 2 2" xfId="1629" xr:uid="{00000000-0005-0000-0000-0000F8090000}"/>
    <cellStyle name="Porcentual 9 2 2 2 2 2 2" xfId="2451" xr:uid="{00000000-0005-0000-0000-0000F9090000}"/>
    <cellStyle name="Porcentual 9 2 2 2 2 3" xfId="2452" xr:uid="{00000000-0005-0000-0000-0000FA090000}"/>
    <cellStyle name="Porcentual 9 2 2 2 3" xfId="1630" xr:uid="{00000000-0005-0000-0000-0000FB090000}"/>
    <cellStyle name="Porcentual 9 2 2 2 3 2" xfId="2453" xr:uid="{00000000-0005-0000-0000-0000FC090000}"/>
    <cellStyle name="Porcentual 9 2 2 2 4" xfId="2454" xr:uid="{00000000-0005-0000-0000-0000FD090000}"/>
    <cellStyle name="Porcentual 9 2 2 3" xfId="1007" xr:uid="{00000000-0005-0000-0000-0000FE090000}"/>
    <cellStyle name="Porcentual 9 2 2 3 2" xfId="1631" xr:uid="{00000000-0005-0000-0000-0000FF090000}"/>
    <cellStyle name="Porcentual 9 2 2 3 2 2" xfId="2455" xr:uid="{00000000-0005-0000-0000-0000000A0000}"/>
    <cellStyle name="Porcentual 9 2 2 3 3" xfId="2456" xr:uid="{00000000-0005-0000-0000-0000010A0000}"/>
    <cellStyle name="Porcentual 9 2 2 4" xfId="1632" xr:uid="{00000000-0005-0000-0000-0000020A0000}"/>
    <cellStyle name="Porcentual 9 2 2 4 2" xfId="2457" xr:uid="{00000000-0005-0000-0000-0000030A0000}"/>
    <cellStyle name="Porcentual 9 2 2 5" xfId="2458" xr:uid="{00000000-0005-0000-0000-0000040A0000}"/>
    <cellStyle name="Porcentual 9 2 3" xfId="1008" xr:uid="{00000000-0005-0000-0000-0000050A0000}"/>
    <cellStyle name="Porcentual 9 2 3 2" xfId="1009" xr:uid="{00000000-0005-0000-0000-0000060A0000}"/>
    <cellStyle name="Porcentual 9 2 3 2 2" xfId="1633" xr:uid="{00000000-0005-0000-0000-0000070A0000}"/>
    <cellStyle name="Porcentual 9 2 3 2 2 2" xfId="2459" xr:uid="{00000000-0005-0000-0000-0000080A0000}"/>
    <cellStyle name="Porcentual 9 2 3 2 3" xfId="2460" xr:uid="{00000000-0005-0000-0000-0000090A0000}"/>
    <cellStyle name="Porcentual 9 2 3 3" xfId="1634" xr:uid="{00000000-0005-0000-0000-00000A0A0000}"/>
    <cellStyle name="Porcentual 9 2 3 3 2" xfId="2461" xr:uid="{00000000-0005-0000-0000-00000B0A0000}"/>
    <cellStyle name="Porcentual 9 2 3 4" xfId="2462" xr:uid="{00000000-0005-0000-0000-00000C0A0000}"/>
    <cellStyle name="Porcentual 9 2 4" xfId="1010" xr:uid="{00000000-0005-0000-0000-00000D0A0000}"/>
    <cellStyle name="Porcentual 9 2 4 2" xfId="1635" xr:uid="{00000000-0005-0000-0000-00000E0A0000}"/>
    <cellStyle name="Porcentual 9 2 4 2 2" xfId="2463" xr:uid="{00000000-0005-0000-0000-00000F0A0000}"/>
    <cellStyle name="Porcentual 9 2 4 3" xfId="2464" xr:uid="{00000000-0005-0000-0000-0000100A0000}"/>
    <cellStyle name="Porcentual 9 2 5" xfId="1011" xr:uid="{00000000-0005-0000-0000-0000110A0000}"/>
    <cellStyle name="Salida 2" xfId="529" xr:uid="{00000000-0005-0000-0000-0000120A0000}"/>
    <cellStyle name="Salida 2 2" xfId="530" xr:uid="{00000000-0005-0000-0000-0000130A0000}"/>
    <cellStyle name="Salida 2 2 2" xfId="2539" xr:uid="{00000000-0005-0000-0000-0000140A0000}"/>
    <cellStyle name="Salida 2 3" xfId="2526" xr:uid="{00000000-0005-0000-0000-0000150A0000}"/>
    <cellStyle name="Texto de advertencia" xfId="547" builtinId="11" customBuiltin="1"/>
    <cellStyle name="Texto de advertencia 2" xfId="531" xr:uid="{00000000-0005-0000-0000-0000170A0000}"/>
    <cellStyle name="Texto de advertencia 2 2" xfId="532" xr:uid="{00000000-0005-0000-0000-0000180A0000}"/>
    <cellStyle name="Texto explicativo 2" xfId="533" xr:uid="{00000000-0005-0000-0000-0000190A0000}"/>
    <cellStyle name="Texto explicativo 2 2" xfId="534" xr:uid="{00000000-0005-0000-0000-00001A0A0000}"/>
    <cellStyle name="Title" xfId="535" xr:uid="{00000000-0005-0000-0000-00001B0A0000}"/>
    <cellStyle name="Title 2" xfId="536" xr:uid="{00000000-0005-0000-0000-00001C0A0000}"/>
    <cellStyle name="Título 1 2" xfId="537" xr:uid="{00000000-0005-0000-0000-00001D0A0000}"/>
    <cellStyle name="Título 1 2 2" xfId="538" xr:uid="{00000000-0005-0000-0000-00001E0A0000}"/>
    <cellStyle name="Título 2 2" xfId="539" xr:uid="{00000000-0005-0000-0000-00001F0A0000}"/>
    <cellStyle name="Título 2 2 2" xfId="540" xr:uid="{00000000-0005-0000-0000-0000200A0000}"/>
    <cellStyle name="Título 3 2" xfId="541" xr:uid="{00000000-0005-0000-0000-0000210A0000}"/>
    <cellStyle name="Título 3 2 2" xfId="542" xr:uid="{00000000-0005-0000-0000-0000220A0000}"/>
    <cellStyle name="Título 4" xfId="543" xr:uid="{00000000-0005-0000-0000-0000230A0000}"/>
    <cellStyle name="Título 4 2" xfId="544" xr:uid="{00000000-0005-0000-0000-0000240A0000}"/>
    <cellStyle name="Título 5" xfId="1136" xr:uid="{00000000-0005-0000-0000-0000250A0000}"/>
    <cellStyle name="Total" xfId="1110" builtinId="25" customBuiltin="1"/>
    <cellStyle name="Total 2" xfId="545" xr:uid="{00000000-0005-0000-0000-0000270A0000}"/>
    <cellStyle name="Total 2 2" xfId="546" xr:uid="{00000000-0005-0000-0000-0000280A0000}"/>
    <cellStyle name="Total 2 2 2" xfId="573" xr:uid="{00000000-0005-0000-0000-0000290A0000}"/>
    <cellStyle name="Total 2 2 2 2" xfId="2541" xr:uid="{00000000-0005-0000-0000-00002A0A0000}"/>
    <cellStyle name="Total 2 2 3" xfId="2540" xr:uid="{00000000-0005-0000-0000-00002B0A0000}"/>
    <cellStyle name="Total 2 3" xfId="550" xr:uid="{00000000-0005-0000-0000-00002C0A0000}"/>
    <cellStyle name="Total 2 3 2" xfId="2542" xr:uid="{00000000-0005-0000-0000-00002D0A0000}"/>
    <cellStyle name="Total 2 4" xfId="2527" xr:uid="{00000000-0005-0000-0000-00002E0A0000}"/>
    <cellStyle name="Warning Text 2" xfId="548" xr:uid="{00000000-0005-0000-0000-00002F0A0000}"/>
  </cellStyles>
  <dxfs count="742">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outline="0">
        <bottom style="thin">
          <color indexed="64"/>
        </bottom>
      </border>
    </dxf>
    <dxf>
      <border outline="0">
        <left style="thin">
          <color indexed="64"/>
        </left>
        <right style="thin">
          <color indexed="64"/>
        </right>
        <top style="thin">
          <color indexed="64"/>
        </top>
        <bottom style="thin">
          <color indexed="64"/>
        </bottom>
      </border>
    </dxf>
    <dxf>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8"/>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FF66FF"/>
      <color rgb="FFCC66FF"/>
      <color rgb="FFFF00FF"/>
      <color rgb="FFFFCCFF"/>
      <color rgb="FF00539B"/>
      <color rgb="FFFF99FF"/>
      <color rgb="FF9999FF"/>
      <color rgb="FF00A94F"/>
      <color rgb="FF4BACC6"/>
      <color rgb="FF4BC0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21.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6.xml"/><Relationship Id="rId128" Type="http://schemas.openxmlformats.org/officeDocument/2006/relationships/customXml" Target="../customXml/item1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onnections" Target="connections.xml"/><Relationship Id="rId118" Type="http://schemas.openxmlformats.org/officeDocument/2006/relationships/customXml" Target="../customXml/item1.xml"/><Relationship Id="rId134" Type="http://schemas.openxmlformats.org/officeDocument/2006/relationships/customXml" Target="../customXml/item17.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customXml" Target="../customXml/item7.xml"/><Relationship Id="rId129" Type="http://schemas.openxmlformats.org/officeDocument/2006/relationships/customXml" Target="../customXml/item1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tyles" Target="styles.xml"/><Relationship Id="rId119" Type="http://schemas.openxmlformats.org/officeDocument/2006/relationships/customXml" Target="../customXml/item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3.xml"/><Relationship Id="rId135" Type="http://schemas.openxmlformats.org/officeDocument/2006/relationships/customXml" Target="../customXml/item1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customXml" Target="../customXml/item3.xml"/><Relationship Id="rId125" Type="http://schemas.openxmlformats.org/officeDocument/2006/relationships/customXml" Target="../customXml/item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sharedStrings" Target="sharedStrings.xml"/><Relationship Id="rId131" Type="http://schemas.openxmlformats.org/officeDocument/2006/relationships/customXml" Target="../customXml/item14.xml"/><Relationship Id="rId136" Type="http://schemas.openxmlformats.org/officeDocument/2006/relationships/customXml" Target="../customXml/item19.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customXml" Target="../customXml/item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powerPivotData" Target="model/item.data"/><Relationship Id="rId137" Type="http://schemas.openxmlformats.org/officeDocument/2006/relationships/customXml" Target="../customXml/item2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8.xml"/><Relationship Id="rId132" Type="http://schemas.openxmlformats.org/officeDocument/2006/relationships/customXml" Target="../customXml/item1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customXml" Target="../customXml/item1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theme" Target="theme/theme1.xml"/><Relationship Id="rId133" Type="http://schemas.openxmlformats.org/officeDocument/2006/relationships/customXml" Target="../customXml/item1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49.xml"/><Relationship Id="rId1" Type="http://schemas.microsoft.com/office/2011/relationships/chartStyle" Target="style49.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51.xml"/><Relationship Id="rId1" Type="http://schemas.microsoft.com/office/2011/relationships/chartStyle" Target="style51.xml"/></Relationships>
</file>

<file path=xl/charts/_rels/chart5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1.3403033894946868E-2"/>
          <c:y val="0.14611023622047245"/>
          <c:w val="0.97651494874566802"/>
          <c:h val="0.70880858642669653"/>
        </c:manualLayout>
      </c:layout>
      <c:lineChart>
        <c:grouping val="standard"/>
        <c:varyColors val="0"/>
        <c:ser>
          <c:idx val="0"/>
          <c:order val="0"/>
          <c:tx>
            <c:strRef>
              <c:f>'II.3. Empl x sector '!$F$4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Ene-May. 24 </c:v>
                </c:pt>
              </c:strCache>
            </c:strRef>
          </c:cat>
          <c:val>
            <c:numRef>
              <c:f>'II.3. Empl x sector '!$F$5:$F$21</c:f>
              <c:numCache>
                <c:formatCode>_(* #,##0_);_(* \(#,##0\);_(* "-"??_);_(@_)</c:formatCode>
                <c:ptCount val="17"/>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106859</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6"/>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68-4BCA-8D98-5AC38135E72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Ene-May. 24 </c:v>
                </c:pt>
              </c:strCache>
            </c:strRef>
          </c:cat>
          <c:val>
            <c:numRef>
              <c:f>'II.3. Empl x sector '!$J$5:$J$21</c:f>
              <c:numCache>
                <c:formatCode>_(* #,##0_);_(* \(#,##0\);_(* "-"??_);_(@_)</c:formatCode>
                <c:ptCount val="17"/>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2494884</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6"/>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68-4BCA-8D98-5AC38135E72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Ene-May. 24 </c:v>
                </c:pt>
              </c:strCache>
            </c:strRef>
          </c:cat>
          <c:val>
            <c:numRef>
              <c:f>'II.3. Empl x sector '!$L$5:$L$21</c:f>
              <c:numCache>
                <c:formatCode>_(* #,##0.00_);_(* \(#,##0.00\);_(* "-"??_);_(@_)</c:formatCode>
                <c:ptCount val="17"/>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23.347439148784847</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8543486494567927"/>
          <c:y val="0.10596675415573058"/>
          <c:w val="0.4562353354212797"/>
          <c:h val="4.01788526434195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Ene-May. 24</c:v>
                </c:pt>
              </c:strCache>
            </c:strRef>
          </c:cat>
          <c:val>
            <c:numRef>
              <c:extLst>
                <c:ext xmlns:c15="http://schemas.microsoft.com/office/drawing/2012/chart" uri="{02D57815-91ED-43cb-92C2-25804820EDAC}">
                  <c15:fullRef>
                    <c15:sqref>'III.3.3.Afil.SFSRSsex tipo '!$C$5:$C$21</c15:sqref>
                  </c15:fullRef>
                </c:ext>
              </c:extLst>
              <c:f>'III.3.3.Afil.SFSRSsex tipo '!$C$9:$C$21</c:f>
              <c:numCache>
                <c:formatCode>#,##0</c:formatCode>
                <c:ptCount val="13"/>
                <c:pt idx="0">
                  <c:v>446880</c:v>
                </c:pt>
                <c:pt idx="1">
                  <c:v>625451</c:v>
                </c:pt>
                <c:pt idx="2">
                  <c:v>760801</c:v>
                </c:pt>
                <c:pt idx="3">
                  <c:v>965980</c:v>
                </c:pt>
                <c:pt idx="4">
                  <c:v>958091</c:v>
                </c:pt>
                <c:pt idx="5">
                  <c:v>1093168</c:v>
                </c:pt>
                <c:pt idx="6">
                  <c:v>1152483</c:v>
                </c:pt>
                <c:pt idx="7">
                  <c:v>1234201</c:v>
                </c:pt>
                <c:pt idx="8">
                  <c:v>2285213</c:v>
                </c:pt>
                <c:pt idx="9">
                  <c:v>2336934</c:v>
                </c:pt>
                <c:pt idx="10">
                  <c:v>2381458</c:v>
                </c:pt>
                <c:pt idx="11">
                  <c:v>2342695</c:v>
                </c:pt>
                <c:pt idx="12">
                  <c:v>2394449</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Ene-May. 24</c:v>
                </c:pt>
              </c:strCache>
            </c:strRef>
          </c:cat>
          <c:val>
            <c:numRef>
              <c:extLst>
                <c:ext xmlns:c15="http://schemas.microsoft.com/office/drawing/2012/chart" uri="{02D57815-91ED-43cb-92C2-25804820EDAC}">
                  <c15:fullRef>
                    <c15:sqref>'III.3.3.Afil.SFSRSsex tipo '!$D$5:$D$21</c15:sqref>
                  </c15:fullRef>
                </c:ext>
              </c:extLst>
              <c:f>'III.3.3.Afil.SFSRSsex tipo '!$D$9:$D$21</c:f>
              <c:numCache>
                <c:formatCode>#,##0</c:formatCode>
                <c:ptCount val="13"/>
                <c:pt idx="0">
                  <c:v>584446</c:v>
                </c:pt>
                <c:pt idx="1">
                  <c:v>617980</c:v>
                </c:pt>
                <c:pt idx="2">
                  <c:v>639717</c:v>
                </c:pt>
                <c:pt idx="3">
                  <c:v>606813</c:v>
                </c:pt>
                <c:pt idx="4">
                  <c:v>617507</c:v>
                </c:pt>
                <c:pt idx="5">
                  <c:v>584707</c:v>
                </c:pt>
                <c:pt idx="6">
                  <c:v>559698</c:v>
                </c:pt>
                <c:pt idx="7">
                  <c:v>524150</c:v>
                </c:pt>
                <c:pt idx="8">
                  <c:v>568211</c:v>
                </c:pt>
                <c:pt idx="9">
                  <c:v>520053</c:v>
                </c:pt>
                <c:pt idx="10">
                  <c:v>492034</c:v>
                </c:pt>
                <c:pt idx="11">
                  <c:v>482094</c:v>
                </c:pt>
                <c:pt idx="12">
                  <c:v>477938</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Ene-May. 24</c:v>
                </c:pt>
              </c:strCache>
            </c:strRef>
          </c:cat>
          <c:val>
            <c:numRef>
              <c:extLst>
                <c:ext xmlns:c15="http://schemas.microsoft.com/office/drawing/2012/chart" uri="{02D57815-91ED-43cb-92C2-25804820EDAC}">
                  <c15:fullRef>
                    <c15:sqref>'III.3.3.Afil.SFSRSsex tipo '!$F$5:$F$21</c15:sqref>
                  </c15:fullRef>
                </c:ext>
              </c:extLst>
              <c:f>'III.3.3.Afil.SFSRSsex tipo '!$F$9:$F$21</c:f>
              <c:numCache>
                <c:formatCode>#,##0</c:formatCode>
                <c:ptCount val="13"/>
                <c:pt idx="0">
                  <c:v>731160</c:v>
                </c:pt>
                <c:pt idx="1">
                  <c:v>942774</c:v>
                </c:pt>
                <c:pt idx="2">
                  <c:v>1034413</c:v>
                </c:pt>
                <c:pt idx="3">
                  <c:v>1198725</c:v>
                </c:pt>
                <c:pt idx="4">
                  <c:v>1210866</c:v>
                </c:pt>
                <c:pt idx="5">
                  <c:v>1335044</c:v>
                </c:pt>
                <c:pt idx="6">
                  <c:v>1397915</c:v>
                </c:pt>
                <c:pt idx="7">
                  <c:v>1492342</c:v>
                </c:pt>
                <c:pt idx="8">
                  <c:v>2370917</c:v>
                </c:pt>
                <c:pt idx="9">
                  <c:v>2414928</c:v>
                </c:pt>
                <c:pt idx="10">
                  <c:v>2449336</c:v>
                </c:pt>
                <c:pt idx="11">
                  <c:v>2426574</c:v>
                </c:pt>
                <c:pt idx="12">
                  <c:v>2469712</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Ene-May. 24</c:v>
                </c:pt>
              </c:strCache>
            </c:strRef>
          </c:cat>
          <c:val>
            <c:numRef>
              <c:extLst>
                <c:ext xmlns:c15="http://schemas.microsoft.com/office/drawing/2012/chart" uri="{02D57815-91ED-43cb-92C2-25804820EDAC}">
                  <c15:fullRef>
                    <c15:sqref>'III.3.3.Afil.SFSRSsex tipo '!$G$5:$G$21</c15:sqref>
                  </c15:fullRef>
                </c:ext>
              </c:extLst>
              <c:f>'III.3.3.Afil.SFSRSsex tipo '!$G$9:$G$21</c:f>
              <c:numCache>
                <c:formatCode>#,##0</c:formatCode>
                <c:ptCount val="13"/>
                <c:pt idx="0">
                  <c:v>540865</c:v>
                </c:pt>
                <c:pt idx="1">
                  <c:v>565548</c:v>
                </c:pt>
                <c:pt idx="2">
                  <c:v>580715</c:v>
                </c:pt>
                <c:pt idx="3">
                  <c:v>545887</c:v>
                </c:pt>
                <c:pt idx="4">
                  <c:v>560604</c:v>
                </c:pt>
                <c:pt idx="5">
                  <c:v>533769</c:v>
                </c:pt>
                <c:pt idx="6">
                  <c:v>510054</c:v>
                </c:pt>
                <c:pt idx="7">
                  <c:v>475569</c:v>
                </c:pt>
                <c:pt idx="8">
                  <c:v>522498</c:v>
                </c:pt>
                <c:pt idx="9">
                  <c:v>475534</c:v>
                </c:pt>
                <c:pt idx="10">
                  <c:v>447373</c:v>
                </c:pt>
                <c:pt idx="11">
                  <c:v>438823</c:v>
                </c:pt>
                <c:pt idx="12">
                  <c:v>435224</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Anual.'!$C$21:$G$21</c:f>
              <c:numCache>
                <c:formatCode>_(* #,##0_);_(* \(#,##0\);_(* "-"_);_(@_)</c:formatCode>
                <c:ptCount val="5"/>
                <c:pt idx="0">
                  <c:v>17029</c:v>
                </c:pt>
                <c:pt idx="1">
                  <c:v>28571</c:v>
                </c:pt>
                <c:pt idx="2">
                  <c:v>5572</c:v>
                </c:pt>
                <c:pt idx="3">
                  <c:v>28858</c:v>
                </c:pt>
                <c:pt idx="4">
                  <c:v>31418</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3.1196687202650893E-2"/>
          <c:w val="0.96022956249984359"/>
          <c:h val="0.78630764775184281"/>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Ene-May. 24</c:v>
                </c:pt>
              </c:strCache>
            </c:strRef>
          </c:cat>
          <c:val>
            <c:numRef>
              <c:extLst>
                <c:ext xmlns:c15="http://schemas.microsoft.com/office/drawing/2012/chart" uri="{02D57815-91ED-43cb-92C2-25804820EDAC}">
                  <c15:fullRef>
                    <c15:sqref>'III.5.3.Afil. SVDS'!$B$5:$B$21</c15:sqref>
                  </c15:fullRef>
                </c:ext>
              </c:extLst>
              <c:f>'III.5.3.Afil. SVDS'!$B$7:$B$21</c:f>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2176498</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7F06-4568-858B-7567DA4C24BC}"/>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7F06-4568-858B-7567DA4C24BC}"/>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Ene-May. 24</c:v>
                </c:pt>
              </c:strCache>
            </c:strRef>
          </c:cat>
          <c:val>
            <c:numRef>
              <c:extLst>
                <c:ext xmlns:c15="http://schemas.microsoft.com/office/drawing/2012/chart" uri="{02D57815-91ED-43cb-92C2-25804820EDAC}">
                  <c15:fullRef>
                    <c15:sqref>'III.5.3.Afil. SVDS'!$C$5:$C$21</c15:sqref>
                  </c15:fullRef>
                </c:ext>
              </c:extLst>
              <c:f>'III.5.3.Afil. SVDS'!$C$7:$C$21</c:f>
              <c:numCache>
                <c:formatCode>#,##0</c:formatCode>
                <c:ptCount val="15"/>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5145560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Ene-May. 24</c:v>
                </c:pt>
              </c:strCache>
            </c:strRef>
          </c:cat>
          <c:val>
            <c:numRef>
              <c:extLst>
                <c:ext xmlns:c15="http://schemas.microsoft.com/office/drawing/2012/chart" uri="{02D57815-91ED-43cb-92C2-25804820EDAC}">
                  <c15:fullRef>
                    <c15:sqref>'III.5.3.Afil. SVDS'!$D$5:$D$21</c15:sqref>
                  </c15:fullRef>
                </c:ext>
              </c:extLst>
              <c:f>'III.5.3.Afil. SVDS'!$D$7:$D$21</c:f>
              <c:numCache>
                <c:formatCode>0.0%</c:formatCode>
                <c:ptCount val="15"/>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0.42298564199037619</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Ene-May. 24</c:v>
                </c:pt>
              </c:strCache>
            </c:strRef>
          </c:cat>
          <c:val>
            <c:numRef>
              <c:extLst>
                <c:ext xmlns:c15="http://schemas.microsoft.com/office/drawing/2012/chart" uri="{02D57815-91ED-43cb-92C2-25804820EDAC}">
                  <c15:fullRef>
                    <c15:sqref>'III.5.4.Afil. cotiz.'!$C$5:$C$21</c15:sqref>
                  </c15:fullRef>
                </c:ext>
              </c:extLst>
              <c:f>'III.5.4.Afil. cotiz.'!$C$7:$C$21</c:f>
              <c:numCache>
                <c:formatCode>#,##0</c:formatCode>
                <c:ptCount val="15"/>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2363042</c:v>
                </c:pt>
                <c:pt idx="14">
                  <c:v>2363042</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cotiz.'!$A$5:$A$21</c15:sqref>
                        </c15:fullRef>
                        <c15:formulaRef>
                          <c15:sqref>'III.5.4.Afil. cotiz.'!$A$7:$A$21</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Ene-May. 24</c:v>
                      </c:pt>
                    </c:strCache>
                  </c:strRef>
                </c:cat>
                <c:val>
                  <c:numRef>
                    <c:extLst>
                      <c:ext uri="{02D57815-91ED-43cb-92C2-25804820EDAC}">
                        <c15:fullRef>
                          <c15:sqref>'III.5.4.Afil. cotiz.'!$B$5:$B$21</c15:sqref>
                        </c15:fullRef>
                        <c15:formulaRef>
                          <c15:sqref>'III.5.4.Afil. cotiz.'!$B$7:$B$21</c15:sqref>
                        </c15:formulaRef>
                      </c:ext>
                    </c:extLst>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2176498</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Ene-May. 24</c:v>
                </c:pt>
              </c:strCache>
            </c:strRef>
          </c:cat>
          <c:val>
            <c:numRef>
              <c:extLst>
                <c:ext xmlns:c15="http://schemas.microsoft.com/office/drawing/2012/chart" uri="{02D57815-91ED-43cb-92C2-25804820EDAC}">
                  <c15:fullRef>
                    <c15:sqref>'III.5.4.Afil. cotiz.'!$D$5:$D$21</c15:sqref>
                  </c15:fullRef>
                </c:ext>
              </c:extLst>
              <c:f>'III.5.4.Afil. cotiz.'!$D$7:$D$21</c:f>
              <c:numCache>
                <c:formatCode>0.00%</c:formatCode>
                <c:ptCount val="15"/>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0.86763840845825002</c:v>
                </c:pt>
                <c:pt idx="14">
                  <c:v>0.9210576875061891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33847</c:v>
                </c:pt>
                <c:pt idx="1">
                  <c:v>257284</c:v>
                </c:pt>
                <c:pt idx="2">
                  <c:v>325699</c:v>
                </c:pt>
                <c:pt idx="3">
                  <c:v>337730</c:v>
                </c:pt>
                <c:pt idx="4">
                  <c:v>278636</c:v>
                </c:pt>
                <c:pt idx="5">
                  <c:v>250451</c:v>
                </c:pt>
                <c:pt idx="6">
                  <c:v>204935</c:v>
                </c:pt>
                <c:pt idx="7">
                  <c:v>168440</c:v>
                </c:pt>
                <c:pt idx="8">
                  <c:v>132715</c:v>
                </c:pt>
                <c:pt idx="9">
                  <c:v>186761</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594980</c:v>
                </c:pt>
                <c:pt idx="1">
                  <c:v>953162</c:v>
                </c:pt>
                <c:pt idx="2">
                  <c:v>278908</c:v>
                </c:pt>
                <c:pt idx="3">
                  <c:v>144362</c:v>
                </c:pt>
                <c:pt idx="4">
                  <c:v>123314</c:v>
                </c:pt>
                <c:pt idx="5">
                  <c:v>34419</c:v>
                </c:pt>
                <c:pt idx="6">
                  <c:v>16196</c:v>
                </c:pt>
                <c:pt idx="7">
                  <c:v>17649</c:v>
                </c:pt>
                <c:pt idx="8">
                  <c:v>13508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n-US"/>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Mayo.24</c:v>
                </c:pt>
              </c:strCache>
            </c:strRef>
          </c:cat>
          <c:val>
            <c:numRef>
              <c:extLst>
                <c:ext xmlns:c15="http://schemas.microsoft.com/office/drawing/2012/chart" uri="{02D57815-91ED-43cb-92C2-25804820EDAC}">
                  <c15:fullRef>
                    <c15:sqref>'III.5.7.Cot.Afil X Sexo'!$C$5:$C$22</c15:sqref>
                  </c15:fullRef>
                </c:ext>
              </c:extLst>
              <c:f>'III.5.7.Cot.Afil X Sexo'!$C$9:$C$21</c:f>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2810064</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Mayo.24</c:v>
                </c:pt>
              </c:strCache>
            </c:strRef>
          </c:cat>
          <c:val>
            <c:numRef>
              <c:extLst>
                <c:ext xmlns:c15="http://schemas.microsoft.com/office/drawing/2012/chart" uri="{02D57815-91ED-43cb-92C2-25804820EDAC}">
                  <c15:fullRef>
                    <c15:sqref>'III.5.7.Cot.Afil X Sexo'!$D$5:$D$22</c15:sqref>
                  </c15:fullRef>
                </c:ext>
              </c:extLst>
              <c:f>'III.5.7.Cot.Afil X Sexo'!$D$9:$D$21</c:f>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2335496</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Mayo.24</c:v>
                      </c:pt>
                    </c:strCache>
                  </c:strRef>
                </c:cat>
                <c:val>
                  <c:numRef>
                    <c:extLst>
                      <c:ext uri="{02D57815-91ED-43cb-92C2-25804820EDAC}">
                        <c15:fullRef>
                          <c15:sqref>'III.5.7.Cot.Afil X Sexo'!$F$5:$F$22</c15:sqref>
                        </c15:fullRef>
                        <c15:formulaRef>
                          <c15:sqref>'III.5.7.Cot.Afil X Sexo'!$F$9:$F$21</c15:sqref>
                        </c15:formulaRef>
                      </c:ext>
                    </c:extLst>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1131702</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Mayo.24</c:v>
                      </c:pt>
                    </c:strCache>
                  </c:strRef>
                </c:cat>
                <c:val>
                  <c:numRef>
                    <c:extLst>
                      <c:ext xmlns:c15="http://schemas.microsoft.com/office/drawing/2012/chart" uri="{02D57815-91ED-43cb-92C2-25804820EDAC}">
                        <c15:fullRef>
                          <c15:sqref>'III.5.7.Cot.Afil X Sexo'!$G$5:$G$22</c15:sqref>
                        </c15:fullRef>
                        <c15:formulaRef>
                          <c15:sqref>'III.5.7.Cot.Afil X Sexo'!$G$9:$G$21</c15:sqref>
                        </c15:formulaRef>
                      </c:ext>
                    </c:extLst>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1044796</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Mayo.24</c:v>
                </c:pt>
              </c:strCache>
            </c:strRef>
          </c:cat>
          <c:val>
            <c:numRef>
              <c:extLst>
                <c:ext xmlns:c15="http://schemas.microsoft.com/office/drawing/2012/chart" uri="{02D57815-91ED-43cb-92C2-25804820EDAC}">
                  <c15:fullRef>
                    <c15:sqref>'III.5.7.Cot.Afil X Sexo'!$F$5:$F$22</c15:sqref>
                  </c15:fullRef>
                </c:ext>
              </c:extLst>
              <c:f>'III.5.7.Cot.Afil X Sexo'!$F$9:$F$21</c:f>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1131702</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Mayo.24</c:v>
                </c:pt>
              </c:strCache>
            </c:strRef>
          </c:cat>
          <c:val>
            <c:numRef>
              <c:extLst>
                <c:ext xmlns:c15="http://schemas.microsoft.com/office/drawing/2012/chart" uri="{02D57815-91ED-43cb-92C2-25804820EDAC}">
                  <c15:fullRef>
                    <c15:sqref>'III.5.7.Cot.Afil X Sexo'!$G$5:$G$22</c15:sqref>
                  </c15:fullRef>
                </c:ext>
              </c:extLst>
              <c:f>'III.5.7.Cot.Afil X Sexo'!$G$9:$G$21</c:f>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1044796</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Mayo.24</c:v>
                      </c:pt>
                    </c:strCache>
                  </c:strRef>
                </c:cat>
                <c:val>
                  <c:numRef>
                    <c:extLst>
                      <c:ext uri="{02D57815-91ED-43cb-92C2-25804820EDAC}">
                        <c15:fullRef>
                          <c15:sqref>'III.5.7.Cot.Afil X Sexo'!$C$5:$C$22</c15:sqref>
                        </c15:fullRef>
                        <c15:formulaRef>
                          <c15:sqref>'III.5.7.Cot.Afil X Sexo'!$C$9:$C$21</c15:sqref>
                        </c15:formulaRef>
                      </c:ext>
                    </c:extLst>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2810064</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Mayo.24</c:v>
                      </c:pt>
                    </c:strCache>
                  </c:strRef>
                </c:cat>
                <c:val>
                  <c:numRef>
                    <c:extLst>
                      <c:ext xmlns:c15="http://schemas.microsoft.com/office/drawing/2012/chart" uri="{02D57815-91ED-43cb-92C2-25804820EDAC}">
                        <c15:fullRef>
                          <c15:sqref>'III.5.7.Cot.Afil X Sexo'!$D$5:$D$22</c15:sqref>
                        </c15:fullRef>
                        <c15:formulaRef>
                          <c15:sqref>'III.5.7.Cot.Afil X Sexo'!$D$9:$D$21</c15:sqref>
                        </c15:formulaRef>
                      </c:ext>
                    </c:extLst>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2335496</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Ene-May. 24</c:v>
                </c:pt>
              </c:strCache>
            </c:strRef>
          </c:cat>
          <c:val>
            <c:numRef>
              <c:f>'III.5.8.Traspasos anual'!$B$7:$B$21</c:f>
              <c:numCache>
                <c:formatCode>_(* #,##0_);_(* \(#,##0\);_(* "-"??_);_(@_)</c:formatCode>
                <c:ptCount val="15"/>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35205</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Ene-May. 24</c:v>
                </c:pt>
              </c:strCache>
            </c:strRef>
          </c:cat>
          <c:val>
            <c:numRef>
              <c:extLst>
                <c:ext xmlns:c15="http://schemas.microsoft.com/office/drawing/2012/chart" uri="{02D57815-91ED-43cb-92C2-25804820EDAC}">
                  <c15:fullRef>
                    <c15:sqref>'III.5.9.Trasp. recibidos'!$J$6:$J$20</c15:sqref>
                  </c15:fullRef>
                </c:ext>
              </c:extLst>
              <c:f>'III.5.9.Trasp. recibidos'!$J$11:$J$20</c:f>
              <c:numCache>
                <c:formatCode>_(* #,##0_);_(* \(#,##0\);_(* "-"_);_(@_)</c:formatCode>
                <c:ptCount val="10"/>
                <c:pt idx="0">
                  <c:v>426</c:v>
                </c:pt>
                <c:pt idx="1">
                  <c:v>725</c:v>
                </c:pt>
                <c:pt idx="2">
                  <c:v>872</c:v>
                </c:pt>
                <c:pt idx="3">
                  <c:v>204</c:v>
                </c:pt>
                <c:pt idx="4">
                  <c:v>316</c:v>
                </c:pt>
                <c:pt idx="5">
                  <c:v>461</c:v>
                </c:pt>
                <c:pt idx="6">
                  <c:v>942</c:v>
                </c:pt>
                <c:pt idx="7">
                  <c:v>1157</c:v>
                </c:pt>
                <c:pt idx="8">
                  <c:v>856</c:v>
                </c:pt>
                <c:pt idx="9">
                  <c:v>1630</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Ene-May. 24</c:v>
                </c:pt>
              </c:strCache>
            </c:strRef>
          </c:cat>
          <c:val>
            <c:numRef>
              <c:extLst>
                <c:ext xmlns:c15="http://schemas.microsoft.com/office/drawing/2012/chart" uri="{02D57815-91ED-43cb-92C2-25804820EDAC}">
                  <c15:fullRef>
                    <c15:sqref>'III.5.9.Trasp. recibidos'!$K$6:$K$20</c15:sqref>
                  </c15:fullRef>
                </c:ext>
              </c:extLst>
              <c:f>'III.5.9.Trasp. recibidos'!$K$11:$K$20</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Ene-May. 24</c:v>
                </c:pt>
              </c:strCache>
            </c:strRef>
          </c:cat>
          <c:val>
            <c:numRef>
              <c:extLst>
                <c:ext xmlns:c15="http://schemas.microsoft.com/office/drawing/2012/chart" uri="{02D57815-91ED-43cb-92C2-25804820EDAC}">
                  <c15:fullRef>
                    <c15:sqref>'III.5.9.Trasp. recibidos'!$L$6:$L$20</c15:sqref>
                  </c15:fullRef>
                </c:ext>
              </c:extLst>
              <c:f>'III.5.9.Trasp. recibidos'!$L$11:$L$20</c:f>
              <c:numCache>
                <c:formatCode>_(* #,##0_);_(* \(#,##0\);_(* "-"_);_(@_)</c:formatCode>
                <c:ptCount val="10"/>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Ene-May. 24</c:v>
                </c:pt>
              </c:strCache>
            </c:strRef>
          </c:cat>
          <c:val>
            <c:numRef>
              <c:extLst>
                <c:ext xmlns:c15="http://schemas.microsoft.com/office/drawing/2012/chart" uri="{02D57815-91ED-43cb-92C2-25804820EDAC}">
                  <c15:fullRef>
                    <c15:sqref>'III.5.9.Trasp. recibidos'!$M$6:$M$20</c15:sqref>
                  </c15:fullRef>
                </c:ext>
              </c:extLst>
              <c:f>'III.5.9.Trasp. recibidos'!$M$11:$M$20</c:f>
              <c:numCache>
                <c:formatCode>_(* #,##0_);_(* \(#,##0\);_(* "-"_);_(@_)</c:formatCode>
                <c:ptCount val="10"/>
                <c:pt idx="0">
                  <c:v>5549</c:v>
                </c:pt>
                <c:pt idx="1">
                  <c:v>2156</c:v>
                </c:pt>
                <c:pt idx="2">
                  <c:v>5722</c:v>
                </c:pt>
                <c:pt idx="3">
                  <c:v>1858</c:v>
                </c:pt>
                <c:pt idx="4">
                  <c:v>4635</c:v>
                </c:pt>
                <c:pt idx="5">
                  <c:v>90</c:v>
                </c:pt>
                <c:pt idx="6">
                  <c:v>232</c:v>
                </c:pt>
                <c:pt idx="7">
                  <c:v>21329</c:v>
                </c:pt>
                <c:pt idx="8">
                  <c:v>9928</c:v>
                </c:pt>
                <c:pt idx="9">
                  <c:v>2928</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8689741787883882E-2"/>
          <c:y val="0.13818316816897244"/>
          <c:w val="0.87138875107404279"/>
          <c:h val="0.65933199826126321"/>
        </c:manualLayout>
      </c:layout>
      <c:barChart>
        <c:barDir val="col"/>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540000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163736</c:v>
                </c:pt>
                <c:pt idx="1">
                  <c:v>142460</c:v>
                </c:pt>
                <c:pt idx="2">
                  <c:v>155376</c:v>
                </c:pt>
                <c:pt idx="3">
                  <c:v>239279</c:v>
                </c:pt>
                <c:pt idx="4">
                  <c:v>146213</c:v>
                </c:pt>
                <c:pt idx="5">
                  <c:v>376806</c:v>
                </c:pt>
                <c:pt idx="6">
                  <c:v>201810</c:v>
                </c:pt>
                <c:pt idx="7">
                  <c:v>606079</c:v>
                </c:pt>
                <c:pt idx="8">
                  <c:v>463125</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65307</c:v>
                </c:pt>
                <c:pt idx="1">
                  <c:v>18799</c:v>
                </c:pt>
                <c:pt idx="2">
                  <c:v>10788</c:v>
                </c:pt>
                <c:pt idx="3">
                  <c:v>7536</c:v>
                </c:pt>
                <c:pt idx="4">
                  <c:v>2080</c:v>
                </c:pt>
                <c:pt idx="5">
                  <c:v>1794</c:v>
                </c:pt>
                <c:pt idx="6">
                  <c:v>281</c:v>
                </c:pt>
                <c:pt idx="7">
                  <c:v>264</c:v>
                </c:pt>
                <c:pt idx="8">
                  <c:v>10</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Ene-May. 24</c:v>
                </c:pt>
              </c:strCache>
              <c:extLst/>
            </c:strRef>
          </c:cat>
          <c:val>
            <c:numRef>
              <c:f>'III.5.9.Trasp. recibidos'!$B$11:$B$20</c:f>
              <c:numCache>
                <c:formatCode>_(* #,##0_);_(* \(#,##0\);_(* "-"_);_(@_)</c:formatCode>
                <c:ptCount val="10"/>
                <c:pt idx="0">
                  <c:v>0</c:v>
                </c:pt>
                <c:pt idx="1">
                  <c:v>11383</c:v>
                </c:pt>
                <c:pt idx="2">
                  <c:v>13678</c:v>
                </c:pt>
                <c:pt idx="3">
                  <c:v>4664</c:v>
                </c:pt>
                <c:pt idx="4">
                  <c:v>5794</c:v>
                </c:pt>
                <c:pt idx="5">
                  <c:v>4302</c:v>
                </c:pt>
                <c:pt idx="6">
                  <c:v>4168</c:v>
                </c:pt>
                <c:pt idx="7">
                  <c:v>4342</c:v>
                </c:pt>
                <c:pt idx="8">
                  <c:v>7908</c:v>
                </c:pt>
                <c:pt idx="9">
                  <c:v>4179</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Ene-May. 24</c:v>
                </c:pt>
              </c:strCache>
              <c:extLst/>
            </c:strRef>
          </c:cat>
          <c:val>
            <c:numRef>
              <c:f>'III.5.9.Trasp. recibidos'!$C$11:$C$20</c:f>
              <c:numCache>
                <c:formatCode>_(* #,##0_);_(* \(#,##0\);_(* "-"_);_(@_)</c:formatCode>
                <c:ptCount val="10"/>
                <c:pt idx="0">
                  <c:v>5871</c:v>
                </c:pt>
                <c:pt idx="1">
                  <c:v>10015</c:v>
                </c:pt>
                <c:pt idx="2">
                  <c:v>10088</c:v>
                </c:pt>
                <c:pt idx="3">
                  <c:v>14487</c:v>
                </c:pt>
                <c:pt idx="4">
                  <c:v>24336</c:v>
                </c:pt>
                <c:pt idx="5">
                  <c:v>6423</c:v>
                </c:pt>
                <c:pt idx="6">
                  <c:v>9156</c:v>
                </c:pt>
                <c:pt idx="7">
                  <c:v>10949</c:v>
                </c:pt>
                <c:pt idx="8">
                  <c:v>15328</c:v>
                </c:pt>
                <c:pt idx="9">
                  <c:v>6798</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Ene-May. 24</c:v>
                </c:pt>
              </c:strCache>
              <c:extLst/>
            </c:strRef>
          </c:cat>
          <c:val>
            <c:numRef>
              <c:f>'III.5.9.Trasp. recibidos'!$D$11:$D$20</c:f>
              <c:numCache>
                <c:formatCode>_(* #,##0_);_(* \(#,##0\);_(* "-"_);_(@_)</c:formatCode>
                <c:ptCount val="10"/>
                <c:pt idx="0">
                  <c:v>0</c:v>
                </c:pt>
                <c:pt idx="1">
                  <c:v>0</c:v>
                </c:pt>
                <c:pt idx="2">
                  <c:v>287</c:v>
                </c:pt>
                <c:pt idx="3">
                  <c:v>2547</c:v>
                </c:pt>
                <c:pt idx="4">
                  <c:v>3249</c:v>
                </c:pt>
                <c:pt idx="5">
                  <c:v>777</c:v>
                </c:pt>
                <c:pt idx="6">
                  <c:v>1668</c:v>
                </c:pt>
                <c:pt idx="7">
                  <c:v>2442</c:v>
                </c:pt>
                <c:pt idx="8">
                  <c:v>3775</c:v>
                </c:pt>
                <c:pt idx="9">
                  <c:v>1944</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Ene-May. 24</c:v>
                </c:pt>
              </c:strCache>
              <c:extLst/>
            </c:strRef>
          </c:cat>
          <c:val>
            <c:numRef>
              <c:f>'III.5.9.Trasp. recibidos'!$E$11:$E$20</c:f>
              <c:numCache>
                <c:formatCode>_(* #,##0_);_(* \(#,##0\);_(* "-"_);_(@_)</c:formatCode>
                <c:ptCount val="10"/>
                <c:pt idx="0">
                  <c:v>4978</c:v>
                </c:pt>
                <c:pt idx="1">
                  <c:v>10052</c:v>
                </c:pt>
                <c:pt idx="2">
                  <c:v>18702</c:v>
                </c:pt>
                <c:pt idx="3">
                  <c:v>26449</c:v>
                </c:pt>
                <c:pt idx="4">
                  <c:v>18892</c:v>
                </c:pt>
                <c:pt idx="5">
                  <c:v>3046</c:v>
                </c:pt>
                <c:pt idx="6">
                  <c:v>5713</c:v>
                </c:pt>
                <c:pt idx="7">
                  <c:v>7812</c:v>
                </c:pt>
                <c:pt idx="8">
                  <c:v>17661</c:v>
                </c:pt>
                <c:pt idx="9">
                  <c:v>5325</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Ene-May. 24</c:v>
                </c:pt>
              </c:strCache>
              <c:extLst/>
            </c:strRef>
          </c:cat>
          <c:val>
            <c:numRef>
              <c:f>'III.5.9.Trasp. recibidos'!$F$11:$F$20</c:f>
              <c:numCache>
                <c:formatCode>_(* #,##0_);_(* \(#,##0\);_(* "-"_);_(@_)</c:formatCode>
                <c:ptCount val="10"/>
                <c:pt idx="0">
                  <c:v>20426</c:v>
                </c:pt>
                <c:pt idx="1">
                  <c:v>22261</c:v>
                </c:pt>
                <c:pt idx="2">
                  <c:v>19380</c:v>
                </c:pt>
                <c:pt idx="3">
                  <c:v>21853</c:v>
                </c:pt>
                <c:pt idx="4">
                  <c:v>19821</c:v>
                </c:pt>
                <c:pt idx="5">
                  <c:v>6734</c:v>
                </c:pt>
                <c:pt idx="6">
                  <c:v>8222</c:v>
                </c:pt>
                <c:pt idx="7">
                  <c:v>7363</c:v>
                </c:pt>
                <c:pt idx="8">
                  <c:v>14013</c:v>
                </c:pt>
                <c:pt idx="9">
                  <c:v>6603</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Ene-May. 24</c:v>
                </c:pt>
              </c:strCache>
              <c:extLst/>
            </c:strRef>
          </c:cat>
          <c:val>
            <c:numRef>
              <c:f>'III.5.9.Trasp. recibidos'!$G$11:$G$20</c:f>
              <c:numCache>
                <c:formatCode>_(* #,##0_);_(* \(#,##0\);_(* "-"_);_(@_)</c:formatCode>
                <c:ptCount val="10"/>
                <c:pt idx="0">
                  <c:v>1042</c:v>
                </c:pt>
                <c:pt idx="1">
                  <c:v>740</c:v>
                </c:pt>
                <c:pt idx="2">
                  <c:v>1053</c:v>
                </c:pt>
                <c:pt idx="3">
                  <c:v>665</c:v>
                </c:pt>
                <c:pt idx="4">
                  <c:v>396</c:v>
                </c:pt>
                <c:pt idx="5">
                  <c:v>97</c:v>
                </c:pt>
                <c:pt idx="6">
                  <c:v>577</c:v>
                </c:pt>
                <c:pt idx="7">
                  <c:v>320</c:v>
                </c:pt>
                <c:pt idx="8">
                  <c:v>241</c:v>
                </c:pt>
                <c:pt idx="9">
                  <c:v>86</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9"/>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F-4514-9600-52970005B9C2}"/>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Ene-May. 24</c:v>
                </c:pt>
              </c:strCache>
              <c:extLst/>
            </c:strRef>
          </c:cat>
          <c:val>
            <c:numRef>
              <c:f>'III.5.9.Trasp. recibidos'!$H$11:$H$20</c:f>
              <c:numCache>
                <c:formatCode>_(* #,##0_);_(* \(#,##0\);_(* "-"_);_(@_)</c:formatCode>
                <c:ptCount val="10"/>
                <c:pt idx="0">
                  <c:v>4287</c:v>
                </c:pt>
                <c:pt idx="1">
                  <c:v>7745</c:v>
                </c:pt>
                <c:pt idx="2">
                  <c:v>10735</c:v>
                </c:pt>
                <c:pt idx="3">
                  <c:v>9985</c:v>
                </c:pt>
                <c:pt idx="4">
                  <c:v>10586</c:v>
                </c:pt>
                <c:pt idx="5">
                  <c:v>1553</c:v>
                </c:pt>
                <c:pt idx="6">
                  <c:v>4639</c:v>
                </c:pt>
                <c:pt idx="7">
                  <c:v>6675</c:v>
                </c:pt>
                <c:pt idx="8">
                  <c:v>11925</c:v>
                </c:pt>
                <c:pt idx="9">
                  <c:v>5712</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Ene-May. 24</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Ene-May. 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Ene-May. 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Ene-May. 24</c:v>
                </c:pt>
              </c:strCache>
              <c:extLst/>
            </c:strRef>
          </c:cat>
          <c:val>
            <c:numRef>
              <c:f>'III.5.10.Trasp. cedidos'!$B$10:$B$19</c:f>
              <c:numCache>
                <c:formatCode>_(* #,##0_);_(* \(#,##0\);_(* "-"??_);_(@_)</c:formatCode>
                <c:ptCount val="10"/>
                <c:pt idx="0">
                  <c:v>0</c:v>
                </c:pt>
                <c:pt idx="1">
                  <c:v>1</c:v>
                </c:pt>
                <c:pt idx="2">
                  <c:v>1141</c:v>
                </c:pt>
                <c:pt idx="3">
                  <c:v>4086</c:v>
                </c:pt>
                <c:pt idx="4">
                  <c:v>4144</c:v>
                </c:pt>
                <c:pt idx="5">
                  <c:v>2517</c:v>
                </c:pt>
                <c:pt idx="6">
                  <c:v>2856</c:v>
                </c:pt>
                <c:pt idx="7">
                  <c:v>3210</c:v>
                </c:pt>
                <c:pt idx="8">
                  <c:v>5005</c:v>
                </c:pt>
                <c:pt idx="9">
                  <c:v>2359</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Ene-May. 24</c:v>
                </c:pt>
              </c:strCache>
              <c:extLst/>
            </c:strRef>
          </c:cat>
          <c:val>
            <c:numRef>
              <c:f>'III.5.10.Trasp. cedidos'!$C$10:$C$19</c:f>
              <c:numCache>
                <c:formatCode>_(* #,##0_);_(* \(#,##0\);_(* "-"??_);_(@_)</c:formatCode>
                <c:ptCount val="10"/>
                <c:pt idx="0">
                  <c:v>14572</c:v>
                </c:pt>
                <c:pt idx="1">
                  <c:v>25447</c:v>
                </c:pt>
                <c:pt idx="2">
                  <c:v>31376</c:v>
                </c:pt>
                <c:pt idx="3">
                  <c:v>31118</c:v>
                </c:pt>
                <c:pt idx="4">
                  <c:v>28073</c:v>
                </c:pt>
                <c:pt idx="5">
                  <c:v>5967</c:v>
                </c:pt>
                <c:pt idx="6">
                  <c:v>10077</c:v>
                </c:pt>
                <c:pt idx="7">
                  <c:v>17694</c:v>
                </c:pt>
                <c:pt idx="8">
                  <c:v>23793</c:v>
                </c:pt>
                <c:pt idx="9">
                  <c:v>9520</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Ene-May. 24</c:v>
                </c:pt>
              </c:strCache>
              <c:extLst/>
            </c:strRef>
          </c:cat>
          <c:val>
            <c:numRef>
              <c:f>'III.5.10.Trasp. cedidos'!$D$10:$D$19</c:f>
              <c:numCache>
                <c:formatCode>_(* #,##0_);_(* \(#,##0\);_(* "-"??_);_(@_)</c:formatCode>
                <c:ptCount val="10"/>
                <c:pt idx="0">
                  <c:v>0</c:v>
                </c:pt>
                <c:pt idx="1">
                  <c:v>0</c:v>
                </c:pt>
                <c:pt idx="2">
                  <c:v>0</c:v>
                </c:pt>
                <c:pt idx="3">
                  <c:v>6</c:v>
                </c:pt>
                <c:pt idx="4">
                  <c:v>152</c:v>
                </c:pt>
                <c:pt idx="5">
                  <c:v>160</c:v>
                </c:pt>
                <c:pt idx="6">
                  <c:v>412</c:v>
                </c:pt>
                <c:pt idx="7">
                  <c:v>903</c:v>
                </c:pt>
                <c:pt idx="8">
                  <c:v>2712</c:v>
                </c:pt>
                <c:pt idx="9">
                  <c:v>1606</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Ene-May. 24</c:v>
                </c:pt>
              </c:strCache>
              <c:extLst/>
            </c:strRef>
          </c:cat>
          <c:val>
            <c:numRef>
              <c:f>'III.5.10.Trasp. cedidos'!$E$10:$E$19</c:f>
              <c:numCache>
                <c:formatCode>_(* #,##0_);_(* \(#,##0\);_(* "-"??_);_(@_)</c:formatCode>
                <c:ptCount val="10"/>
                <c:pt idx="0">
                  <c:v>10453</c:v>
                </c:pt>
                <c:pt idx="1">
                  <c:v>17688</c:v>
                </c:pt>
                <c:pt idx="2">
                  <c:v>20913</c:v>
                </c:pt>
                <c:pt idx="3">
                  <c:v>19850</c:v>
                </c:pt>
                <c:pt idx="4">
                  <c:v>23841</c:v>
                </c:pt>
                <c:pt idx="5">
                  <c:v>5615</c:v>
                </c:pt>
                <c:pt idx="6">
                  <c:v>9305</c:v>
                </c:pt>
                <c:pt idx="7">
                  <c:v>18230</c:v>
                </c:pt>
                <c:pt idx="8">
                  <c:v>23171</c:v>
                </c:pt>
                <c:pt idx="9">
                  <c:v>9669</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Ene-May. 24</c:v>
                </c:pt>
              </c:strCache>
              <c:extLst/>
            </c:strRef>
          </c:cat>
          <c:val>
            <c:numRef>
              <c:f>'III.5.10.Trasp. cedidos'!$F$10:$F$19</c:f>
              <c:numCache>
                <c:formatCode>_(* #,##0_);_(* \(#,##0\);_(* "-"??_);_(@_)</c:formatCode>
                <c:ptCount val="10"/>
                <c:pt idx="0">
                  <c:v>8284</c:v>
                </c:pt>
                <c:pt idx="1">
                  <c:v>7993</c:v>
                </c:pt>
                <c:pt idx="2">
                  <c:v>9213</c:v>
                </c:pt>
                <c:pt idx="3">
                  <c:v>8259</c:v>
                </c:pt>
                <c:pt idx="4">
                  <c:v>10417</c:v>
                </c:pt>
                <c:pt idx="5">
                  <c:v>3890</c:v>
                </c:pt>
                <c:pt idx="6">
                  <c:v>5337</c:v>
                </c:pt>
                <c:pt idx="7">
                  <c:v>9583</c:v>
                </c:pt>
                <c:pt idx="8">
                  <c:v>9605</c:v>
                </c:pt>
                <c:pt idx="9">
                  <c:v>5175</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Ene-May. 24</c:v>
                </c:pt>
              </c:strCache>
              <c:extLst/>
            </c:strRef>
          </c:cat>
          <c:val>
            <c:numRef>
              <c:f>'III.5.10.Trasp. cedidos'!$G$10:$G$19</c:f>
              <c:numCache>
                <c:formatCode>_(* #,##0_);_(* \(#,##0\);_(* "-"??_);_(@_)</c:formatCode>
                <c:ptCount val="10"/>
                <c:pt idx="0">
                  <c:v>192</c:v>
                </c:pt>
                <c:pt idx="1">
                  <c:v>430</c:v>
                </c:pt>
                <c:pt idx="2">
                  <c:v>257</c:v>
                </c:pt>
                <c:pt idx="3">
                  <c:v>195</c:v>
                </c:pt>
                <c:pt idx="4">
                  <c:v>212</c:v>
                </c:pt>
                <c:pt idx="5">
                  <c:v>84</c:v>
                </c:pt>
                <c:pt idx="6">
                  <c:v>141</c:v>
                </c:pt>
                <c:pt idx="7">
                  <c:v>192</c:v>
                </c:pt>
                <c:pt idx="8">
                  <c:v>183</c:v>
                </c:pt>
                <c:pt idx="9">
                  <c:v>85</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Ene-May. 24</c:v>
                </c:pt>
              </c:strCache>
              <c:extLst/>
            </c:strRef>
          </c:cat>
          <c:val>
            <c:numRef>
              <c:f>'III.5.10.Trasp. cedidos'!$H$10:$H$19</c:f>
              <c:numCache>
                <c:formatCode>_(* #,##0_);_(* \(#,##0\);_(* "-"??_);_(@_)</c:formatCode>
                <c:ptCount val="10"/>
                <c:pt idx="0">
                  <c:v>8960</c:v>
                </c:pt>
                <c:pt idx="1">
                  <c:v>13415</c:v>
                </c:pt>
                <c:pt idx="2">
                  <c:v>17231</c:v>
                </c:pt>
                <c:pt idx="3">
                  <c:v>18879</c:v>
                </c:pt>
                <c:pt idx="4">
                  <c:v>20749</c:v>
                </c:pt>
                <c:pt idx="5">
                  <c:v>4984</c:v>
                </c:pt>
                <c:pt idx="6">
                  <c:v>6784</c:v>
                </c:pt>
                <c:pt idx="7">
                  <c:v>12249</c:v>
                </c:pt>
                <c:pt idx="8">
                  <c:v>16780</c:v>
                </c:pt>
                <c:pt idx="9">
                  <c:v>6631</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Ene-May. 24</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Ene-May. 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Ene-May. 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Ene-May. 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Ene-May. 24</c:v>
                </c:pt>
              </c:strCache>
            </c:strRef>
          </c:cat>
          <c:val>
            <c:numRef>
              <c:extLst>
                <c:ext xmlns:c15="http://schemas.microsoft.com/office/drawing/2012/chart" uri="{02D57815-91ED-43cb-92C2-25804820EDAC}">
                  <c15:fullRef>
                    <c15:sqref>'III.5.10.Trasp. cedidos'!$J$5:$J$19</c15:sqref>
                  </c15:fullRef>
                </c:ext>
              </c:extLst>
              <c:f>'III.5.10.Trasp. cedidos'!$J$10:$J$19</c:f>
              <c:numCache>
                <c:formatCode>0</c:formatCode>
                <c:ptCount val="10"/>
                <c:pt idx="0">
                  <c:v>90</c:v>
                </c:pt>
                <c:pt idx="1">
                  <c:v>96</c:v>
                </c:pt>
                <c:pt idx="2">
                  <c:v>104</c:v>
                </c:pt>
                <c:pt idx="3">
                  <c:v>120</c:v>
                </c:pt>
                <c:pt idx="4">
                  <c:v>18</c:v>
                </c:pt>
                <c:pt idx="5">
                  <c:v>15</c:v>
                </c:pt>
                <c:pt idx="6">
                  <c:v>4</c:v>
                </c:pt>
                <c:pt idx="7">
                  <c:v>5</c:v>
                </c:pt>
                <c:pt idx="8">
                  <c:v>10</c:v>
                </c:pt>
                <c:pt idx="9">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Ene-May. 24</c:v>
                </c:pt>
              </c:strCache>
            </c:strRef>
          </c:cat>
          <c:val>
            <c:numRef>
              <c:extLst>
                <c:ext xmlns:c15="http://schemas.microsoft.com/office/drawing/2012/chart" uri="{02D57815-91ED-43cb-92C2-25804820EDAC}">
                  <c15:fullRef>
                    <c15:sqref>'III.5.10.Trasp. cedidos'!$K$5:$K$19</c15:sqref>
                  </c15:fullRef>
                </c:ext>
              </c:extLst>
              <c:f>'III.5.10.Trasp. cedidos'!$K$10:$K$19</c:f>
              <c:numCache>
                <c:formatCode>0</c:formatCode>
                <c:ptCount val="10"/>
                <c:pt idx="0">
                  <c:v>2</c:v>
                </c:pt>
                <c:pt idx="1">
                  <c:v>0</c:v>
                </c:pt>
                <c:pt idx="2">
                  <c:v>4</c:v>
                </c:pt>
                <c:pt idx="3">
                  <c:v>50</c:v>
                </c:pt>
                <c:pt idx="4">
                  <c:v>9</c:v>
                </c:pt>
                <c:pt idx="5">
                  <c:v>5</c:v>
                </c:pt>
                <c:pt idx="6">
                  <c:v>23</c:v>
                </c:pt>
                <c:pt idx="7">
                  <c:v>15</c:v>
                </c:pt>
                <c:pt idx="8">
                  <c:v>8</c:v>
                </c:pt>
                <c:pt idx="9">
                  <c:v>1</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Ene-May. 24</c:v>
                </c:pt>
              </c:strCache>
            </c:strRef>
          </c:cat>
          <c:val>
            <c:numRef>
              <c:extLst>
                <c:ext xmlns:c15="http://schemas.microsoft.com/office/drawing/2012/chart" uri="{02D57815-91ED-43cb-92C2-25804820EDAC}">
                  <c15:fullRef>
                    <c15:sqref>'III.5.10.Trasp. cedidos'!$L$5:$L$19</c15:sqref>
                  </c15:fullRef>
                </c:ext>
              </c:extLst>
              <c:f>'III.5.10.Trasp. cedidos'!$L$10:$L$19</c:f>
              <c:numCache>
                <c:formatCode>0</c:formatCode>
                <c:ptCount val="10"/>
                <c:pt idx="0">
                  <c:v>37</c:v>
                </c:pt>
                <c:pt idx="1">
                  <c:v>7</c:v>
                </c:pt>
                <c:pt idx="2">
                  <c:v>11</c:v>
                </c:pt>
                <c:pt idx="3">
                  <c:v>5</c:v>
                </c:pt>
                <c:pt idx="4">
                  <c:v>302</c:v>
                </c:pt>
                <c:pt idx="5">
                  <c:v>208</c:v>
                </c:pt>
                <c:pt idx="6">
                  <c:v>314</c:v>
                </c:pt>
                <c:pt idx="7">
                  <c:v>217</c:v>
                </c:pt>
                <c:pt idx="8">
                  <c:v>308</c:v>
                </c:pt>
                <c:pt idx="9">
                  <c:v>141</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Ene-May. 24</c:v>
                </c:pt>
              </c:strCache>
            </c:strRef>
          </c:cat>
          <c:val>
            <c:numRef>
              <c:extLst>
                <c:ext xmlns:c15="http://schemas.microsoft.com/office/drawing/2012/chart" uri="{02D57815-91ED-43cb-92C2-25804820EDAC}">
                  <c15:fullRef>
                    <c15:sqref>'III.5.10.Trasp. cedidos'!$M$5:$M$19</c15:sqref>
                  </c15:fullRef>
                </c:ext>
              </c:extLst>
              <c:f>'III.5.10.Trasp. cedidos'!$M$10:$M$19</c:f>
              <c:numCache>
                <c:formatCode>0</c:formatCode>
                <c:ptCount val="10"/>
                <c:pt idx="0">
                  <c:v>0</c:v>
                </c:pt>
                <c:pt idx="1">
                  <c:v>0</c:v>
                </c:pt>
                <c:pt idx="2">
                  <c:v>267</c:v>
                </c:pt>
                <c:pt idx="3">
                  <c:v>144</c:v>
                </c:pt>
                <c:pt idx="4">
                  <c:v>108</c:v>
                </c:pt>
                <c:pt idx="5">
                  <c:v>38</c:v>
                </c:pt>
                <c:pt idx="6">
                  <c:v>54</c:v>
                </c:pt>
                <c:pt idx="7">
                  <c:v>91</c:v>
                </c:pt>
                <c:pt idx="8">
                  <c:v>61</c:v>
                </c:pt>
                <c:pt idx="9">
                  <c:v>18</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Ene-May. 24</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pt idx="14">
                  <c:v>338</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Ene-May. 24</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pt idx="14">
                  <c:v>-4344</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Ene-May. 24</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pt idx="14">
                  <c:v>1428</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Ene-May. 24</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pt idx="14">
                  <c:v>1</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Ene-May. 24</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pt idx="14">
                  <c:v>-919</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Ene-May. 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Ene-May. 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Ene-May. 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Ene-May. 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Ene-May. 24</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pt idx="14">
                  <c:v>1612</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Ene-May. 24</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pt idx="14">
                  <c:v>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Ene-May. 24</c:v>
                </c:pt>
              </c:strCache>
            </c:strRef>
          </c:cat>
          <c:val>
            <c:numRef>
              <c:f>'III.5.11.Trasp. netos'!$L$6:$L$20</c:f>
              <c:numCache>
                <c:formatCode>#,##0_);[Red]\(#,##0\)</c:formatCode>
                <c:ptCount val="15"/>
                <c:pt idx="0">
                  <c:v>-4</c:v>
                </c:pt>
                <c:pt idx="1">
                  <c:v>-23</c:v>
                </c:pt>
                <c:pt idx="2">
                  <c:v>-2</c:v>
                </c:pt>
                <c:pt idx="3">
                  <c:v>-7</c:v>
                </c:pt>
                <c:pt idx="4">
                  <c:v>-5</c:v>
                </c:pt>
                <c:pt idx="5">
                  <c:v>9</c:v>
                </c:pt>
                <c:pt idx="6">
                  <c:v>0</c:v>
                </c:pt>
                <c:pt idx="7">
                  <c:v>-4</c:v>
                </c:pt>
                <c:pt idx="8">
                  <c:v>-50</c:v>
                </c:pt>
                <c:pt idx="9">
                  <c:v>-9</c:v>
                </c:pt>
                <c:pt idx="10">
                  <c:v>-5</c:v>
                </c:pt>
                <c:pt idx="11">
                  <c:v>-23</c:v>
                </c:pt>
                <c:pt idx="12">
                  <c:v>-15</c:v>
                </c:pt>
                <c:pt idx="13">
                  <c:v>-7</c:v>
                </c:pt>
                <c:pt idx="14">
                  <c:v>-1</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Ene-May. 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0.1112768243122672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137335593203783E-2"/>
          <c:y val="0.19041933150147269"/>
          <c:w val="0.94664168611932242"/>
          <c:h val="0.67326505739073883"/>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Ene-May. 24</c:v>
                </c:pt>
              </c:strCache>
            </c:strRef>
          </c:cat>
          <c:val>
            <c:numRef>
              <c:extLst>
                <c:ext xmlns:c15="http://schemas.microsoft.com/office/drawing/2012/chart" uri="{02D57815-91ED-43cb-92C2-25804820EDAC}">
                  <c15:fullRef>
                    <c15:sqref>'III.6.3.Afil. SRL'!$B$5:$B$21</c15:sqref>
                  </c15:fullRef>
                </c:ext>
              </c:extLst>
              <c:f>'III.6.3.Afil. SRL'!$B$12:$B$21</c:f>
              <c:numCache>
                <c:formatCode>#,##0_);[Red]\(#,##0\)</c:formatCode>
                <c:ptCount val="10"/>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2363042</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Ene-May. 24</c:v>
                </c:pt>
              </c:strCache>
            </c:strRef>
          </c:cat>
          <c:val>
            <c:numRef>
              <c:extLst>
                <c:ext xmlns:c15="http://schemas.microsoft.com/office/drawing/2012/chart" uri="{02D57815-91ED-43cb-92C2-25804820EDAC}">
                  <c15:fullRef>
                    <c15:sqref>'III.6.3.Afil. SRL'!$C$5:$C$21</c15:sqref>
                  </c15:fullRef>
                </c:ext>
              </c:extLst>
              <c:f>'III.6.3.Afil. SRL'!$C$12:$C$21</c:f>
              <c:numCache>
                <c:formatCode>#,##0_);[Red]\(#,##0\)</c:formatCode>
                <c:ptCount val="10"/>
                <c:pt idx="0">
                  <c:v>1759458</c:v>
                </c:pt>
                <c:pt idx="1">
                  <c:v>1888238</c:v>
                </c:pt>
                <c:pt idx="2">
                  <c:v>2038807</c:v>
                </c:pt>
                <c:pt idx="3">
                  <c:v>2173990</c:v>
                </c:pt>
                <c:pt idx="4">
                  <c:v>2255713</c:v>
                </c:pt>
                <c:pt idx="5">
                  <c:v>2117050</c:v>
                </c:pt>
                <c:pt idx="6">
                  <c:v>2311186</c:v>
                </c:pt>
                <c:pt idx="7">
                  <c:v>2405039</c:v>
                </c:pt>
                <c:pt idx="8">
                  <c:v>2445968</c:v>
                </c:pt>
                <c:pt idx="9">
                  <c:v>2494884</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dLbl>
              <c:idx val="9"/>
              <c:layout>
                <c:manualLayout>
                  <c:x val="-3.2378208465136331E-2"/>
                  <c:y val="-4.2098007261178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77-427E-9A7C-CC7772EE7343}"/>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Ene-May. 24</c:v>
                </c:pt>
              </c:strCache>
            </c:strRef>
          </c:cat>
          <c:val>
            <c:numRef>
              <c:extLst>
                <c:ext xmlns:c15="http://schemas.microsoft.com/office/drawing/2012/chart" uri="{02D57815-91ED-43cb-92C2-25804820EDAC}">
                  <c15:fullRef>
                    <c15:sqref>'III.6.3.Afil. SRL'!$E$5:$E$21</c15:sqref>
                  </c15:fullRef>
                </c:ext>
              </c:extLst>
              <c:f>'III.6.3.Afil. SRL'!$E$12:$E$21</c:f>
              <c:numCache>
                <c:formatCode>0%</c:formatCode>
                <c:ptCount val="10"/>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1.0596820047615552</c:v>
                </c:pt>
                <c:pt idx="9">
                  <c:v>1.0557933375708091</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2C77-4356-A420-B49D065D59B8}"/>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2C77-4356-A420-B49D065D59B8}"/>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2C77-4356-A420-B49D065D59B8}"/>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2C77-4356-A420-B49D065D59B8}"/>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2C77-4356-A420-B49D065D59B8}"/>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2C77-4356-A420-B49D065D59B8}"/>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2C77-4356-A420-B49D065D59B8}"/>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 Hombres </c:v>
                </c:pt>
              </c:strCache>
            </c:strRef>
          </c:tx>
          <c:spPr>
            <a:solidFill>
              <a:srgbClr val="00539B"/>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24643</c:v>
                </c:pt>
                <c:pt idx="1">
                  <c:v>164214</c:v>
                </c:pt>
                <c:pt idx="2">
                  <c:v>196794</c:v>
                </c:pt>
                <c:pt idx="3">
                  <c:v>203245</c:v>
                </c:pt>
                <c:pt idx="4">
                  <c:v>167226</c:v>
                </c:pt>
                <c:pt idx="5">
                  <c:v>151867</c:v>
                </c:pt>
                <c:pt idx="6">
                  <c:v>125539</c:v>
                </c:pt>
                <c:pt idx="7">
                  <c:v>105056</c:v>
                </c:pt>
                <c:pt idx="8">
                  <c:v>82751</c:v>
                </c:pt>
                <c:pt idx="9">
                  <c:v>55866</c:v>
                </c:pt>
                <c:pt idx="10">
                  <c:v>32922</c:v>
                </c:pt>
                <c:pt idx="11">
                  <c:v>18245</c:v>
                </c:pt>
                <c:pt idx="12">
                  <c:v>8675</c:v>
                </c:pt>
                <c:pt idx="13">
                  <c:v>3915</c:v>
                </c:pt>
                <c:pt idx="14">
                  <c:v>2415</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FF66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-17309</c:v>
                </c:pt>
                <c:pt idx="1">
                  <c:v>-136853</c:v>
                </c:pt>
                <c:pt idx="2">
                  <c:v>-178811</c:v>
                </c:pt>
                <c:pt idx="3">
                  <c:v>-186578</c:v>
                </c:pt>
                <c:pt idx="4">
                  <c:v>-153434</c:v>
                </c:pt>
                <c:pt idx="5">
                  <c:v>-135405</c:v>
                </c:pt>
                <c:pt idx="6">
                  <c:v>-107468</c:v>
                </c:pt>
                <c:pt idx="7">
                  <c:v>-84784</c:v>
                </c:pt>
                <c:pt idx="8">
                  <c:v>-65725</c:v>
                </c:pt>
                <c:pt idx="9">
                  <c:v>-41230</c:v>
                </c:pt>
                <c:pt idx="10">
                  <c:v>-21678</c:v>
                </c:pt>
                <c:pt idx="11">
                  <c:v>-11699</c:v>
                </c:pt>
                <c:pt idx="12">
                  <c:v>-5849</c:v>
                </c:pt>
                <c:pt idx="13">
                  <c:v>-2789</c:v>
                </c:pt>
                <c:pt idx="14">
                  <c:v>-1897</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n-US"/>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2"/>
              <c:layout>
                <c:manualLayout>
                  <c:x val="-2.4328085055386828E-3"/>
                  <c:y val="0.108998713312194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B-4955-BB78-81AA619D8530}"/>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Ene-May. 24</c:v>
                </c:pt>
              </c:strCache>
            </c:strRef>
          </c:cat>
          <c:val>
            <c:numRef>
              <c:extLst>
                <c:ext xmlns:c15="http://schemas.microsoft.com/office/drawing/2012/chart" uri="{02D57815-91ED-43cb-92C2-25804820EDAC}">
                  <c15:fullRef>
                    <c15:sqref>'III.6.6.ID. Accidentabilidad'!$D$5:$D$21</c15:sqref>
                  </c15:fullRef>
                </c:ext>
              </c:extLst>
              <c:f>'III.6.6.ID. Accidentabilidad'!$D$9:$D$21</c:f>
              <c:numCache>
                <c:formatCode>_(* #,##0.0_);_(* \(#,##0.0\);_(* "-"??_);_(@_)</c:formatCode>
                <c:ptCount val="13"/>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1906.0020103908205</c:v>
                </c:pt>
                <c:pt idx="12">
                  <c:v>833.50568603590375</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2"/>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B-4955-BB78-81AA619D8530}"/>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Ene-May. 24</c:v>
                </c:pt>
              </c:strCache>
            </c:strRef>
          </c:cat>
          <c:val>
            <c:numRef>
              <c:extLst>
                <c:ext xmlns:c15="http://schemas.microsoft.com/office/drawing/2012/chart" uri="{02D57815-91ED-43cb-92C2-25804820EDAC}">
                  <c15:fullRef>
                    <c15:sqref>'III.6.6.ID. Accidentabilidad'!$E$5:$E$21</c15:sqref>
                  </c15:fullRef>
                </c:ext>
              </c:extLst>
              <c:f>'III.6.6.ID. Accidentabilidad'!$E$9:$E$21</c:f>
              <c:numCache>
                <c:formatCode>0.00%</c:formatCode>
                <c:ptCount val="13"/>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1.9060020103908205E-2</c:v>
                </c:pt>
                <c:pt idx="12">
                  <c:v>8.3350568603590379E-3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extLst>
                <c:ext xmlns:c15="http://schemas.microsoft.com/office/drawing/2012/chart" uri="{02D57815-91ED-43cb-92C2-25804820EDAC}">
                  <c15:fullRef>
                    <c15:sqref>'IV.1.3. Ingr y egr SDSS'!$G$6:$G$22</c15:sqref>
                  </c15:fullRef>
                </c:ext>
              </c:extLst>
              <c:f>'IV.1.3. Ingr y egr SDSS'!$G$13:$G$22</c:f>
              <c:numCache>
                <c:formatCode>#,##0.00_);[Red]\(#,##0.00\)</c:formatCode>
                <c:ptCount val="10"/>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pt idx="9">
                  <c:v>94958256552.590012</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extLst>
                <c:ext xmlns:c15="http://schemas.microsoft.com/office/drawing/2012/chart" uri="{02D57815-91ED-43cb-92C2-25804820EDAC}">
                  <c15:fullRef>
                    <c15:sqref>'IV.1.3. Ingr y egr SDSS'!$K$6:$K$22</c15:sqref>
                  </c15:fullRef>
                </c:ext>
              </c:extLst>
              <c:f>'IV.1.3. Ingr y egr SDSS'!$K$13:$K$22</c:f>
              <c:numCache>
                <c:formatCode>#,##0.00_);[Red]\(#,##0.00\)</c:formatCode>
                <c:ptCount val="10"/>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95484429815.809998</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2516015793112384"/>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sector'!$A$5:$A$12,'IV.1.4. Recaudo x sector'!$A$20:$A$22)</c:f>
              <c:strCache>
                <c:ptCount val="10"/>
                <c:pt idx="0">
                  <c:v>2008</c:v>
                </c:pt>
                <c:pt idx="1">
                  <c:v>2009</c:v>
                </c:pt>
                <c:pt idx="2">
                  <c:v>2010</c:v>
                </c:pt>
                <c:pt idx="3">
                  <c:v>2011</c:v>
                </c:pt>
                <c:pt idx="4">
                  <c:v>2012</c:v>
                </c:pt>
                <c:pt idx="5">
                  <c:v>2013</c:v>
                </c:pt>
                <c:pt idx="6">
                  <c:v>2014</c:v>
                </c:pt>
                <c:pt idx="7">
                  <c:v>2022</c:v>
                </c:pt>
                <c:pt idx="8">
                  <c:v>2023</c:v>
                </c:pt>
                <c:pt idx="9">
                  <c:v>Ene-May. 24</c:v>
                </c:pt>
              </c:strCache>
            </c:strRef>
          </c:cat>
          <c:val>
            <c:numRef>
              <c:extLst>
                <c:ext xmlns:c15="http://schemas.microsoft.com/office/drawing/2012/chart" uri="{02D57815-91ED-43cb-92C2-25804820EDAC}">
                  <c15:fullRef>
                    <c15:sqref>'IV.1.4. Recaudo x sector'!$B$5:$B$22</c15:sqref>
                  </c15:fullRef>
                </c:ext>
              </c:extLst>
              <c:f>('IV.1.4. Recaudo x sector'!$B$5:$B$12,'IV.1.4. Recaudo x sector'!$B$20:$B$22)</c:f>
              <c:numCache>
                <c:formatCode>_(* #,##0.00_);_(* \(#,##0.00\);_(* "-"??_);_(@_)</c:formatCode>
                <c:ptCount val="10"/>
                <c:pt idx="0">
                  <c:v>10090935314.219999</c:v>
                </c:pt>
                <c:pt idx="1">
                  <c:v>12419428715.15</c:v>
                </c:pt>
                <c:pt idx="2">
                  <c:v>13982932933.34</c:v>
                </c:pt>
                <c:pt idx="3">
                  <c:v>15631836986.009998</c:v>
                </c:pt>
                <c:pt idx="4">
                  <c:v>17595724643.350403</c:v>
                </c:pt>
                <c:pt idx="5">
                  <c:v>20873289030.960003</c:v>
                </c:pt>
                <c:pt idx="6">
                  <c:v>24657599719.139999</c:v>
                </c:pt>
                <c:pt idx="7">
                  <c:v>61767495991.210007</c:v>
                </c:pt>
                <c:pt idx="8">
                  <c:v>69507971864.880005</c:v>
                </c:pt>
                <c:pt idx="9">
                  <c:v>30671134185.220005</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sector'!$A$5:$A$12,'IV.1.4. Recaudo x sector'!$A$20:$A$22)</c:f>
              <c:strCache>
                <c:ptCount val="10"/>
                <c:pt idx="0">
                  <c:v>2008</c:v>
                </c:pt>
                <c:pt idx="1">
                  <c:v>2009</c:v>
                </c:pt>
                <c:pt idx="2">
                  <c:v>2010</c:v>
                </c:pt>
                <c:pt idx="3">
                  <c:v>2011</c:v>
                </c:pt>
                <c:pt idx="4">
                  <c:v>2012</c:v>
                </c:pt>
                <c:pt idx="5">
                  <c:v>2013</c:v>
                </c:pt>
                <c:pt idx="6">
                  <c:v>2014</c:v>
                </c:pt>
                <c:pt idx="7">
                  <c:v>2022</c:v>
                </c:pt>
                <c:pt idx="8">
                  <c:v>2023</c:v>
                </c:pt>
                <c:pt idx="9">
                  <c:v>Ene-May. 24</c:v>
                </c:pt>
              </c:strCache>
            </c:strRef>
          </c:cat>
          <c:val>
            <c:numRef>
              <c:extLst>
                <c:ext xmlns:c15="http://schemas.microsoft.com/office/drawing/2012/chart" uri="{02D57815-91ED-43cb-92C2-25804820EDAC}">
                  <c15:fullRef>
                    <c15:sqref>'IV.1.4. Recaudo x sector'!$C$5:$C$22</c15:sqref>
                  </c15:fullRef>
                </c:ext>
              </c:extLst>
              <c:f>('IV.1.4. Recaudo x sector'!$C$5:$C$12,'IV.1.4. Recaudo x sector'!$C$20:$C$22)</c:f>
              <c:numCache>
                <c:formatCode>_(* #,##0.00_);_(* \(#,##0.00\);_(* "-"??_);_(@_)</c:formatCode>
                <c:ptCount val="10"/>
                <c:pt idx="0">
                  <c:v>22987229737.049999</c:v>
                </c:pt>
                <c:pt idx="1">
                  <c:v>25453341929.369999</c:v>
                </c:pt>
                <c:pt idx="2">
                  <c:v>29622073160.660004</c:v>
                </c:pt>
                <c:pt idx="3">
                  <c:v>33784047829.830002</c:v>
                </c:pt>
                <c:pt idx="4">
                  <c:v>37469807664.639603</c:v>
                </c:pt>
                <c:pt idx="5">
                  <c:v>40609714567.439995</c:v>
                </c:pt>
                <c:pt idx="6">
                  <c:v>45263293195.400002</c:v>
                </c:pt>
                <c:pt idx="7">
                  <c:v>91633889428.23999</c:v>
                </c:pt>
                <c:pt idx="8">
                  <c:v>119949915484.78999</c:v>
                </c:pt>
                <c:pt idx="9">
                  <c:v>54920094836.010002</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A6BC-45DA-BDFB-2F58C38AFA86}"/>
                </c:ext>
              </c:extLst>
            </c:dLbl>
            <c:dLbl>
              <c:idx val="1"/>
              <c:delete val="1"/>
              <c:extLst>
                <c:ext xmlns:c15="http://schemas.microsoft.com/office/drawing/2012/chart" uri="{CE6537A1-D6FC-4f65-9D91-7224C49458BB}"/>
                <c:ext xmlns:c16="http://schemas.microsoft.com/office/drawing/2014/chart" uri="{C3380CC4-5D6E-409C-BE32-E72D297353CC}">
                  <c16:uniqueId val="{00000005-A6BC-45DA-BDFB-2F58C38AFA86}"/>
                </c:ext>
              </c:extLst>
            </c:dLbl>
            <c:dLbl>
              <c:idx val="2"/>
              <c:delete val="1"/>
              <c:extLst>
                <c:ext xmlns:c15="http://schemas.microsoft.com/office/drawing/2012/chart" uri="{CE6537A1-D6FC-4f65-9D91-7224C49458BB}"/>
                <c:ext xmlns:c16="http://schemas.microsoft.com/office/drawing/2014/chart" uri="{C3380CC4-5D6E-409C-BE32-E72D297353CC}">
                  <c16:uniqueId val="{00000004-A6BC-45DA-BDFB-2F58C38AFA86}"/>
                </c:ext>
              </c:extLst>
            </c:dLbl>
            <c:dLbl>
              <c:idx val="3"/>
              <c:delete val="1"/>
              <c:extLst>
                <c:ext xmlns:c15="http://schemas.microsoft.com/office/drawing/2012/chart" uri="{CE6537A1-D6FC-4f65-9D91-7224C49458BB}"/>
                <c:ext xmlns:c16="http://schemas.microsoft.com/office/drawing/2014/chart" uri="{C3380CC4-5D6E-409C-BE32-E72D297353CC}">
                  <c16:uniqueId val="{00000003-A6BC-45DA-BDFB-2F58C38AFA86}"/>
                </c:ext>
              </c:extLst>
            </c:dLbl>
            <c:dLbl>
              <c:idx val="4"/>
              <c:delete val="1"/>
              <c:extLst>
                <c:ext xmlns:c15="http://schemas.microsoft.com/office/drawing/2012/chart" uri="{CE6537A1-D6FC-4f65-9D91-7224C49458BB}"/>
                <c:ext xmlns:c16="http://schemas.microsoft.com/office/drawing/2014/chart" uri="{C3380CC4-5D6E-409C-BE32-E72D297353CC}">
                  <c16:uniqueId val="{00000002-A6BC-45DA-BDFB-2F58C38AFA86}"/>
                </c:ext>
              </c:extLst>
            </c:dLbl>
            <c:dLbl>
              <c:idx val="5"/>
              <c:delete val="1"/>
              <c:extLst>
                <c:ext xmlns:c15="http://schemas.microsoft.com/office/drawing/2012/chart" uri="{CE6537A1-D6FC-4f65-9D91-7224C49458BB}"/>
                <c:ext xmlns:c16="http://schemas.microsoft.com/office/drawing/2014/chart" uri="{C3380CC4-5D6E-409C-BE32-E72D297353CC}">
                  <c16:uniqueId val="{00000001-A6BC-45DA-BDFB-2F58C38AFA86}"/>
                </c:ext>
              </c:extLst>
            </c:dLbl>
            <c:dLbl>
              <c:idx val="6"/>
              <c:delete val="1"/>
              <c:extLst>
                <c:ext xmlns:c15="http://schemas.microsoft.com/office/drawing/2012/chart" uri="{CE6537A1-D6FC-4f65-9D91-7224C49458BB}"/>
                <c:ext xmlns:c16="http://schemas.microsoft.com/office/drawing/2014/chart" uri="{C3380CC4-5D6E-409C-BE32-E72D297353CC}">
                  <c16:uniqueId val="{00000000-A6BC-45DA-BDFB-2F58C38AFA86}"/>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'IV.1.4. Recaudo x sector'!$A$5:$A$22</c15:sqref>
                  </c15:fullRef>
                </c:ext>
              </c:extLst>
              <c:f>('IV.1.4. Recaudo x sector'!$A$5:$A$12,'IV.1.4. Recaudo x sector'!$A$20:$A$22)</c:f>
              <c:strCache>
                <c:ptCount val="10"/>
                <c:pt idx="0">
                  <c:v>2008</c:v>
                </c:pt>
                <c:pt idx="1">
                  <c:v>2009</c:v>
                </c:pt>
                <c:pt idx="2">
                  <c:v>2010</c:v>
                </c:pt>
                <c:pt idx="3">
                  <c:v>2011</c:v>
                </c:pt>
                <c:pt idx="4">
                  <c:v>2012</c:v>
                </c:pt>
                <c:pt idx="5">
                  <c:v>2013</c:v>
                </c:pt>
                <c:pt idx="6">
                  <c:v>2014</c:v>
                </c:pt>
                <c:pt idx="7">
                  <c:v>2022</c:v>
                </c:pt>
                <c:pt idx="8">
                  <c:v>2023</c:v>
                </c:pt>
                <c:pt idx="9">
                  <c:v>Ene-May. 24</c:v>
                </c:pt>
              </c:strCache>
            </c:strRef>
          </c:cat>
          <c:val>
            <c:numRef>
              <c:extLst>
                <c:ext xmlns:c15="http://schemas.microsoft.com/office/drawing/2012/chart" uri="{02D57815-91ED-43cb-92C2-25804820EDAC}">
                  <c15:fullRef>
                    <c15:sqref>'IV.1.4. Recaudo x sector'!$D$5:$D$22</c15:sqref>
                  </c15:fullRef>
                </c:ext>
              </c:extLst>
              <c:f>('IV.1.4. Recaudo x sector'!$D$5:$D$12,'IV.1.4. Recaudo x sector'!$D$20:$D$22)</c:f>
              <c:numCache>
                <c:formatCode>_(* #,##0.00_);_(* \(#,##0.00\);_(* "-"??_);_(@_)</c:formatCode>
                <c:ptCount val="10"/>
                <c:pt idx="0">
                  <c:v>0</c:v>
                </c:pt>
                <c:pt idx="1">
                  <c:v>0</c:v>
                </c:pt>
                <c:pt idx="2">
                  <c:v>0</c:v>
                </c:pt>
                <c:pt idx="3">
                  <c:v>0</c:v>
                </c:pt>
                <c:pt idx="4">
                  <c:v>0</c:v>
                </c:pt>
                <c:pt idx="5">
                  <c:v>0</c:v>
                </c:pt>
                <c:pt idx="6">
                  <c:v>0</c:v>
                </c:pt>
                <c:pt idx="7">
                  <c:v>6660440.9199999999</c:v>
                </c:pt>
                <c:pt idx="8">
                  <c:v>19354551.170000002</c:v>
                </c:pt>
                <c:pt idx="9">
                  <c:v>17635321.289999999</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0.61115114309510665</c:v>
                </c:pt>
                <c:pt idx="1">
                  <c:v>0.1759234130957617</c:v>
                </c:pt>
                <c:pt idx="2">
                  <c:v>0.10095546467775293</c:v>
                </c:pt>
                <c:pt idx="3">
                  <c:v>7.0522838506817398E-2</c:v>
                </c:pt>
                <c:pt idx="4">
                  <c:v>1.9464902347953845E-2</c:v>
                </c:pt>
                <c:pt idx="5">
                  <c:v>1.6788478275110191E-2</c:v>
                </c:pt>
                <c:pt idx="6">
                  <c:v>2.6296334421995341E-3</c:v>
                </c:pt>
                <c:pt idx="7">
                  <c:v>2.4705452980095266E-3</c:v>
                </c:pt>
                <c:pt idx="8">
                  <c:v>9.3581261288239645E-5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6.5628702576953482E-2</c:v>
                </c:pt>
                <c:pt idx="1">
                  <c:v>5.7100851181858557E-2</c:v>
                </c:pt>
                <c:pt idx="2">
                  <c:v>6.2277845382791346E-2</c:v>
                </c:pt>
                <c:pt idx="3">
                  <c:v>9.5907865856689131E-2</c:v>
                </c:pt>
                <c:pt idx="4">
                  <c:v>5.8605129537084688E-2</c:v>
                </c:pt>
                <c:pt idx="5">
                  <c:v>0.15103147080184889</c:v>
                </c:pt>
                <c:pt idx="6">
                  <c:v>8.0889532338978484E-2</c:v>
                </c:pt>
                <c:pt idx="7">
                  <c:v>0.24292872935174542</c:v>
                </c:pt>
                <c:pt idx="8">
                  <c:v>0.18562987297205</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4605488506568742"/>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Ene-May. 24</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8741273242.7877007</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Ene-May. 24</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15652227028.26285</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Ene-May. 24</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21929860942.432304</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Ene-May. 24</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39267867807.747147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Ene-May. 24</c:v>
                </c:pt>
              </c:strCache>
            </c:strRef>
          </c:cat>
          <c:val>
            <c:numRef>
              <c:f>'IV.1.5 Rec. x origen'!$G$5:$G$21</c:f>
              <c:numCache>
                <c:formatCode>_(* #,##0.00_);_(* \(#,##0.00\);_(* "-"??_);_(@_)</c:formatCode>
                <c:ptCount val="17"/>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pt idx="16">
                  <c:v>85608864342.520004</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r>
              <a:rPr lang="es-DO" sz="2400" b="1">
                <a:solidFill>
                  <a:sysClr val="windowText" lastClr="000000"/>
                </a:solidFill>
              </a:rPr>
              <a:t>Aportes del Gobierno a la Seguridad Social</a:t>
            </a:r>
          </a:p>
        </c:rich>
      </c:tx>
      <c:layout>
        <c:manualLayout>
          <c:xMode val="edge"/>
          <c:yMode val="edge"/>
          <c:x val="0.33302951319044044"/>
          <c:y val="2.4906994508834209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9218001739856435E-2"/>
          <c:y val="6.6307484643335607E-2"/>
          <c:w val="0.95169650201768452"/>
          <c:h val="0.78696618021686326"/>
        </c:manualLayout>
      </c:layout>
      <c:barChart>
        <c:barDir val="col"/>
        <c:grouping val="clustered"/>
        <c:varyColors val="0"/>
        <c:ser>
          <c:idx val="0"/>
          <c:order val="0"/>
          <c:tx>
            <c:strRef>
              <c:f>'IV.1.6 Aport.Gob.SS'!$F$4</c:f>
              <c:strCache>
                <c:ptCount val="1"/>
                <c:pt idx="0">
                  <c:v>Total</c:v>
                </c:pt>
              </c:strCache>
            </c:strRef>
          </c:tx>
          <c:spPr>
            <a:solidFill>
              <a:schemeClr val="accent1">
                <a:shade val="65000"/>
              </a:schemeClr>
            </a:solidFill>
            <a:ln>
              <a:noFill/>
            </a:ln>
            <a:effectLst/>
          </c:spPr>
          <c:invertIfNegative val="0"/>
          <c:dLbls>
            <c:dLbl>
              <c:idx val="9"/>
              <c:layout>
                <c:manualLayout>
                  <c:x val="-4.5081971092635524E-3"/>
                  <c:y val="1.9569781399798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f>'IV.1.6 Aport.Gob.SS'!$F$12:$F$21</c:f>
              <c:numCache>
                <c:formatCode>_(* #,##0.00_);_(* \(#,##0.00\);_(* "-"??_);_(@_)</c:formatCode>
                <c:ptCount val="10"/>
                <c:pt idx="0">
                  <c:v>28192495274.603848</c:v>
                </c:pt>
                <c:pt idx="1">
                  <c:v>32605987417.073204</c:v>
                </c:pt>
                <c:pt idx="2">
                  <c:v>36385693902.2761</c:v>
                </c:pt>
                <c:pt idx="3">
                  <c:v>40683460997.035545</c:v>
                </c:pt>
                <c:pt idx="4">
                  <c:v>44252811899.169853</c:v>
                </c:pt>
                <c:pt idx="5">
                  <c:v>48713104532.505692</c:v>
                </c:pt>
                <c:pt idx="6">
                  <c:v>56071311953.445747</c:v>
                </c:pt>
                <c:pt idx="7">
                  <c:v>60824539103.765152</c:v>
                </c:pt>
                <c:pt idx="8">
                  <c:v>60824539104.765198</c:v>
                </c:pt>
                <c:pt idx="9">
                  <c:v>30898883705.562302</c:v>
                </c:pt>
              </c:numCache>
            </c:numRef>
          </c:val>
          <c:extLst>
            <c:ext xmlns:c16="http://schemas.microsoft.com/office/drawing/2014/chart" uri="{C3380CC4-5D6E-409C-BE32-E72D297353CC}">
              <c16:uniqueId val="{00000000-6C4A-4AB0-890E-CEA122A3EC4B}"/>
            </c:ext>
          </c:extLst>
        </c:ser>
        <c:ser>
          <c:idx val="1"/>
          <c:order val="1"/>
          <c:tx>
            <c:strRef>
              <c:f>'IV.1.6 Aport.Gob.SS'!$G$4</c:f>
              <c:strCache>
                <c:ptCount val="1"/>
                <c:pt idx="0">
                  <c:v>PIB Corriente Nacional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f>'IV.1.6 Aport.Gob.SS'!$G$12:$G$21</c:f>
              <c:numCache>
                <c:formatCode>_(* #,##0.00_);_(* \(#,##0.00\);_(* "-"??_);_(@_)</c:formatCode>
                <c:ptCount val="10"/>
                <c:pt idx="0">
                  <c:v>3205655136147.4038</c:v>
                </c:pt>
                <c:pt idx="1">
                  <c:v>3487292512702.7495</c:v>
                </c:pt>
                <c:pt idx="2">
                  <c:v>3802655772442.54</c:v>
                </c:pt>
                <c:pt idx="3">
                  <c:v>4235846766948.5278</c:v>
                </c:pt>
                <c:pt idx="4">
                  <c:v>4562235075736.1953</c:v>
                </c:pt>
                <c:pt idx="5">
                  <c:v>4456657376752.2686</c:v>
                </c:pt>
                <c:pt idx="6">
                  <c:v>5392714102083.8213</c:v>
                </c:pt>
                <c:pt idx="7">
                  <c:v>6260564018596.4199</c:v>
                </c:pt>
                <c:pt idx="8">
                  <c:v>6820019259995.7139</c:v>
                </c:pt>
                <c:pt idx="9">
                  <c:v>6820019259995.7139</c:v>
                </c:pt>
              </c:numCache>
            </c:numRef>
          </c:val>
          <c:extLst>
            <c:ext xmlns:c16="http://schemas.microsoft.com/office/drawing/2014/chart" uri="{C3380CC4-5D6E-409C-BE32-E72D297353CC}">
              <c16:uniqueId val="{00000001-6C4A-4AB0-890E-CEA122A3EC4B}"/>
            </c:ext>
          </c:extLst>
        </c:ser>
        <c:dLbls>
          <c:showLegendKey val="0"/>
          <c:showVal val="0"/>
          <c:showCatName val="0"/>
          <c:showSerName val="0"/>
          <c:showPercent val="0"/>
          <c:showBubbleSize val="0"/>
        </c:dLbls>
        <c:gapWidth val="53"/>
        <c:overlap val="18"/>
        <c:axId val="266713439"/>
        <c:axId val="266718431"/>
      </c:barChart>
      <c:lineChart>
        <c:grouping val="standard"/>
        <c:varyColors val="0"/>
        <c:ser>
          <c:idx val="2"/>
          <c:order val="2"/>
          <c:tx>
            <c:strRef>
              <c:f>'IV.1.6 Aport.Gob.SS'!$H$4</c:f>
              <c:strCache>
                <c:ptCount val="1"/>
                <c:pt idx="0">
                  <c:v>% Anual</c:v>
                </c:pt>
              </c:strCache>
            </c:strRef>
          </c:tx>
          <c:spPr>
            <a:ln w="28575" cap="rnd">
              <a:solidFill>
                <a:schemeClr val="accent1">
                  <a:tint val="65000"/>
                </a:schemeClr>
              </a:solidFill>
              <a:round/>
            </a:ln>
            <a:effectLst/>
          </c:spPr>
          <c:marker>
            <c:symbol val="square"/>
            <c:size val="10"/>
            <c:spPr>
              <a:solidFill>
                <a:schemeClr val="accent1">
                  <a:tint val="65000"/>
                </a:schemeClr>
              </a:solidFill>
              <a:ln w="9525">
                <a:solidFill>
                  <a:schemeClr val="accent1">
                    <a:tint val="65000"/>
                  </a:schemeClr>
                </a:solidFill>
              </a:ln>
              <a:effectLst/>
            </c:spPr>
          </c:marker>
          <c:dLbls>
            <c:dLbl>
              <c:idx val="0"/>
              <c:layout>
                <c:manualLayout>
                  <c:x val="-3.7568309243863071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4A-4AB0-890E-CEA122A3EC4B}"/>
                </c:ext>
              </c:extLst>
            </c:dLbl>
            <c:dLbl>
              <c:idx val="1"/>
              <c:layout>
                <c:manualLayout>
                  <c:x val="-1.5027323697545175E-3"/>
                  <c:y val="-3.0244207617870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4A-4AB0-890E-CEA122A3EC4B}"/>
                </c:ext>
              </c:extLst>
            </c:dLbl>
            <c:dLbl>
              <c:idx val="2"/>
              <c:layout>
                <c:manualLayout>
                  <c:x val="-3.7568309243862937E-3"/>
                  <c:y val="-3.024420761787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4A-4AB0-890E-CEA122A3EC4B}"/>
                </c:ext>
              </c:extLst>
            </c:dLbl>
            <c:dLbl>
              <c:idx val="3"/>
              <c:layout>
                <c:manualLayout>
                  <c:x val="-3.005464739509035E-3"/>
                  <c:y val="-2.8465136581524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4A-4AB0-890E-CEA122A3EC4B}"/>
                </c:ext>
              </c:extLst>
            </c:dLbl>
            <c:dLbl>
              <c:idx val="4"/>
              <c:layout>
                <c:manualLayout>
                  <c:x val="-6.0109294790180699E-3"/>
                  <c:y val="-3.558142072690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4A-4AB0-890E-CEA122A3EC4B}"/>
                </c:ext>
              </c:extLst>
            </c:dLbl>
            <c:dLbl>
              <c:idx val="5"/>
              <c:layout>
                <c:manualLayout>
                  <c:x val="-9.0163942185271049E-3"/>
                  <c:y val="-3.380234969056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4A-4AB0-890E-CEA122A3EC4B}"/>
                </c:ext>
              </c:extLst>
            </c:dLbl>
            <c:dLbl>
              <c:idx val="6"/>
              <c:layout>
                <c:manualLayout>
                  <c:x val="-3.005464739509035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A-4AB0-890E-CEA122A3EC4B}"/>
                </c:ext>
              </c:extLst>
            </c:dLbl>
            <c:dLbl>
              <c:idx val="7"/>
              <c:layout>
                <c:manualLayout>
                  <c:x val="-9.0163942185272142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A-4AB0-890E-CEA122A3EC4B}"/>
                </c:ext>
              </c:extLst>
            </c:dLbl>
            <c:dLbl>
              <c:idx val="8"/>
              <c:layout>
                <c:manualLayout>
                  <c:x val="-9.7677604034043641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4A-4AB0-890E-CEA122A3EC4B}"/>
                </c:ext>
              </c:extLst>
            </c:dLbl>
            <c:dLbl>
              <c:idx val="9"/>
              <c:layout>
                <c:manualLayout>
                  <c:x val="-7.5136618487726976E-3"/>
                  <c:y val="-4.9813989017668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f>'IV.1.6 Aport.Gob.SS'!$H$12:$H$21</c:f>
              <c:numCache>
                <c:formatCode>0.00%</c:formatCode>
                <c:ptCount val="10"/>
                <c:pt idx="0">
                  <c:v>8.7946126695605618E-3</c:v>
                </c:pt>
                <c:pt idx="1">
                  <c:v>9.3499433438127763E-3</c:v>
                </c:pt>
                <c:pt idx="2">
                  <c:v>9.5684953042448721E-3</c:v>
                </c:pt>
                <c:pt idx="3">
                  <c:v>9.6045639125759991E-3</c:v>
                </c:pt>
                <c:pt idx="4">
                  <c:v>9.699809668845023E-3</c:v>
                </c:pt>
                <c:pt idx="5">
                  <c:v>1.0930412731885783E-2</c:v>
                </c:pt>
                <c:pt idx="6">
                  <c:v>1.0397605156145585E-2</c:v>
                </c:pt>
                <c:pt idx="7">
                  <c:v>9.7155046930422796E-3</c:v>
                </c:pt>
                <c:pt idx="8">
                  <c:v>8.9185289345947421E-3</c:v>
                </c:pt>
                <c:pt idx="9">
                  <c:v>4.5306153146526043E-3</c:v>
                </c:pt>
              </c:numCache>
            </c:numRef>
          </c:val>
          <c:smooth val="0"/>
          <c:extLst>
            <c:ext xmlns:c16="http://schemas.microsoft.com/office/drawing/2014/chart" uri="{C3380CC4-5D6E-409C-BE32-E72D297353CC}">
              <c16:uniqueId val="{00000002-6C4A-4AB0-890E-CEA122A3EC4B}"/>
            </c:ext>
          </c:extLst>
        </c:ser>
        <c:dLbls>
          <c:showLegendKey val="0"/>
          <c:showVal val="0"/>
          <c:showCatName val="0"/>
          <c:showSerName val="0"/>
          <c:showPercent val="0"/>
          <c:showBubbleSize val="0"/>
        </c:dLbls>
        <c:marker val="1"/>
        <c:smooth val="0"/>
        <c:axId val="266708031"/>
        <c:axId val="266707199"/>
      </c:lineChart>
      <c:catAx>
        <c:axId val="266713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66718431"/>
        <c:crosses val="autoZero"/>
        <c:auto val="1"/>
        <c:lblAlgn val="ctr"/>
        <c:lblOffset val="100"/>
        <c:noMultiLvlLbl val="0"/>
      </c:catAx>
      <c:valAx>
        <c:axId val="266718431"/>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713439"/>
        <c:crosses val="autoZero"/>
        <c:crossBetween val="between"/>
        <c:dispUnits>
          <c:builtInUnit val="billions"/>
          <c:dispUnitsLbl>
            <c:layout>
              <c:manualLayout>
                <c:xMode val="edge"/>
                <c:yMode val="edge"/>
                <c:x val="1.3895423079508033E-2"/>
                <c:y val="0.29047046903176654"/>
              </c:manualLayout>
            </c:layout>
            <c:spPr>
              <a:noFill/>
              <a:ln>
                <a:noFill/>
              </a:ln>
              <a:effectLst/>
            </c:spPr>
            <c:txPr>
              <a:bodyPr rot="-5400000" spcFirstLastPara="1" vertOverflow="ellipsis" vert="horz" wrap="square" anchor="ctr" anchorCtr="1"/>
              <a:lstStyle/>
              <a:p>
                <a:pPr>
                  <a:defRPr sz="3200" b="0" i="0" u="none" strike="noStrike" kern="1200" baseline="0">
                    <a:solidFill>
                      <a:sysClr val="windowText" lastClr="000000"/>
                    </a:solidFill>
                    <a:latin typeface="+mn-lt"/>
                    <a:ea typeface="+mn-ea"/>
                    <a:cs typeface="+mn-cs"/>
                  </a:defRPr>
                </a:pPr>
                <a:endParaRPr lang="en-US"/>
              </a:p>
            </c:txPr>
          </c:dispUnitsLbl>
        </c:dispUnits>
      </c:valAx>
      <c:valAx>
        <c:axId val="266707199"/>
        <c:scaling>
          <c:orientation val="minMax"/>
          <c:max val="0.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708031"/>
        <c:crosses val="max"/>
        <c:crossBetween val="between"/>
      </c:valAx>
      <c:catAx>
        <c:axId val="266708031"/>
        <c:scaling>
          <c:orientation val="minMax"/>
        </c:scaling>
        <c:delete val="1"/>
        <c:axPos val="b"/>
        <c:numFmt formatCode="General" sourceLinked="1"/>
        <c:majorTickMark val="none"/>
        <c:minorTickMark val="none"/>
        <c:tickLblPos val="nextTo"/>
        <c:crossAx val="266707199"/>
        <c:crosses val="autoZero"/>
        <c:auto val="1"/>
        <c:lblAlgn val="ctr"/>
        <c:lblOffset val="100"/>
        <c:noMultiLvlLbl val="0"/>
      </c:catAx>
      <c:spPr>
        <a:noFill/>
        <a:ln>
          <a:noFill/>
        </a:ln>
        <a:effectLst/>
      </c:spPr>
    </c:plotArea>
    <c:legend>
      <c:legendPos val="b"/>
      <c:layout>
        <c:manualLayout>
          <c:xMode val="edge"/>
          <c:yMode val="edge"/>
          <c:x val="0.32701343655724252"/>
          <c:y val="7.6066773719114383E-2"/>
          <c:w val="0.32741552994477069"/>
          <c:h val="5.51270427214475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A'!$H$4</c:f>
              <c:strCache>
                <c:ptCount val="1"/>
                <c:pt idx="0">
                  <c:v>Total</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 Subsidios  </c:v>
                </c:pt>
                <c:pt idx="1">
                  <c:v> FONAMAT  </c:v>
                </c:pt>
                <c:pt idx="2">
                  <c:v> Comisión SISALRIL </c:v>
                </c:pt>
                <c:pt idx="3">
                  <c:v> Estancias Infantiles (EI) </c:v>
                </c:pt>
                <c:pt idx="4">
                  <c:v> Pago de CONDEI </c:v>
                </c:pt>
              </c:strCache>
            </c:strRef>
          </c:cat>
          <c:val>
            <c:numRef>
              <c:extLst>
                <c:ext xmlns:c15="http://schemas.microsoft.com/office/drawing/2012/chart" uri="{02D57815-91ED-43cb-92C2-25804820EDAC}">
                  <c15:fullRef>
                    <c15:sqref>'IV.2.2. Pagos SFS A'!$H$5:$H$10</c15:sqref>
                  </c15:fullRef>
                </c:ext>
              </c:extLst>
              <c:f>'IV.2.2. Pagos SFS A'!$H$6:$H$10</c:f>
              <c:numCache>
                <c:formatCode>_(* #,##0.00_);_(* \(#,##0.00\);_(* "-"??_);_(@_)</c:formatCode>
                <c:ptCount val="5"/>
                <c:pt idx="0">
                  <c:v>26200242570.440002</c:v>
                </c:pt>
                <c:pt idx="1">
                  <c:v>14320735134.709999</c:v>
                </c:pt>
                <c:pt idx="2">
                  <c:v>9027001949.4799995</c:v>
                </c:pt>
                <c:pt idx="3">
                  <c:v>3131064260.2400002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1088939256432"/>
          <c:y val="0.11749989950150184"/>
          <c:w val="0.73415844936560348"/>
          <c:h val="0.78644919392845403"/>
        </c:manualLayout>
      </c:layout>
      <c:barChart>
        <c:barDir val="bar"/>
        <c:grouping val="clustered"/>
        <c:varyColors val="0"/>
        <c:ser>
          <c:idx val="0"/>
          <c:order val="0"/>
          <c:tx>
            <c:strRef>
              <c:f>'IV.2.4.Pagos x ARS'!$C$4</c:f>
              <c:strCache>
                <c:ptCount val="1"/>
                <c:pt idx="0">
                  <c:v>Total General
2007- May.24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220715715729.34</c:v>
                </c:pt>
                <c:pt idx="1">
                  <c:v>169774719942.93005</c:v>
                </c:pt>
                <c:pt idx="2">
                  <c:v>98096699207.959991</c:v>
                </c:pt>
                <c:pt idx="3">
                  <c:v>64235948226.009995</c:v>
                </c:pt>
                <c:pt idx="4">
                  <c:v>25795332756.720001</c:v>
                </c:pt>
                <c:pt idx="5">
                  <c:v>29163967028.730003</c:v>
                </c:pt>
                <c:pt idx="6">
                  <c:v>15490633522.299999</c:v>
                </c:pt>
                <c:pt idx="7">
                  <c:v>12875776383.999998</c:v>
                </c:pt>
                <c:pt idx="8">
                  <c:v>11814497643.530001</c:v>
                </c:pt>
                <c:pt idx="9">
                  <c:v>10653107739.120001</c:v>
                </c:pt>
                <c:pt idx="10">
                  <c:v>9803483021.5300007</c:v>
                </c:pt>
                <c:pt idx="11">
                  <c:v>7311625382.7399988</c:v>
                </c:pt>
                <c:pt idx="12">
                  <c:v>6269764179.3399992</c:v>
                </c:pt>
                <c:pt idx="13">
                  <c:v>5325499760.3399992</c:v>
                </c:pt>
                <c:pt idx="14">
                  <c:v>5852465204.1200008</c:v>
                </c:pt>
                <c:pt idx="15">
                  <c:v>5296344830.0900002</c:v>
                </c:pt>
                <c:pt idx="16">
                  <c:v>3119370268.7700005</c:v>
                </c:pt>
                <c:pt idx="17">
                  <c:v>4854768833.6499996</c:v>
                </c:pt>
                <c:pt idx="18">
                  <c:v>2163231786.7200003</c:v>
                </c:pt>
                <c:pt idx="19">
                  <c:v>1604309375.4899993</c:v>
                </c:pt>
                <c:pt idx="20">
                  <c:v>1488910592.0699999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5301690124941367E-2"/>
          <c:y val="5.9330327271059989E-2"/>
          <c:w val="0.80218605648330144"/>
          <c:h val="0.71717968887685313"/>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0AFC5D00-37DF-4BF8-87C0-3A894CAAFC63}" type="CATEGORYNAME">
                      <a:rPr lang="en-US" sz="2000" b="0">
                        <a:solidFill>
                          <a:sysClr val="windowText" lastClr="000000"/>
                        </a:solidFill>
                      </a:rPr>
                      <a:pPr>
                        <a:defRPr sz="2000" b="0">
                          <a:solidFill>
                            <a:sysClr val="windowText" lastClr="000000"/>
                          </a:solidFill>
                        </a:defRPr>
                      </a:pPr>
                      <a:t>[]</a:t>
                    </a:fld>
                    <a:endParaRPr lang="en-US" sz="2000" b="0">
                      <a:solidFill>
                        <a:sysClr val="windowText" lastClr="000000"/>
                      </a:solidFill>
                    </a:endParaRPr>
                  </a:p>
                  <a:p>
                    <a:pPr>
                      <a:defRPr sz="2000" b="0">
                        <a:solidFill>
                          <a:sysClr val="windowText" lastClr="000000"/>
                        </a:solidFill>
                      </a:defRPr>
                    </a:pPr>
                    <a:r>
                      <a:rPr lang="en-US" sz="2000" b="0">
                        <a:solidFill>
                          <a:sysClr val="windowText" lastClr="000000"/>
                        </a:solidFill>
                      </a:rPr>
                      <a:t> </a:t>
                    </a:r>
                    <a:fld id="{98B5F47F-18CB-4ADF-A9E9-11CD0AC8CCED}" type="VALU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D552289A-833A-4884-B3D1-9B0C74CA9852}" type="PERCENTAGE">
                      <a:rPr lang="en-US" sz="2000" b="0">
                        <a:solidFill>
                          <a:sysClr val="windowText" lastClr="000000"/>
                        </a:solidFill>
                      </a:rPr>
                      <a:pPr>
                        <a:defRPr sz="2000" b="0">
                          <a:solidFill>
                            <a:sysClr val="windowText" lastClr="000000"/>
                          </a:solidFill>
                        </a:defRPr>
                      </a:pPr>
                      <a:t>[]</a:t>
                    </a:fld>
                    <a:endParaRPr/>
                  </a:p>
                </c:rich>
              </c:tx>
              <c:numFmt formatCode="0.00%" sourceLinked="0"/>
              <c:spPr>
                <a:pattFill prst="pct10">
                  <a:fgClr>
                    <a:schemeClr val="lt1"/>
                  </a:fgClr>
                  <a:bgClr>
                    <a:schemeClr val="bg1"/>
                  </a:bgClr>
                </a:patt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3.1151690021104791E-2"/>
                  <c:y val="5.7680266250510578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2AAFB0E6-FC0F-4D00-A4E6-C98F54C0354E}" type="CATEGORYNAM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7FAD5874-CBE0-4907-ADD7-F02F2C884360}" type="VALU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394B2F8D-CC6C-4318-AD72-9326F32903AB}" type="PERCENTAGE">
                      <a:rPr lang="en-US" sz="2000" b="0">
                        <a:solidFill>
                          <a:sysClr val="windowText" lastClr="000000"/>
                        </a:solidFill>
                      </a:rPr>
                      <a:pPr>
                        <a:defRPr sz="2000" b="0">
                          <a:solidFill>
                            <a:sysClr val="windowText" lastClr="000000"/>
                          </a:solidFill>
                        </a:defRPr>
                      </a:pPr>
                      <a:t>[]</a:t>
                    </a:fld>
                    <a:endParaRPr/>
                  </a:p>
                </c:rich>
              </c:tx>
              <c:numFmt formatCode="0.00%" sourceLinked="0"/>
              <c:spPr>
                <a:pattFill prst="pct10">
                  <a:fgClr>
                    <a:schemeClr val="lt1"/>
                  </a:fgClr>
                  <a:bgClr>
                    <a:schemeClr val="bg1"/>
                  </a:bgClr>
                </a:patt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7.4024939618420979E-2"/>
                  <c:y val="-2.4749555906462186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5FD564F8-93CE-4948-BCF2-C2362FF7C80E}" type="CATEGORYNAM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DCD430CD-1E7A-4233-9798-9A7A378BF574}" type="VALU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5F743152-EDE7-4DFF-9955-A1A56544B800}" type="PERCENTAGE">
                      <a:rPr lang="en-US" sz="2000" b="0">
                        <a:solidFill>
                          <a:sysClr val="windowText" lastClr="000000"/>
                        </a:solidFill>
                      </a:rPr>
                      <a:pPr>
                        <a:defRPr sz="2000" b="0">
                          <a:solidFill>
                            <a:sysClr val="windowText" lastClr="000000"/>
                          </a:solidFill>
                        </a:defRPr>
                      </a:pPr>
                      <a:t>[]</a:t>
                    </a:fld>
                    <a:endParaRPr/>
                  </a:p>
                </c:rich>
              </c:tx>
              <c:numFmt formatCode="0.00%" sourceLinked="0"/>
              <c:spPr>
                <a:pattFill prst="pct10">
                  <a:fgClr>
                    <a:schemeClr val="lt1"/>
                  </a:fgClr>
                  <a:bgClr>
                    <a:schemeClr val="bg1"/>
                  </a:bgClr>
                </a:patt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2.3515339877913919E-3"/>
                  <c:y val="3.8868222839365646E-3"/>
                </c:manualLayout>
              </c:layout>
              <c:numFmt formatCode="0.00%" sourceLinked="0"/>
              <c:spPr>
                <a:pattFill prst="pct10">
                  <a:fgClr>
                    <a:schemeClr val="lt1"/>
                  </a:fgClr>
                  <a:bgClr>
                    <a:schemeClr val="bg1"/>
                  </a:bgClr>
                </a:patt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FB779FB1-63E4-47AE-A554-245ABCCA074F}" type="CATEGORYNAME">
                      <a:rPr lang="en-US" sz="2000" b="0">
                        <a:solidFill>
                          <a:sysClr val="windowText" lastClr="000000"/>
                        </a:solidFill>
                      </a:rPr>
                      <a:pPr>
                        <a:defRPr sz="2000" b="0">
                          <a:solidFill>
                            <a:sysClr val="windowText" lastClr="000000"/>
                          </a:solidFill>
                        </a:defRPr>
                      </a:pPr>
                      <a:t>[]</a:t>
                    </a:fld>
                    <a:endParaRPr lang="en-US" sz="2000" b="0">
                      <a:solidFill>
                        <a:sysClr val="windowText" lastClr="000000"/>
                      </a:solidFill>
                    </a:endParaRPr>
                  </a:p>
                  <a:p>
                    <a:pPr>
                      <a:defRPr sz="2000" b="0">
                        <a:solidFill>
                          <a:sysClr val="windowText" lastClr="000000"/>
                        </a:solidFill>
                      </a:defRPr>
                    </a:pPr>
                    <a:r>
                      <a:rPr lang="en-US" sz="2000" b="0">
                        <a:solidFill>
                          <a:sysClr val="windowText" lastClr="000000"/>
                        </a:solidFill>
                      </a:rPr>
                      <a:t> </a:t>
                    </a:r>
                    <a:fld id="{E8000586-6D4A-4D00-99F1-E3911ED174BA}" type="VALUE">
                      <a:rPr lang="en-US" sz="2000" b="0">
                        <a:solidFill>
                          <a:sysClr val="windowText" lastClr="000000"/>
                        </a:solidFill>
                      </a:rPr>
                      <a:pPr>
                        <a:defRPr sz="2000" b="0">
                          <a:solidFill>
                            <a:sysClr val="windowText" lastClr="000000"/>
                          </a:solidFill>
                        </a:defRPr>
                      </a:pPr>
                      <a:t>[]</a:t>
                    </a:fld>
                    <a:endParaRPr lang="en-US" sz="2000" b="0">
                      <a:solidFill>
                        <a:sysClr val="windowText" lastClr="000000"/>
                      </a:solidFill>
                    </a:endParaRPr>
                  </a:p>
                  <a:p>
                    <a:pPr>
                      <a:defRPr sz="2000" b="0">
                        <a:solidFill>
                          <a:sysClr val="windowText" lastClr="000000"/>
                        </a:solidFill>
                      </a:defRPr>
                    </a:pPr>
                    <a:fld id="{013B44E2-3BE3-4E23-9B15-AE8DF58D614D}" type="PERCENTAGE">
                      <a:rPr lang="en-US" sz="2000" b="0">
                        <a:solidFill>
                          <a:sysClr val="windowText" lastClr="000000"/>
                        </a:solidFill>
                      </a:rPr>
                      <a:pPr>
                        <a:defRPr sz="2000" b="0">
                          <a:solidFill>
                            <a:sysClr val="windowText" lastClr="000000"/>
                          </a:solidFill>
                        </a:defRPr>
                      </a:pPr>
                      <a:t>[]</a:t>
                    </a:fld>
                    <a:endParaRPr/>
                  </a:p>
                </c:rich>
              </c:tx>
              <c:numFmt formatCode="0.00%" sourceLinked="0"/>
              <c:spPr>
                <a:pattFill prst="pct10">
                  <a:fgClr>
                    <a:schemeClr val="lt1"/>
                  </a:fgClr>
                  <a:bgClr>
                    <a:schemeClr val="bg1"/>
                  </a:bgClr>
                </a:patt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8D3F30BE-07D2-4B45-B2EC-B59E829A102F}" type="CATEGORYNAM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282EB535-F9E4-4D16-A1C1-A497DCAC471F}" type="VALUE">
                      <a:rPr lang="en-US" sz="2000" b="0">
                        <a:solidFill>
                          <a:sysClr val="windowText" lastClr="000000"/>
                        </a:solidFill>
                      </a:rPr>
                      <a:pPr>
                        <a:defRPr sz="2000" b="0">
                          <a:solidFill>
                            <a:sysClr val="windowText" lastClr="000000"/>
                          </a:solidFill>
                        </a:defRPr>
                      </a:pPr>
                      <a:t>[]</a:t>
                    </a:fld>
                    <a:endParaRPr lang="en-US" sz="2000" b="0">
                      <a:solidFill>
                        <a:sysClr val="windowText" lastClr="000000"/>
                      </a:solidFill>
                    </a:endParaRPr>
                  </a:p>
                  <a:p>
                    <a:pPr>
                      <a:defRPr sz="2000" b="0">
                        <a:solidFill>
                          <a:sysClr val="windowText" lastClr="000000"/>
                        </a:solidFill>
                      </a:defRPr>
                    </a:pPr>
                    <a:r>
                      <a:rPr lang="en-US" sz="2000" b="0">
                        <a:solidFill>
                          <a:sysClr val="windowText" lastClr="000000"/>
                        </a:solidFill>
                      </a:rPr>
                      <a:t> </a:t>
                    </a:r>
                    <a:fld id="{478D091E-F01D-4242-8211-A1CE7055364E}" type="PERCENTAGE">
                      <a:rPr lang="en-US" sz="2000" b="0">
                        <a:solidFill>
                          <a:sysClr val="windowText" lastClr="000000"/>
                        </a:solidFill>
                      </a:rPr>
                      <a:pPr>
                        <a:defRPr sz="2000" b="0">
                          <a:solidFill>
                            <a:sysClr val="windowText" lastClr="000000"/>
                          </a:solidFill>
                        </a:defRPr>
                      </a:pPr>
                      <a:t>[]</a:t>
                    </a:fld>
                    <a:endParaRPr lang="en-US" sz="2000" b="0">
                      <a:solidFill>
                        <a:sysClr val="windowText" lastClr="000000"/>
                      </a:solidFill>
                    </a:endParaRPr>
                  </a:p>
                </c:rich>
              </c:tx>
              <c:numFmt formatCode="0.00%" sourceLinked="0"/>
              <c:spPr>
                <a:pattFill prst="pct10">
                  <a:fgClr>
                    <a:schemeClr val="lt1"/>
                  </a:fgClr>
                  <a:bgClr>
                    <a:schemeClr val="bg1"/>
                  </a:bgClr>
                </a:patt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509932B2-C7DD-4559-B60D-71D9A5FDCEF9}" type="CATEGORYNAM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fld id="{59B05265-9D87-448D-9A7A-B5B70C191C65}" type="VALU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2EB7DBDB-0EED-4497-81B7-D227AA3B7A5E}" type="PERCENTAGE">
                      <a:rPr lang="en-US" sz="2000" b="0">
                        <a:solidFill>
                          <a:sysClr val="windowText" lastClr="000000"/>
                        </a:solidFill>
                      </a:rPr>
                      <a:pPr>
                        <a:defRPr sz="2000" b="0">
                          <a:solidFill>
                            <a:sysClr val="windowText" lastClr="000000"/>
                          </a:solidFill>
                        </a:defRPr>
                      </a:pPr>
                      <a:t>[]</a:t>
                    </a:fld>
                    <a:endParaRPr/>
                  </a:p>
                </c:rich>
              </c:tx>
              <c:numFmt formatCode="0.00%" sourceLinked="0"/>
              <c:spPr>
                <a:pattFill prst="pct10">
                  <a:fgClr>
                    <a:schemeClr val="lt1"/>
                  </a:fgClr>
                  <a:bgClr>
                    <a:schemeClr val="bg1"/>
                  </a:bgClr>
                </a:patt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pattFill prst="pct10">
                <a:fgClr>
                  <a:schemeClr val="lt1"/>
                </a:fgClr>
                <a:bgClr>
                  <a:schemeClr val="bg1"/>
                </a:bgClr>
              </a:patt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1024578999.77</c:v>
                </c:pt>
                <c:pt idx="1">
                  <c:v>778729289.70000005</c:v>
                </c:pt>
                <c:pt idx="2">
                  <c:v>455000000</c:v>
                </c:pt>
                <c:pt idx="3">
                  <c:v>2527683154.3099999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40762737705555"/>
          <c:y val="0.17047575826943262"/>
          <c:w val="0.7765889508724747"/>
          <c:h val="0.678715944881889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1.9645800628656899E-2"/>
                  <c:y val="0.17648596555838444"/>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5.0696396065056895E-2"/>
                  <c:y val="3.5000000000000003E-2"/>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2.9247920806763594E-2"/>
                  <c:y val="-0.12750000000000009"/>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5.3101605651587759E-2"/>
                  <c:y val="-5.7262369219254323E-2"/>
                </c:manualLayout>
              </c:layout>
              <c:tx>
                <c:rich>
                  <a:bodyPr/>
                  <a:lstStyle/>
                  <a:p>
                    <a:fld id="{B4708B89-875E-4E28-AF9B-21A709473612}" type="CATEGORYNAME">
                      <a:rPr lang="en-US"/>
                      <a:pPr/>
                      <a:t>[]</a:t>
                    </a:fld>
                    <a:endParaRPr lang="en-US"/>
                  </a:p>
                  <a:p>
                    <a:r>
                      <a:rPr lang="en-US" baseline="0"/>
                      <a:t> </a:t>
                    </a:r>
                    <a:fld id="{C143DD64-F023-4360-9975-FBF2970C5AE5}" type="VALUE">
                      <a:rPr lang="en-US" baseline="0"/>
                      <a:pPr/>
                      <a:t>[]</a:t>
                    </a:fld>
                    <a:r>
                      <a:rPr lang="en-US" baseline="0"/>
                      <a:t> </a:t>
                    </a:r>
                  </a:p>
                  <a:p>
                    <a:fld id="{AA926DF9-9B53-4A00-9070-A0E5C678AFE9}"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 Cuidado de la Salud </c:v>
                </c:pt>
                <c:pt idx="1">
                  <c:v> Cuenta Personal No Individualizable </c:v>
                </c:pt>
                <c:pt idx="2">
                  <c:v> Seguro de Vida No Individualizable </c:v>
                </c:pt>
                <c:pt idx="3">
                  <c:v> Comisión AFP No Individualizable </c:v>
                </c:pt>
                <c:pt idx="4">
                  <c:v> Aportes Voluntarios No individualizable  </c:v>
                </c:pt>
                <c:pt idx="5">
                  <c:v> Otros </c:v>
                </c:pt>
              </c:strCache>
            </c:strRef>
          </c:cat>
          <c:val>
            <c:numRef>
              <c:f>'IV.2.8.INV_SFS x cuentas'!$B$5:$B$10</c:f>
              <c:numCache>
                <c:formatCode>_(* #,##0.00_);_(* \(#,##0.00\);_(* "-"??_);_(@_)</c:formatCode>
                <c:ptCount val="6"/>
                <c:pt idx="0">
                  <c:v>4785991443.7800007</c:v>
                </c:pt>
                <c:pt idx="1">
                  <c:v>3309680974.3499999</c:v>
                </c:pt>
                <c:pt idx="2">
                  <c:v>350976465.88</c:v>
                </c:pt>
                <c:pt idx="3">
                  <c:v>114783081.67</c:v>
                </c:pt>
                <c:pt idx="4">
                  <c:v>134276388.86000001</c:v>
                </c:pt>
                <c:pt idx="5">
                  <c:v>2537126883.1700001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90085161761023036"/>
          <c:h val="0.71940381283242205"/>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A6-4690-BBEF-8171C81F10EE}"/>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A6-4690-BBEF-8171C81F10EE}"/>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A6-4690-BBEF-8171C81F10EE}"/>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A6-4690-BBEF-8171C81F10EE}"/>
                </c:ext>
              </c:extLst>
            </c:dLbl>
            <c:dLbl>
              <c:idx val="9"/>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76-4344-83E1-B9A6AF868C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extLst>
                <c:ext xmlns:c15="http://schemas.microsoft.com/office/drawing/2012/chart" uri="{02D57815-91ED-43cb-92C2-25804820EDAC}">
                  <c15:fullRef>
                    <c15:sqref>'IV.2.9.Aport. GOB. y Pagos RS'!$B$5:$B$21</c15:sqref>
                  </c15:fullRef>
                </c:ext>
              </c:extLst>
              <c:f>'IV.2.9.Aport. GOB. y Pagos RS'!$B$12:$B$21</c:f>
              <c:numCache>
                <c:formatCode>#,##0.00_);[Red]\(#,##0.00\)</c:formatCode>
                <c:ptCount val="10"/>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pt idx="9">
                  <c:v>8081342500</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1-4721-8466-B8D7F050683D}"/>
                </c:ext>
              </c:extLst>
            </c:dLbl>
            <c:dLbl>
              <c:idx val="9"/>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76-4344-83E1-B9A6AF868C79}"/>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extLst>
                <c:ext xmlns:c15="http://schemas.microsoft.com/office/drawing/2012/chart" uri="{02D57815-91ED-43cb-92C2-25804820EDAC}">
                  <c15:fullRef>
                    <c15:sqref>'IV.2.9.Aport. GOB. y Pagos RS'!$C$5:$C$21</c15:sqref>
                  </c15:fullRef>
                </c:ext>
              </c:extLst>
              <c:f>'IV.2.9.Aport. GOB. y Pagos RS'!$C$12:$C$21</c:f>
              <c:numCache>
                <c:formatCode>#,##0.00_);[Red]\(#,##0.00\)</c:formatCode>
                <c:ptCount val="10"/>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7744837678.4500008</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n-US"/>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n-US"/>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0.24947729912386984"/>
          <c:y val="4.6993488053534302E-2"/>
          <c:w val="0.54237701148759732"/>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8207030978285332"/>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f>'IV.2.10 Pagos.SFS Pens.'!$B$5:$B$19</c:f>
              <c:numCache>
                <c:formatCode>#,##0.00</c:formatCode>
                <c:ptCount val="15"/>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844877713.73000002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3745693502365746"/>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SVDS'!$A$5:$A$21</c15:sqref>
                  </c15:fullRef>
                </c:ext>
              </c:extLst>
              <c:f>'IV.3.2.Pagos_ SVDS'!$A$7:$A$21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extLst>
                <c:ext xmlns:c15="http://schemas.microsoft.com/office/drawing/2012/chart" uri="{02D57815-91ED-43cb-92C2-25804820EDAC}">
                  <c15:fullRef>
                    <c15:sqref>'IV.3.2.Pagos_ SVDS'!$B$5:$B$21</c15:sqref>
                  </c15:fullRef>
                </c:ext>
              </c:extLst>
              <c:f>'IV.3.2.Pagos_ SVDS'!$B$7:$B$21</c:f>
              <c:numCache>
                <c:formatCode>#,##0.00</c:formatCode>
                <c:ptCount val="15"/>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pt idx="14">
                  <c:v>40219700137.819992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Ene-May.24</c:v>
                </c:pt>
              </c:strCache>
            </c:strRef>
          </c:cat>
          <c:val>
            <c:numRef>
              <c:f>'IV.3.3.Pagos anuales x cuentas'!$B$15:$H$15</c:f>
              <c:numCache>
                <c:formatCode>_(* #,##0.00_);_(* \(#,##0.00\);_(* "-"??_);_(@_)</c:formatCode>
                <c:ptCount val="7"/>
                <c:pt idx="0">
                  <c:v>73508807574.119003</c:v>
                </c:pt>
                <c:pt idx="1">
                  <c:v>107639660945.11</c:v>
                </c:pt>
                <c:pt idx="2">
                  <c:v>235275333165.27002</c:v>
                </c:pt>
                <c:pt idx="3">
                  <c:v>182527473149.44998</c:v>
                </c:pt>
                <c:pt idx="4">
                  <c:v>80245785891.630005</c:v>
                </c:pt>
                <c:pt idx="5">
                  <c:v>89113605443.589981</c:v>
                </c:pt>
                <c:pt idx="6">
                  <c:v>40219700137.819992</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Ene-May.24</c:v>
                </c:pt>
              </c:strCache>
            </c:strRef>
          </c:cat>
          <c:val>
            <c:numRef>
              <c:f>'IV.3.3.Pagos anuales x cuentas'!$B$5:$H$5</c:f>
              <c:numCache>
                <c:formatCode>_(* #,##0.00_);_(* \(#,##0.00\);_(* "-"??_);_(@_)</c:formatCode>
                <c:ptCount val="7"/>
                <c:pt idx="0">
                  <c:v>53090828970.830002</c:v>
                </c:pt>
                <c:pt idx="1">
                  <c:v>88007278099.599991</c:v>
                </c:pt>
                <c:pt idx="2">
                  <c:v>184337450143.01001</c:v>
                </c:pt>
                <c:pt idx="3">
                  <c:v>146292540344.98001</c:v>
                </c:pt>
                <c:pt idx="4">
                  <c:v>64516667631.669998</c:v>
                </c:pt>
                <c:pt idx="5">
                  <c:v>72515503134.449997</c:v>
                </c:pt>
                <c:pt idx="6">
                  <c:v>32751509414.790001</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Ene-May.24</c:v>
                </c:pt>
              </c:strCache>
            </c:strRef>
          </c:cat>
          <c:val>
            <c:numRef>
              <c:f>'IV.3.3.Pagos anuales x cuentas'!$B$7:$H$7</c:f>
              <c:numCache>
                <c:formatCode>_(* #,##0.00_);_(* \(#,##0.00\);_(* "-"??_);_(@_)</c:formatCode>
                <c:ptCount val="7"/>
                <c:pt idx="0">
                  <c:v>5921715932.1999998</c:v>
                </c:pt>
                <c:pt idx="1">
                  <c:v>9755915254.8199997</c:v>
                </c:pt>
                <c:pt idx="2">
                  <c:v>20746490602.369999</c:v>
                </c:pt>
                <c:pt idx="3">
                  <c:v>15557816057.25</c:v>
                </c:pt>
                <c:pt idx="4">
                  <c:v>6657059927.75</c:v>
                </c:pt>
                <c:pt idx="5">
                  <c:v>0</c:v>
                </c:pt>
                <c:pt idx="6">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Ene-May.24</c:v>
                </c:pt>
              </c:strCache>
            </c:strRef>
          </c:cat>
          <c:val>
            <c:numRef>
              <c:f>'IV.3.3.Pagos anuales x cuentas'!$B$11:$H$11</c:f>
              <c:numCache>
                <c:formatCode>_(* #,##0.00_);_(* \(#,##0.00\);_(* "-"??_);_(@_)</c:formatCode>
                <c:ptCount val="7"/>
                <c:pt idx="0">
                  <c:v>2728353754.1395001</c:v>
                </c:pt>
                <c:pt idx="1">
                  <c:v>4385248121.6499996</c:v>
                </c:pt>
                <c:pt idx="2">
                  <c:v>8976559345.9400005</c:v>
                </c:pt>
                <c:pt idx="3">
                  <c:v>6983431385.8299999</c:v>
                </c:pt>
                <c:pt idx="4">
                  <c:v>3070768143.7399998</c:v>
                </c:pt>
                <c:pt idx="5">
                  <c:v>598183649.45000005</c:v>
                </c:pt>
                <c:pt idx="6">
                  <c:v>270179709.81</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Ene-May.24</c:v>
                </c:pt>
              </c:strCache>
            </c:strRef>
          </c:cat>
          <c:val>
            <c:numRef>
              <c:f>'IV.3.3.Pagos anuales x cuentas'!$B$6:$H$6</c:f>
              <c:numCache>
                <c:formatCode>_(* #,##0.00_);_(* \(#,##0.00\);_(* "-"??_);_(@_)</c:formatCode>
                <c:ptCount val="7"/>
                <c:pt idx="0">
                  <c:v>3156278124.1589999</c:v>
                </c:pt>
                <c:pt idx="1">
                  <c:v>4357926980.5500002</c:v>
                </c:pt>
                <c:pt idx="2">
                  <c:v>7743961654.4499998</c:v>
                </c:pt>
                <c:pt idx="3">
                  <c:v>6460931532.3800001</c:v>
                </c:pt>
                <c:pt idx="4">
                  <c:v>3637727227.8899999</c:v>
                </c:pt>
                <c:pt idx="5">
                  <c:v>3046658090.7199998</c:v>
                </c:pt>
                <c:pt idx="6">
                  <c:v>1354424848.8299999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Ene-May.24</c:v>
                </c:pt>
              </c:strCache>
            </c:strRef>
          </c:cat>
          <c:val>
            <c:numRef>
              <c:f>'IV.3.3.Pagos anuales x cuentas'!$B$9:$H$9</c:f>
              <c:numCache>
                <c:formatCode>_(* #,##0.00_);_(* \(#,##0.00\);_(* "-"??_);_(@_)</c:formatCode>
                <c:ptCount val="7"/>
                <c:pt idx="0">
                  <c:v>3560791266.3299999</c:v>
                </c:pt>
                <c:pt idx="1">
                  <c:v>0</c:v>
                </c:pt>
                <c:pt idx="2">
                  <c:v>11153519914.59</c:v>
                </c:pt>
                <c:pt idx="3">
                  <c:v>4003732597.3300004</c:v>
                </c:pt>
                <c:pt idx="4">
                  <c:v>534942027.41000003</c:v>
                </c:pt>
                <c:pt idx="5">
                  <c:v>328083703.39999998</c:v>
                </c:pt>
                <c:pt idx="6">
                  <c:v>145386625.46000001</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Ene-May.24</c:v>
                </c:pt>
              </c:strCache>
            </c:strRef>
          </c:cat>
          <c:val>
            <c:numRef>
              <c:f>'IV.3.3.Pagos anuales x cuentas'!$B$10:$H$10</c:f>
              <c:numCache>
                <c:formatCode>_(* #,##0.00_);_(* \(#,##0.00\);_(* "-"??_);_(@_)</c:formatCode>
                <c:ptCount val="7"/>
                <c:pt idx="0">
                  <c:v>590893592.30050004</c:v>
                </c:pt>
                <c:pt idx="1">
                  <c:v>766314277.86000001</c:v>
                </c:pt>
                <c:pt idx="2">
                  <c:v>1569656421.6399999</c:v>
                </c:pt>
                <c:pt idx="3">
                  <c:v>1222111040.97</c:v>
                </c:pt>
                <c:pt idx="4">
                  <c:v>537390142.97000003</c:v>
                </c:pt>
                <c:pt idx="5">
                  <c:v>550668409.03999996</c:v>
                </c:pt>
                <c:pt idx="6">
                  <c:v>248370910.13</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Ene-May.24</c:v>
                </c:pt>
              </c:strCache>
            </c:strRef>
          </c:cat>
          <c:val>
            <c:numRef>
              <c:f>'IV.3.3.Pagos anuales x cuentas'!$B$14:$H$14</c:f>
              <c:numCache>
                <c:formatCode>_(* #,##0.00_);_(* \(#,##0.00\);_(* "-"??_);_(@_)</c:formatCode>
                <c:ptCount val="7"/>
                <c:pt idx="0">
                  <c:v>4160086738.3200006</c:v>
                </c:pt>
                <c:pt idx="1">
                  <c:v>0</c:v>
                </c:pt>
                <c:pt idx="2">
                  <c:v>0</c:v>
                </c:pt>
                <c:pt idx="3">
                  <c:v>0</c:v>
                </c:pt>
                <c:pt idx="4">
                  <c:v>0</c:v>
                </c:pt>
                <c:pt idx="5">
                  <c:v>372362585.44</c:v>
                </c:pt>
                <c:pt idx="6">
                  <c:v>168197528.15000001</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cuentas'!$B$4:$H$4</c:f>
              <c:strCache>
                <c:ptCount val="7"/>
                <c:pt idx="0">
                  <c:v>2007-2010</c:v>
                </c:pt>
                <c:pt idx="1">
                  <c:v>2011-2014</c:v>
                </c:pt>
                <c:pt idx="2">
                  <c:v>2015-2018</c:v>
                </c:pt>
                <c:pt idx="3">
                  <c:v>2019-2021</c:v>
                </c:pt>
                <c:pt idx="4">
                  <c:v>2022</c:v>
                </c:pt>
                <c:pt idx="5">
                  <c:v>2023</c:v>
                </c:pt>
                <c:pt idx="6">
                  <c:v>Ene-May.24</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9.4708336857454486E-2"/>
          <c:w val="0.97209136455129141"/>
          <c:h val="0.65723640530849137"/>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Ene-May. 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10788634</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Ene-May. 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0.97682913332679555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Entidades'!$H$4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Entidades'!$A$23:$A$23)</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Entidades'!$H$5:$H$21,'IV.3.4.Pago Entidades'!$H$23:$H$23)</c15:sqref>
                  </c15:fullRef>
                </c:ext>
              </c:extLst>
              <c:f>'IV.3.4.Pago Entidades'!$H$5:$H$19</c:f>
              <c:numCache>
                <c:formatCode>_(* #,##0.00_);_(* \(#,##0.00\);_(* "-"??_);_(@_)</c:formatCode>
                <c:ptCount val="15"/>
                <c:pt idx="0">
                  <c:v>210608035065.70999</c:v>
                </c:pt>
                <c:pt idx="1">
                  <c:v>152272718287.36002</c:v>
                </c:pt>
                <c:pt idx="2">
                  <c:v>126937119939.26999</c:v>
                </c:pt>
                <c:pt idx="3">
                  <c:v>127363582188.34001</c:v>
                </c:pt>
                <c:pt idx="4">
                  <c:v>105226328703.47</c:v>
                </c:pt>
                <c:pt idx="5">
                  <c:v>29566261764.249996</c:v>
                </c:pt>
                <c:pt idx="6">
                  <c:v>5116038863.4499998</c:v>
                </c:pt>
                <c:pt idx="7">
                  <c:v>5284007357.9300003</c:v>
                </c:pt>
                <c:pt idx="8">
                  <c:v>4434006000.6000004</c:v>
                </c:pt>
                <c:pt idx="9">
                  <c:v>2690237788.9800005</c:v>
                </c:pt>
                <c:pt idx="10">
                  <c:v>2645044809.5100002</c:v>
                </c:pt>
                <c:pt idx="11">
                  <c:v>5005928361.1299992</c:v>
                </c:pt>
                <c:pt idx="12">
                  <c:v>2001224861.96</c:v>
                </c:pt>
                <c:pt idx="13">
                  <c:v>2683845453.5999999</c:v>
                </c:pt>
                <c:pt idx="14">
                  <c:v>1341965629.5900002</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753810384728421E-2"/>
          <c:y val="3.435654956920825E-2"/>
          <c:w val="0.95413913394620586"/>
          <c:h val="0.7305508433767107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2.7418888643278155E-2"/>
                  <c:y val="-4.2029002803097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C2-46C6-8471-4EF8818079C5}"/>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extLst>
                <c:ext xmlns:c15="http://schemas.microsoft.com/office/drawing/2012/chart" uri="{02D57815-91ED-43cb-92C2-25804820EDAC}">
                  <c15:fullRef>
                    <c15:sqref>'IV.3.5.Patrim. fp anual'!$B$5:$B$21</c15:sqref>
                  </c15:fullRef>
                </c:ext>
              </c:extLst>
              <c:f>'IV.3.5.Patrim. fp anual'!$B$7:$B$21</c:f>
              <c:numCache>
                <c:formatCode>_(* #,##0.00_);_(* \(#,##0.00\);_(* "-"??_);_(@_)</c:formatCode>
                <c:ptCount val="15"/>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1286512.9018000001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extLst>
                <c:ext xmlns:c15="http://schemas.microsoft.com/office/drawing/2012/chart" uri="{02D57815-91ED-43cb-92C2-25804820EDAC}">
                  <c15:fullRef>
                    <c15:sqref>'IV.3.5.Patrim. fp anual'!$E$5:$E$21</c15:sqref>
                  </c15:fullRef>
                </c:ext>
              </c:extLst>
              <c:f>'IV.3.5.Patrim. fp anual'!$E$7:$E$21</c:f>
              <c:numCache>
                <c:formatCode>0.0%</c:formatCode>
                <c:ptCount val="15"/>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0.17790917589326025</c:v>
                </c:pt>
                <c:pt idx="14">
                  <c:v>0.18863772267423312</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276487209479579"/>
          <c:y val="0.25291523964450696"/>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FCE-421A-B914-F8E11B358A3D}"/>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3.1710708603975332E-2"/>
                  <c:y val="0.1039667117371818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4.9560094368648513E-2"/>
                  <c:y val="7.311649525955292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2.7238872211309967E-2"/>
                  <c:y val="0.29821926994957559"/>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3.6161519640441675E-2"/>
                  <c:y val="4.461470326932088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5.1722941852073663E-2"/>
                  <c:y val="-4.22938874125297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2.5963511297903599E-2"/>
                  <c:y val="-0.1228649066367361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7.5008005808706549E-2"/>
                  <c:y val="-0.1928867824490792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dLbl>
              <c:idx val="8"/>
              <c:layout>
                <c:manualLayout>
                  <c:x val="0.20704296155746704"/>
                  <c:y val="-0.1073962157874639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pt idx="8">
                  <c:v>Otros </c:v>
                </c:pt>
              </c:strCache>
            </c:strRef>
          </c:cat>
          <c:val>
            <c:numRef>
              <c:f>'IV.3.6.Cartera de inv fp'!$B$5:$B$13</c:f>
              <c:numCache>
                <c:formatCode>"RD$"#,##0.00</c:formatCode>
                <c:ptCount val="9"/>
                <c:pt idx="0">
                  <c:v>610203713021.4801</c:v>
                </c:pt>
                <c:pt idx="1">
                  <c:v>177718712105.60004</c:v>
                </c:pt>
                <c:pt idx="2">
                  <c:v>83032927327.639999</c:v>
                </c:pt>
                <c:pt idx="3">
                  <c:v>24972030050.979996</c:v>
                </c:pt>
                <c:pt idx="4">
                  <c:v>628927377.92999995</c:v>
                </c:pt>
                <c:pt idx="5">
                  <c:v>27541239724.669998</c:v>
                </c:pt>
                <c:pt idx="6">
                  <c:v>42927334792.410004</c:v>
                </c:pt>
                <c:pt idx="7">
                  <c:v>125649594851.28</c:v>
                </c:pt>
                <c:pt idx="8">
                  <c:v>31426225929.379883</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FP'!$A$6:$A$40</c15:sqref>
                  </c15:fullRef>
                </c:ext>
              </c:extLst>
              <c:f>('IV.3.7. Rent. nom. de los FP'!$A$6:$A$26,'IV.3.7. Rent. nom. de los FP'!$A$33:$A$40)</c:f>
              <c:strCache>
                <c:ptCount val="15"/>
                <c:pt idx="0">
                  <c:v>Dec-10</c:v>
                </c:pt>
                <c:pt idx="1">
                  <c:v>Jun-11</c:v>
                </c:pt>
                <c:pt idx="2">
                  <c:v>Dec-11</c:v>
                </c:pt>
                <c:pt idx="3">
                  <c:v>Jun-12</c:v>
                </c:pt>
                <c:pt idx="4">
                  <c:v>Dec-12</c:v>
                </c:pt>
                <c:pt idx="5">
                  <c:v>Jun-13</c:v>
                </c:pt>
                <c:pt idx="6">
                  <c:v>Dec-13</c:v>
                </c:pt>
                <c:pt idx="7">
                  <c:v>Dec-17</c:v>
                </c:pt>
                <c:pt idx="8">
                  <c:v>Dec-18</c:v>
                </c:pt>
                <c:pt idx="9">
                  <c:v>Dec-19</c:v>
                </c:pt>
                <c:pt idx="10">
                  <c:v>Dec-20</c:v>
                </c:pt>
                <c:pt idx="11">
                  <c:v>Dec-21</c:v>
                </c:pt>
                <c:pt idx="12">
                  <c:v>Dec-22</c:v>
                </c:pt>
                <c:pt idx="13">
                  <c:v>Dec-23</c:v>
                </c:pt>
                <c:pt idx="14">
                  <c:v>Mayo.24</c:v>
                </c:pt>
              </c:strCache>
            </c:strRef>
          </c:cat>
          <c:val>
            <c:numRef>
              <c:extLst>
                <c:ext xmlns:c15="http://schemas.microsoft.com/office/drawing/2012/chart" uri="{02D57815-91ED-43cb-92C2-25804820EDAC}">
                  <c15:fullRef>
                    <c15:sqref>'IV.3.7. Rent. nom. de los FP'!$B$6:$B$40</c15:sqref>
                  </c15:fullRef>
                </c:ext>
              </c:extLst>
              <c:f>('IV.3.7. Rent. nom. de los FP'!$B$6:$B$26,'IV.3.7. Rent. nom. de los FP'!$B$33:$B$40)</c:f>
              <c:numCache>
                <c:formatCode>0.00%</c:formatCode>
                <c:ptCount val="15"/>
                <c:pt idx="0">
                  <c:v>0.108409960162953</c:v>
                </c:pt>
                <c:pt idx="1">
                  <c:v>0.113957126516463</c:v>
                </c:pt>
                <c:pt idx="2">
                  <c:v>0.124824699343822</c:v>
                </c:pt>
                <c:pt idx="3">
                  <c:v>0.13097785101096041</c:v>
                </c:pt>
                <c:pt idx="4">
                  <c:v>0.14269999999999999</c:v>
                </c:pt>
                <c:pt idx="5">
                  <c:v>0.15329999999999999</c:v>
                </c:pt>
                <c:pt idx="6">
                  <c:v>0.132289709655253</c:v>
                </c:pt>
                <c:pt idx="7">
                  <c:v>0.1082</c:v>
                </c:pt>
                <c:pt idx="8">
                  <c:v>7.7600000000000002E-2</c:v>
                </c:pt>
                <c:pt idx="9">
                  <c:v>0.10809646211624585</c:v>
                </c:pt>
                <c:pt idx="10">
                  <c:v>0.1028</c:v>
                </c:pt>
                <c:pt idx="11">
                  <c:v>0.1215</c:v>
                </c:pt>
                <c:pt idx="12">
                  <c:v>5.5199999999999999E-2</c:v>
                </c:pt>
                <c:pt idx="13">
                  <c:v>8.7400000000000005E-2</c:v>
                </c:pt>
                <c:pt idx="14">
                  <c:v>0.1055</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FP'!$A$6:$A$40</c15:sqref>
                  </c15:fullRef>
                </c:ext>
              </c:extLst>
              <c:f>('IV.3.7. Rent. nom. de los FP'!$A$6:$A$26,'IV.3.7. Rent. nom. de los FP'!$A$33:$A$40)</c:f>
              <c:strCache>
                <c:ptCount val="15"/>
                <c:pt idx="0">
                  <c:v>Dec-10</c:v>
                </c:pt>
                <c:pt idx="1">
                  <c:v>Jun-11</c:v>
                </c:pt>
                <c:pt idx="2">
                  <c:v>Dec-11</c:v>
                </c:pt>
                <c:pt idx="3">
                  <c:v>Jun-12</c:v>
                </c:pt>
                <c:pt idx="4">
                  <c:v>Dec-12</c:v>
                </c:pt>
                <c:pt idx="5">
                  <c:v>Jun-13</c:v>
                </c:pt>
                <c:pt idx="6">
                  <c:v>Dec-13</c:v>
                </c:pt>
                <c:pt idx="7">
                  <c:v>Dec-17</c:v>
                </c:pt>
                <c:pt idx="8">
                  <c:v>Dec-18</c:v>
                </c:pt>
                <c:pt idx="9">
                  <c:v>Dec-19</c:v>
                </c:pt>
                <c:pt idx="10">
                  <c:v>Dec-20</c:v>
                </c:pt>
                <c:pt idx="11">
                  <c:v>Dec-21</c:v>
                </c:pt>
                <c:pt idx="12">
                  <c:v>Dec-22</c:v>
                </c:pt>
                <c:pt idx="13">
                  <c:v>Dec-23</c:v>
                </c:pt>
                <c:pt idx="14">
                  <c:v>Mayo.24</c:v>
                </c:pt>
              </c:strCache>
            </c:strRef>
          </c:cat>
          <c:val>
            <c:numRef>
              <c:extLst>
                <c:ext xmlns:c15="http://schemas.microsoft.com/office/drawing/2012/chart" uri="{02D57815-91ED-43cb-92C2-25804820EDAC}">
                  <c15:fullRef>
                    <c15:sqref>'IV.3.7. Rent. nom. de los FP'!$C$6:$C$40</c15:sqref>
                  </c15:fullRef>
                </c:ext>
              </c:extLst>
              <c:f>('IV.3.7. Rent. nom. de los FP'!$C$6:$C$26,'IV.3.7. Rent. nom. de los FP'!$C$33:$C$40)</c:f>
              <c:numCache>
                <c:formatCode>0.00%</c:formatCode>
                <c:ptCount val="15"/>
                <c:pt idx="0">
                  <c:v>0.110547250717437</c:v>
                </c:pt>
                <c:pt idx="1">
                  <c:v>0.115288967128472</c:v>
                </c:pt>
                <c:pt idx="2">
                  <c:v>0.12663965470126301</c:v>
                </c:pt>
                <c:pt idx="3">
                  <c:v>0.13425247806895432</c:v>
                </c:pt>
                <c:pt idx="4">
                  <c:v>0.1454</c:v>
                </c:pt>
                <c:pt idx="5">
                  <c:v>0.15759999999999999</c:v>
                </c:pt>
                <c:pt idx="6">
                  <c:v>0.133732017269869</c:v>
                </c:pt>
                <c:pt idx="7">
                  <c:v>0.11070000000000001</c:v>
                </c:pt>
                <c:pt idx="8">
                  <c:v>8.2600000000000007E-2</c:v>
                </c:pt>
                <c:pt idx="9">
                  <c:v>0.10823910973861361</c:v>
                </c:pt>
                <c:pt idx="10">
                  <c:v>0.1021</c:v>
                </c:pt>
                <c:pt idx="11">
                  <c:v>0.12</c:v>
                </c:pt>
                <c:pt idx="12">
                  <c:v>6.0999999999999999E-2</c:v>
                </c:pt>
                <c:pt idx="13">
                  <c:v>8.8999999999999996E-2</c:v>
                </c:pt>
                <c:pt idx="14">
                  <c:v>0.1043</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20628505124086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Mayo.24</c:v>
                </c:pt>
              </c:strCache>
            </c:strRef>
          </c:cat>
          <c:val>
            <c:numRef>
              <c:extLst>
                <c:ext xmlns:c15="http://schemas.microsoft.com/office/drawing/2012/chart" uri="{02D57815-91ED-43cb-92C2-25804820EDAC}">
                  <c15:fullRef>
                    <c15:sqref>'IV.3.8.Rentab.Real'!$B$6:$B$22</c15:sqref>
                  </c15:fullRef>
                </c:ext>
              </c:extLst>
              <c:f>'IV.3.8.Rentab.Real'!$B$8:$B$22</c:f>
              <c:numCache>
                <c:formatCode>0.00%</c:formatCode>
                <c:ptCount val="15"/>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0.1043</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Mayo.24</c:v>
                </c:pt>
              </c:strCache>
            </c:strRef>
          </c:cat>
          <c:val>
            <c:numRef>
              <c:extLst>
                <c:ext xmlns:c15="http://schemas.microsoft.com/office/drawing/2012/chart" uri="{02D57815-91ED-43cb-92C2-25804820EDAC}">
                  <c15:fullRef>
                    <c15:sqref>'IV.3.8.Rentab.Real'!$C$6:$C$22</c15:sqref>
                  </c15:fullRef>
                </c:ext>
              </c:extLst>
              <c:f>'IV.3.8.Rentab.Real'!$C$8:$C$22</c:f>
              <c:numCache>
                <c:formatCode>0.00%</c:formatCode>
                <c:ptCount val="15"/>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3.2000000000000001E-2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'IV.3.8.Rentab.Real'!$A$6:$A$23</c15:sqref>
                  </c15:fullRef>
                </c:ext>
              </c:extLst>
              <c:f>'IV.3.8.Rentab.Real'!$A$8:$A$23</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Mayo.24</c:v>
                </c:pt>
              </c:strCache>
            </c:strRef>
          </c:cat>
          <c:val>
            <c:numRef>
              <c:extLst>
                <c:ext xmlns:c15="http://schemas.microsoft.com/office/drawing/2012/chart" uri="{02D57815-91ED-43cb-92C2-25804820EDAC}">
                  <c15:fullRef>
                    <c15:sqref>'IV.3.8.Rentab.Real'!$D$6:$D$23</c15:sqref>
                  </c15:fullRef>
                </c:ext>
              </c:extLst>
              <c:f>'IV.3.8.Rentab.Real'!$D$8:$D$23</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7.2300000000000003E-2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n-US"/>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6899403284612"/>
          <c:y val="4.9164052857940677E-2"/>
          <c:w val="0.58995168548937682"/>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Comp.'!$A$5:$A$8</c:f>
              <c:strCache>
                <c:ptCount val="4"/>
                <c:pt idx="0">
                  <c:v>Cuentas de Capitalización Individual</c:v>
                </c:pt>
                <c:pt idx="1">
                  <c:v>INABIMA</c:v>
                </c:pt>
                <c:pt idx="2">
                  <c:v>Fondo de Solidaridad Social</c:v>
                </c:pt>
                <c:pt idx="3">
                  <c:v>Fondos de Reparto Individualizado*</c:v>
                </c:pt>
              </c:strCache>
            </c:strRef>
          </c:cat>
          <c:val>
            <c:numRef>
              <c:f>'IV.3.9 Cartera Comp.'!$B$5:$B$8</c:f>
              <c:numCache>
                <c:formatCode>_(* #,##0.00_);_(* \(#,##0.00\);_(* "-"_);_(@_)</c:formatCode>
                <c:ptCount val="4"/>
                <c:pt idx="0">
                  <c:v>1020922443355.2</c:v>
                </c:pt>
                <c:pt idx="1">
                  <c:v>141821230924.20001</c:v>
                </c:pt>
                <c:pt idx="2">
                  <c:v>74880277195.199997</c:v>
                </c:pt>
                <c:pt idx="3">
                  <c:v>48798049842.199997</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extLst>
                <c:ext xmlns:c15="http://schemas.microsoft.com/office/drawing/2012/chart" uri="{02D57815-91ED-43cb-92C2-25804820EDAC}">
                  <c15:fullRef>
                    <c15:sqref>'IV.4.2.Pagos ARL A'!$B$6:$B$23</c15:sqref>
                  </c15:fullRef>
                </c:ext>
              </c:extLst>
              <c:f>'IV.4.2.Pagos ARL A'!$B$9:$B$23</c:f>
              <c:numCache>
                <c:formatCode>_(* #,##0.00_);_(* \(#,##0.00\);_(* "-"??_);_(@_)</c:formatCode>
                <c:ptCount val="15"/>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3943834338.75</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1D23-4579-843E-2FF5D1E24938}"/>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1D23-4579-843E-2FF5D1E24938}"/>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1D23-4579-843E-2FF5D1E24938}"/>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extLst>
                <c:ext xmlns:c15="http://schemas.microsoft.com/office/drawing/2012/chart" uri="{02D57815-91ED-43cb-92C2-25804820EDAC}">
                  <c15:fullRef>
                    <c15:sqref>'IV.4.2.Pagos ARL A'!$D$6:$D$23</c15:sqref>
                  </c15:fullRef>
                </c:ext>
              </c:extLst>
              <c:f>'IV.4.2.Pagos ARL A'!$D$9:$D$23</c:f>
              <c:numCache>
                <c:formatCode>_(* #,##0.00_);_(* \(#,##0.00\);_(* "-"??_);_(@_)</c:formatCode>
                <c:ptCount val="15"/>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171611178.21000001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extLst>
                <c:ext xmlns:c15="http://schemas.microsoft.com/office/drawing/2012/chart" uri="{02D57815-91ED-43cb-92C2-25804820EDAC}">
                  <c15:fullRef>
                    <c15:sqref>'IV.4.2.Pagos ARL A'!$F$6:$F$23</c15:sqref>
                  </c15:fullRef>
                </c:ext>
              </c:extLst>
              <c:f>'IV.4.2.Pagos ARL A'!$F$9:$F$23</c:f>
              <c:numCache>
                <c:formatCode>_(* #,##0.00_);_(* \(#,##0.00\);_(* "-"??_);_(@_)</c:formatCode>
                <c:ptCount val="15"/>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3214804.65</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15206502751608317"/>
          <c:w val="0.94875327797806885"/>
          <c:h val="0.6945166583668066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Ene-May. 24</c:v>
                </c:pt>
              </c:strCache>
              <c:extLst/>
            </c:strRef>
          </c:cat>
          <c:val>
            <c:numRef>
              <c:f>'V.3.2 Pensiones por año'!$C$14:$C$23</c:f>
              <c:numCache>
                <c:formatCode>#,##0</c:formatCode>
                <c:ptCount val="10"/>
                <c:pt idx="0">
                  <c:v>836</c:v>
                </c:pt>
                <c:pt idx="1">
                  <c:v>937</c:v>
                </c:pt>
                <c:pt idx="2">
                  <c:v>933</c:v>
                </c:pt>
                <c:pt idx="3">
                  <c:v>1073</c:v>
                </c:pt>
                <c:pt idx="4">
                  <c:v>1000</c:v>
                </c:pt>
                <c:pt idx="5">
                  <c:v>897</c:v>
                </c:pt>
                <c:pt idx="6">
                  <c:v>1377</c:v>
                </c:pt>
                <c:pt idx="7">
                  <c:v>1226</c:v>
                </c:pt>
                <c:pt idx="8">
                  <c:v>1339</c:v>
                </c:pt>
                <c:pt idx="9">
                  <c:v>565</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Ene-May. 24</c:v>
                </c:pt>
              </c:strCache>
              <c:extLst/>
            </c:strRef>
          </c:cat>
          <c:val>
            <c:numRef>
              <c:f>'V.3.2 Pensiones por año'!$B$14:$B$23</c:f>
              <c:numCache>
                <c:formatCode>#,##0</c:formatCode>
                <c:ptCount val="10"/>
                <c:pt idx="0">
                  <c:v>704</c:v>
                </c:pt>
                <c:pt idx="1">
                  <c:v>580</c:v>
                </c:pt>
                <c:pt idx="2">
                  <c:v>660</c:v>
                </c:pt>
                <c:pt idx="3">
                  <c:v>5389</c:v>
                </c:pt>
                <c:pt idx="4">
                  <c:v>764</c:v>
                </c:pt>
                <c:pt idx="5">
                  <c:v>616</c:v>
                </c:pt>
                <c:pt idx="6">
                  <c:v>1030</c:v>
                </c:pt>
                <c:pt idx="7">
                  <c:v>1237</c:v>
                </c:pt>
                <c:pt idx="8">
                  <c:v>1264</c:v>
                </c:pt>
                <c:pt idx="9">
                  <c:v>689</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Ene-May. 24</c:v>
                </c:pt>
              </c:strCache>
              <c:extLst/>
            </c:strRef>
          </c:cat>
          <c:val>
            <c:numRef>
              <c:f>'V.3.2 Pensiones por año'!$D$14:$D$23</c:f>
              <c:numCache>
                <c:formatCode>_(* #,##0_);_(* \(#,##0\);_(* "-"_);_(@_)</c:formatCode>
                <c:ptCount val="10"/>
                <c:pt idx="0">
                  <c:v>0</c:v>
                </c:pt>
                <c:pt idx="1">
                  <c:v>0</c:v>
                </c:pt>
                <c:pt idx="2">
                  <c:v>0</c:v>
                </c:pt>
                <c:pt idx="3">
                  <c:v>0</c:v>
                </c:pt>
                <c:pt idx="4">
                  <c:v>1</c:v>
                </c:pt>
                <c:pt idx="5">
                  <c:v>3</c:v>
                </c:pt>
                <c:pt idx="6">
                  <c:v>11</c:v>
                </c:pt>
                <c:pt idx="7">
                  <c:v>12</c:v>
                </c:pt>
                <c:pt idx="8">
                  <c:v>14</c:v>
                </c:pt>
                <c:pt idx="9">
                  <c:v>5</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año'!$A$14:$A$23</c15:sqref>
                        </c15:formulaRef>
                      </c:ext>
                    </c:extLst>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2032480939891974"/>
          <c:y val="1.9949530473517444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n-US"/>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Ene-May. 24 </c:v>
                </c:pt>
              </c:strCache>
            </c:strRef>
          </c:cat>
          <c:val>
            <c:numRef>
              <c:f>'III.1.4.Afil. SFS'!$B$9:$B$21</c:f>
              <c:numCache>
                <c:formatCode>_(* #,##0_);_(* \(#,##0\);_(* "-"??_);_(@_)</c:formatCode>
                <c:ptCount val="13"/>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4649881</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Ene-May. 24 </c:v>
                </c:pt>
              </c:strCache>
            </c:strRef>
          </c:cat>
          <c:val>
            <c:numRef>
              <c:f>'III.1.4.Afil. SFS'!$C$9:$C$21</c:f>
              <c:numCache>
                <c:formatCode>_(* #,##0_);_(* \(#,##0\);_(* "-"??_);_(@_)</c:formatCode>
                <c:ptCount val="13"/>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5777323</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Ene-May. 24 </c:v>
                </c:pt>
              </c:strCache>
            </c:strRef>
          </c:cat>
          <c:val>
            <c:numRef>
              <c:f>'III.1.4.Afil. SFS'!$D$9:$D$21</c:f>
              <c:numCache>
                <c:formatCode>_(* #,##0_);_(* \(#,##0\);_(* "-"??_);_(@_)</c:formatCode>
                <c:ptCount val="13"/>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111448</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331753572595755"/>
          <c:y val="8.6236785888493192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1081480765636148E-2"/>
          <c:y val="0.12587634622280469"/>
          <c:w val="0.86230495745971358"/>
          <c:h val="0.5728946467013819"/>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Retiro programado</c:v>
                </c:pt>
              </c:strCache>
            </c:strRef>
          </c:cat>
          <c:val>
            <c:numRef>
              <c:f>'V.3.3.Pens.Disc. AFP'!$B$5:$B$7</c:f>
              <c:numCache>
                <c:formatCode>_(* #,##0.00_);_(* \(#,##0.00\);_(* "-"??_);_(@_)</c:formatCode>
                <c:ptCount val="3"/>
                <c:pt idx="0">
                  <c:v>12789.79</c:v>
                </c:pt>
                <c:pt idx="1">
                  <c:v>12605.58</c:v>
                </c:pt>
                <c:pt idx="2">
                  <c:v>39973.82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extLst>
                <c:ext xmlns:c15="http://schemas.microsoft.com/office/drawing/2012/chart" uri="{02D57815-91ED-43cb-92C2-25804820EDAC}">
                  <c15:fullRef>
                    <c15:sqref>'V.4.2.NA. Reportes ARL'!$E$5:$E$22</c15:sqref>
                  </c15:fullRef>
                </c:ext>
              </c:extLst>
              <c:f>'V.4.2.NA. Reportes ARL'!$E$13:$E$22</c:f>
              <c:numCache>
                <c:formatCode>0.0%</c:formatCode>
                <c:ptCount val="10"/>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0.98879538350565044</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extLst>
                <c:ext xmlns:c15="http://schemas.microsoft.com/office/drawing/2012/chart" uri="{02D57815-91ED-43cb-92C2-25804820EDAC}">
                  <c15:fullRef>
                    <c15:sqref>'V.4.2.NA. Reportes ARL'!$F$5:$F$22</c15:sqref>
                  </c15:fullRef>
                </c:ext>
              </c:extLst>
              <c:f>'V.4.2.NA. Reportes ARL'!$F$13:$F$22</c:f>
              <c:numCache>
                <c:formatCode>0.0%</c:formatCode>
                <c:ptCount val="10"/>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1.1204616494349603E-2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extLst>
                <c:ext xmlns:c15="http://schemas.microsoft.com/office/drawing/2012/chart" uri="{02D57815-91ED-43cb-92C2-25804820EDAC}">
                  <c15:fullRef>
                    <c15:sqref>'V.4.3. NA.Cant. accid x región'!$B$5:$B$22</c15:sqref>
                  </c15:fullRef>
                </c:ext>
              </c:extLst>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9597</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extLst>
                <c:ext xmlns:c15="http://schemas.microsoft.com/office/drawing/2012/chart" uri="{02D57815-91ED-43cb-92C2-25804820EDAC}">
                  <c15:fullRef>
                    <c15:sqref>'V.4.3. NA.Cant. accid x región'!$C$5:$C$22</c15:sqref>
                  </c15:fullRef>
                </c:ext>
              </c:extLst>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739</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extLst>
                <c:ext xmlns:c15="http://schemas.microsoft.com/office/drawing/2012/chart" uri="{02D57815-91ED-43cb-92C2-25804820EDAC}">
                  <c15:fullRef>
                    <c15:sqref>'V.4.3. NA.Cant. accid x región'!$D$5:$D$22</c15:sqref>
                  </c15:fullRef>
                </c:ext>
              </c:extLst>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4009</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extLst>
                <c:ext xmlns:c15="http://schemas.microsoft.com/office/drawing/2012/chart" uri="{02D57815-91ED-43cb-92C2-25804820EDAC}">
                  <c15:fullRef>
                    <c15:sqref>'V.4.3. NA.Cant. accid x región'!$E$5:$E$22</c15:sqref>
                  </c15:fullRef>
                </c:ext>
              </c:extLst>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776</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extLst>
                <c:ext xmlns:c15="http://schemas.microsoft.com/office/drawing/2012/chart" uri="{02D57815-91ED-43cb-92C2-25804820EDAC}">
                  <c15:fullRef>
                    <c15:sqref>'V.4.3. NA.Cant. accid x región'!$F$5:$F$22</c15:sqref>
                  </c15:fullRef>
                </c:ext>
              </c:extLst>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278</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extLst>
                <c:ext xmlns:c15="http://schemas.microsoft.com/office/drawing/2012/chart" uri="{02D57815-91ED-43cb-92C2-25804820EDAC}">
                  <c15:fullRef>
                    <c15:sqref>'V.4.3. NA.Cant. accid x región'!$G$5:$G$22</c15:sqref>
                  </c15:fullRef>
                </c:ext>
              </c:extLst>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3782</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extLst>
                <c:ext xmlns:c15="http://schemas.microsoft.com/office/drawing/2012/chart" uri="{02D57815-91ED-43cb-92C2-25804820EDAC}">
                  <c15:fullRef>
                    <c15:sqref>'V.4.3. NA.Cant. accid x región'!$H$5:$H$22</c15:sqref>
                  </c15:fullRef>
                </c:ext>
              </c:extLst>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297</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extLst>
                <c:ext xmlns:c15="http://schemas.microsoft.com/office/drawing/2012/chart" uri="{02D57815-91ED-43cb-92C2-25804820EDAC}">
                  <c15:fullRef>
                    <c15:sqref>'V.4.3. NA.Cant. accid x región'!$I$5:$I$22</c15:sqref>
                  </c15:fullRef>
                </c:ext>
              </c:extLst>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1317</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extLst>
                <c:ext xmlns:c15="http://schemas.microsoft.com/office/drawing/2012/chart" uri="{02D57815-91ED-43cb-92C2-25804820EDAC}">
                  <c15:fullRef>
                    <c15:sqref>'V.4.3. NA.Cant. accid x región'!$J$5:$J$22</c15:sqref>
                  </c15:fullRef>
                </c:ext>
              </c:extLst>
              <c:f>'V.4.3. NA.Cant. accid x región'!$J$8:$J$22</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PUERTO PLATA</c:v>
                </c:pt>
                <c:pt idx="6">
                  <c:v>SAN CRISTOBAL</c:v>
                </c:pt>
                <c:pt idx="7">
                  <c:v>SAN PEDRO DE MACORIS</c:v>
                </c:pt>
                <c:pt idx="8">
                  <c:v>LA VEGA</c:v>
                </c:pt>
                <c:pt idx="9">
                  <c:v>DUARTE</c:v>
                </c:pt>
                <c:pt idx="10">
                  <c:v>VALVERDE</c:v>
                </c:pt>
                <c:pt idx="11">
                  <c:v>ESPAILLAT</c:v>
                </c:pt>
                <c:pt idx="12">
                  <c:v>MARIA TRINIDAD SANCHEZ</c:v>
                </c:pt>
                <c:pt idx="13">
                  <c:v>SAN JUAN DE LA MAGUANA</c:v>
                </c:pt>
                <c:pt idx="14">
                  <c:v>MONSEÑOR NOUEL</c:v>
                </c:pt>
                <c:pt idx="15">
                  <c:v>BARAHONA</c:v>
                </c:pt>
                <c:pt idx="16">
                  <c:v>PERAVIA</c:v>
                </c:pt>
                <c:pt idx="17">
                  <c:v>SAMANA</c:v>
                </c:pt>
                <c:pt idx="18">
                  <c:v>MONTE PLATA</c:v>
                </c:pt>
                <c:pt idx="19">
                  <c:v>AZUA</c:v>
                </c:pt>
                <c:pt idx="20">
                  <c:v>MONTECRISTI</c:v>
                </c:pt>
                <c:pt idx="21">
                  <c:v>SANTIAGO RODRIGUEZ</c:v>
                </c:pt>
                <c:pt idx="22">
                  <c:v>DAJABON</c:v>
                </c:pt>
                <c:pt idx="23">
                  <c:v>SANCHEZ RAMIREZ</c:v>
                </c:pt>
                <c:pt idx="24">
                  <c:v>SALCEDO</c:v>
                </c:pt>
                <c:pt idx="25">
                  <c:v>HATO MAYOR</c:v>
                </c:pt>
                <c:pt idx="26">
                  <c:v>BAHORUCO</c:v>
                </c:pt>
                <c:pt idx="27">
                  <c:v>INDEPENDENCIA</c:v>
                </c:pt>
                <c:pt idx="28">
                  <c:v>ELIAS PIÑA</c:v>
                </c:pt>
                <c:pt idx="29">
                  <c:v>SAN JOSE DE OCOA</c:v>
                </c:pt>
                <c:pt idx="30">
                  <c:v>PEDERNALES</c:v>
                </c:pt>
                <c:pt idx="31">
                  <c:v>EL SEYBO</c:v>
                </c:pt>
              </c:strCache>
            </c:strRef>
          </c:cat>
          <c:val>
            <c:numRef>
              <c:f>'V.4.4.NA.Cant. accid x Prov'!$G$5:$G$36</c:f>
              <c:numCache>
                <c:formatCode>_(* #,##0_);_(* \(#,##0\);_(* "-"??_);_(@_)</c:formatCode>
                <c:ptCount val="32"/>
                <c:pt idx="0">
                  <c:v>172303</c:v>
                </c:pt>
                <c:pt idx="1">
                  <c:v>109084</c:v>
                </c:pt>
                <c:pt idx="2">
                  <c:v>48248</c:v>
                </c:pt>
                <c:pt idx="3">
                  <c:v>54273</c:v>
                </c:pt>
                <c:pt idx="4">
                  <c:v>31759</c:v>
                </c:pt>
                <c:pt idx="5">
                  <c:v>19596</c:v>
                </c:pt>
                <c:pt idx="6">
                  <c:v>16970</c:v>
                </c:pt>
                <c:pt idx="7">
                  <c:v>15926</c:v>
                </c:pt>
                <c:pt idx="8">
                  <c:v>13193</c:v>
                </c:pt>
                <c:pt idx="9">
                  <c:v>9557</c:v>
                </c:pt>
                <c:pt idx="10">
                  <c:v>11148</c:v>
                </c:pt>
                <c:pt idx="11">
                  <c:v>10142</c:v>
                </c:pt>
                <c:pt idx="12">
                  <c:v>5232</c:v>
                </c:pt>
                <c:pt idx="13">
                  <c:v>4109</c:v>
                </c:pt>
                <c:pt idx="14">
                  <c:v>7139</c:v>
                </c:pt>
                <c:pt idx="15">
                  <c:v>6097</c:v>
                </c:pt>
                <c:pt idx="16">
                  <c:v>5468</c:v>
                </c:pt>
                <c:pt idx="17">
                  <c:v>3031</c:v>
                </c:pt>
                <c:pt idx="18">
                  <c:v>2908</c:v>
                </c:pt>
                <c:pt idx="19">
                  <c:v>3299</c:v>
                </c:pt>
                <c:pt idx="20">
                  <c:v>3818</c:v>
                </c:pt>
                <c:pt idx="21">
                  <c:v>2656</c:v>
                </c:pt>
                <c:pt idx="22">
                  <c:v>2672</c:v>
                </c:pt>
                <c:pt idx="23">
                  <c:v>3836</c:v>
                </c:pt>
                <c:pt idx="24">
                  <c:v>2864</c:v>
                </c:pt>
                <c:pt idx="25">
                  <c:v>3020</c:v>
                </c:pt>
                <c:pt idx="26">
                  <c:v>1151</c:v>
                </c:pt>
                <c:pt idx="27">
                  <c:v>908</c:v>
                </c:pt>
                <c:pt idx="28">
                  <c:v>1874</c:v>
                </c:pt>
                <c:pt idx="29">
                  <c:v>492</c:v>
                </c:pt>
                <c:pt idx="30">
                  <c:v>1438</c:v>
                </c:pt>
                <c:pt idx="31">
                  <c:v>695</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86193294847E-2"/>
          <c:y val="0.14080535912638428"/>
          <c:w val="0.96519624011056793"/>
          <c:h val="0.70496406038437798"/>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Ene-May. 24</c:v>
                </c:pt>
              </c:strCache>
            </c:strRef>
          </c:cat>
          <c:val>
            <c:numRef>
              <c:extLst>
                <c:ext xmlns:c15="http://schemas.microsoft.com/office/drawing/2012/chart" uri="{02D57815-91ED-43cb-92C2-25804820EDAC}">
                  <c15:fullRef>
                    <c15:sqref>'V.4.5. NA.Cant. accid x sector'!$B$5:$B$22</c15:sqref>
                  </c15:fullRef>
                </c:ext>
              </c:extLst>
              <c:f>'V.4.5. NA.Cant. accid x sector'!$B$10:$B$22</c:f>
              <c:numCache>
                <c:formatCode>_(* #,##0_);_(* \(#,##0\);_(* "-"??_);_(@_)</c:formatCode>
                <c:ptCount val="13"/>
                <c:pt idx="0">
                  <c:v>3858</c:v>
                </c:pt>
                <c:pt idx="1">
                  <c:v>4451</c:v>
                </c:pt>
                <c:pt idx="2">
                  <c:v>5112</c:v>
                </c:pt>
                <c:pt idx="3">
                  <c:v>5396</c:v>
                </c:pt>
                <c:pt idx="4">
                  <c:v>6565</c:v>
                </c:pt>
                <c:pt idx="5">
                  <c:v>8616</c:v>
                </c:pt>
                <c:pt idx="6">
                  <c:v>10106</c:v>
                </c:pt>
                <c:pt idx="7">
                  <c:v>10920</c:v>
                </c:pt>
                <c:pt idx="8">
                  <c:v>11630</c:v>
                </c:pt>
                <c:pt idx="9">
                  <c:v>14102</c:v>
                </c:pt>
                <c:pt idx="10">
                  <c:v>12146</c:v>
                </c:pt>
                <c:pt idx="11">
                  <c:v>9115</c:v>
                </c:pt>
                <c:pt idx="12">
                  <c:v>4225</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2"/>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2-47CD-89A4-23A74196B59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Ene-May. 24</c:v>
                </c:pt>
              </c:strCache>
            </c:strRef>
          </c:cat>
          <c:val>
            <c:numRef>
              <c:extLst>
                <c:ext xmlns:c15="http://schemas.microsoft.com/office/drawing/2012/chart" uri="{02D57815-91ED-43cb-92C2-25804820EDAC}">
                  <c15:fullRef>
                    <c15:sqref>'V.4.5. NA.Cant. accid x sector'!$C$5:$C$22</c15:sqref>
                  </c15:fullRef>
                </c:ext>
              </c:extLst>
              <c:f>'V.4.5. NA.Cant. accid x sector'!$C$10:$C$22</c:f>
              <c:numCache>
                <c:formatCode>_(* #,##0_);_(* \(#,##0\);_(* "-"??_);_(@_)</c:formatCode>
                <c:ptCount val="13"/>
                <c:pt idx="0">
                  <c:v>22830</c:v>
                </c:pt>
                <c:pt idx="1">
                  <c:v>24184</c:v>
                </c:pt>
                <c:pt idx="2">
                  <c:v>25920</c:v>
                </c:pt>
                <c:pt idx="3">
                  <c:v>29153</c:v>
                </c:pt>
                <c:pt idx="4">
                  <c:v>32291</c:v>
                </c:pt>
                <c:pt idx="5">
                  <c:v>32873</c:v>
                </c:pt>
                <c:pt idx="6">
                  <c:v>35364</c:v>
                </c:pt>
                <c:pt idx="7">
                  <c:v>38228</c:v>
                </c:pt>
                <c:pt idx="8">
                  <c:v>28515</c:v>
                </c:pt>
                <c:pt idx="9">
                  <c:v>33348</c:v>
                </c:pt>
                <c:pt idx="10">
                  <c:v>37449</c:v>
                </c:pt>
                <c:pt idx="11">
                  <c:v>37682</c:v>
                </c:pt>
                <c:pt idx="12">
                  <c:v>16570</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5B54-4A7B-9802-B465A0B194E2}"/>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5B54-4A7B-9802-B465A0B194E2}"/>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5B54-4A7B-9802-B465A0B194E2}"/>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5B54-4A7B-9802-B465A0B194E2}"/>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5B54-4A7B-9802-B465A0B194E2}"/>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extLst>
                <c:ext xmlns:c15="http://schemas.microsoft.com/office/drawing/2012/chart" uri="{02D57815-91ED-43cb-92C2-25804820EDAC}">
                  <c15:fullRef>
                    <c15:sqref>'V.4.6. Accid x sexo'!$E$5:$E$22</c15:sqref>
                  </c15:fullRef>
                </c:ext>
              </c:extLst>
              <c:f>'V.4.6. Accid x sexo'!$E$13:$E$22</c:f>
              <c:numCache>
                <c:formatCode>0.0%</c:formatCode>
                <c:ptCount val="10"/>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0.37165061118756576</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extLst>
                <c:ext xmlns:c15="http://schemas.microsoft.com/office/drawing/2012/chart" uri="{02D57815-91ED-43cb-92C2-25804820EDAC}">
                  <c15:fullRef>
                    <c15:sqref>'V.4.6. Accid x sexo'!$F$5:$F$22</c15:sqref>
                  </c15:fullRef>
                </c:ext>
              </c:extLst>
              <c:f>'V.4.6. Accid x sexo'!$F$13:$F$22</c:f>
              <c:numCache>
                <c:formatCode>0.0%</c:formatCode>
                <c:ptCount val="10"/>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0.62834938881243418</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2249562127962995E-2"/>
          <c:y val="9.7666665320966101E-2"/>
          <c:w val="0.90775043787203691"/>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extLst>
                <c:ext xmlns:c15="http://schemas.microsoft.com/office/drawing/2012/chart" uri="{02D57815-91ED-43cb-92C2-25804820EDAC}">
                  <c15:fullRef>
                    <c15:sqref>'V.4.7. Accid x rango de edad'!$B$5:$B$22</c15:sqref>
                  </c15:fullRef>
                </c:ext>
              </c:extLst>
              <c:f>'V.4.7. Accid x rango de edad'!$B$13:$B$22</c:f>
              <c:numCache>
                <c:formatCode>_(* #,##0_);_(* \(#,##0\);_(* "-"??_);_(@_)</c:formatCode>
                <c:ptCount val="10"/>
                <c:pt idx="0">
                  <c:v>165</c:v>
                </c:pt>
                <c:pt idx="1">
                  <c:v>153</c:v>
                </c:pt>
                <c:pt idx="2">
                  <c:v>189</c:v>
                </c:pt>
                <c:pt idx="3">
                  <c:v>160</c:v>
                </c:pt>
                <c:pt idx="4">
                  <c:v>147</c:v>
                </c:pt>
                <c:pt idx="5">
                  <c:v>84</c:v>
                </c:pt>
                <c:pt idx="6">
                  <c:v>135</c:v>
                </c:pt>
                <c:pt idx="7">
                  <c:v>163</c:v>
                </c:pt>
                <c:pt idx="8">
                  <c:v>157</c:v>
                </c:pt>
                <c:pt idx="9">
                  <c:v>256</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extLst>
                <c:ext xmlns:c15="http://schemas.microsoft.com/office/drawing/2012/chart" uri="{02D57815-91ED-43cb-92C2-25804820EDAC}">
                  <c15:fullRef>
                    <c15:sqref>'V.4.7. Accid x rango de edad'!$C$5:$C$22</c15:sqref>
                  </c15:fullRef>
                </c:ext>
              </c:extLst>
              <c:f>'V.4.7. Accid x rango de edad'!$C$13:$C$22</c:f>
              <c:numCache>
                <c:formatCode>_(* #,##0_);_(* \(#,##0\);_(* "-"??_);_(@_)</c:formatCode>
                <c:ptCount val="10"/>
                <c:pt idx="0">
                  <c:v>12019</c:v>
                </c:pt>
                <c:pt idx="1">
                  <c:v>13830</c:v>
                </c:pt>
                <c:pt idx="2">
                  <c:v>15003</c:v>
                </c:pt>
                <c:pt idx="3">
                  <c:v>16268</c:v>
                </c:pt>
                <c:pt idx="4">
                  <c:v>17232</c:v>
                </c:pt>
                <c:pt idx="5">
                  <c:v>12952</c:v>
                </c:pt>
                <c:pt idx="6">
                  <c:v>15071</c:v>
                </c:pt>
                <c:pt idx="7">
                  <c:v>16256</c:v>
                </c:pt>
                <c:pt idx="8">
                  <c:v>16181</c:v>
                </c:pt>
                <c:pt idx="9">
                  <c:v>7394</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3.1060791437063262E-3"/>
                  <c:y val="-2.6660019724079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EE-4EE1-80DA-72770E2C693D}"/>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extLst>
                <c:ext xmlns:c15="http://schemas.microsoft.com/office/drawing/2012/chart" uri="{02D57815-91ED-43cb-92C2-25804820EDAC}">
                  <c15:fullRef>
                    <c15:sqref>'V.4.7. Accid x rango de edad'!$D$5:$D$22</c15:sqref>
                  </c15:fullRef>
                </c:ext>
              </c:extLst>
              <c:f>'V.4.7. Accid x rango de edad'!$D$13:$D$22</c:f>
              <c:numCache>
                <c:formatCode>_(* #,##0_);_(* \(#,##0\);_(* "-"??_);_(@_)</c:formatCode>
                <c:ptCount val="10"/>
                <c:pt idx="0">
                  <c:v>10377</c:v>
                </c:pt>
                <c:pt idx="1">
                  <c:v>11563</c:v>
                </c:pt>
                <c:pt idx="2">
                  <c:v>12102</c:v>
                </c:pt>
                <c:pt idx="3">
                  <c:v>13433</c:v>
                </c:pt>
                <c:pt idx="4">
                  <c:v>14644</c:v>
                </c:pt>
                <c:pt idx="5">
                  <c:v>12784</c:v>
                </c:pt>
                <c:pt idx="6">
                  <c:v>15016</c:v>
                </c:pt>
                <c:pt idx="7">
                  <c:v>15489</c:v>
                </c:pt>
                <c:pt idx="8">
                  <c:v>14600</c:v>
                </c:pt>
                <c:pt idx="9">
                  <c:v>6340</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extLst>
                <c:ext xmlns:c15="http://schemas.microsoft.com/office/drawing/2012/chart" uri="{02D57815-91ED-43cb-92C2-25804820EDAC}">
                  <c15:fullRef>
                    <c15:sqref>'V.4.7. Accid x rango de edad'!$E$5:$E$22</c15:sqref>
                  </c15:fullRef>
                </c:ext>
              </c:extLst>
              <c:f>'V.4.7. Accid x rango de edad'!$E$13:$E$22</c:f>
              <c:numCache>
                <c:formatCode>_(* #,##0_);_(* \(#,##0\);_(* "-"??_);_(@_)</c:formatCode>
                <c:ptCount val="10"/>
                <c:pt idx="0">
                  <c:v>6571</c:v>
                </c:pt>
                <c:pt idx="1">
                  <c:v>7417</c:v>
                </c:pt>
                <c:pt idx="2">
                  <c:v>7868</c:v>
                </c:pt>
                <c:pt idx="3">
                  <c:v>8648</c:v>
                </c:pt>
                <c:pt idx="4">
                  <c:v>9524</c:v>
                </c:pt>
                <c:pt idx="5">
                  <c:v>8100</c:v>
                </c:pt>
                <c:pt idx="6">
                  <c:v>9465</c:v>
                </c:pt>
                <c:pt idx="7">
                  <c:v>9689</c:v>
                </c:pt>
                <c:pt idx="8">
                  <c:v>8845</c:v>
                </c:pt>
                <c:pt idx="9">
                  <c:v>3789</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extLst>
                <c:ext xmlns:c15="http://schemas.microsoft.com/office/drawing/2012/chart" uri="{02D57815-91ED-43cb-92C2-25804820EDAC}">
                  <c15:fullRef>
                    <c15:sqref>'V.4.7. Accid x rango de edad'!$F$5:$F$22</c15:sqref>
                  </c15:fullRef>
                </c:ext>
              </c:extLst>
              <c:f>'V.4.7. Accid x rango de edad'!$F$13:$F$22</c:f>
              <c:numCache>
                <c:formatCode>_(* #,##0_);_(* \(#,##0\);_(* "-"??_);_(@_)</c:formatCode>
                <c:ptCount val="10"/>
                <c:pt idx="0">
                  <c:v>3782</c:v>
                </c:pt>
                <c:pt idx="1">
                  <c:v>4270</c:v>
                </c:pt>
                <c:pt idx="2">
                  <c:v>4631</c:v>
                </c:pt>
                <c:pt idx="3">
                  <c:v>5102</c:v>
                </c:pt>
                <c:pt idx="4">
                  <c:v>5494</c:v>
                </c:pt>
                <c:pt idx="5">
                  <c:v>4681</c:v>
                </c:pt>
                <c:pt idx="6">
                  <c:v>5623</c:v>
                </c:pt>
                <c:pt idx="7">
                  <c:v>5679</c:v>
                </c:pt>
                <c:pt idx="8">
                  <c:v>4967</c:v>
                </c:pt>
                <c:pt idx="9">
                  <c:v>2181</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Ene-May. 24</c:v>
                </c:pt>
              </c:strCache>
            </c:strRef>
          </c:cat>
          <c:val>
            <c:numRef>
              <c:extLst>
                <c:ext xmlns:c15="http://schemas.microsoft.com/office/drawing/2012/chart" uri="{02D57815-91ED-43cb-92C2-25804820EDAC}">
                  <c15:fullRef>
                    <c15:sqref>'V.4.7. Accid x rango de edad'!$G$5:$G$22</c15:sqref>
                  </c15:fullRef>
                </c:ext>
              </c:extLst>
              <c:f>'V.4.7. Accid x rango de edad'!$G$13:$G$22</c:f>
              <c:numCache>
                <c:formatCode>_(* #,##0_);_(* \(#,##0\);_(* "-"??_);_(@_)</c:formatCode>
                <c:ptCount val="10"/>
                <c:pt idx="0">
                  <c:v>1635</c:v>
                </c:pt>
                <c:pt idx="1">
                  <c:v>1623</c:v>
                </c:pt>
                <c:pt idx="2">
                  <c:v>1696</c:v>
                </c:pt>
                <c:pt idx="3">
                  <c:v>1859</c:v>
                </c:pt>
                <c:pt idx="4">
                  <c:v>2107</c:v>
                </c:pt>
                <c:pt idx="5">
                  <c:v>1544</c:v>
                </c:pt>
                <c:pt idx="6">
                  <c:v>2140</c:v>
                </c:pt>
                <c:pt idx="7">
                  <c:v>2319</c:v>
                </c:pt>
                <c:pt idx="8">
                  <c:v>2047</c:v>
                </c:pt>
                <c:pt idx="9">
                  <c:v>835</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802270308151028"/>
          <c:y val="0.20234706707637309"/>
          <c:w val="0.42916591913352603"/>
          <c:h val="0.63520576321402444"/>
        </c:manualLayout>
      </c:layout>
      <c:pieChart>
        <c:varyColors val="1"/>
        <c:ser>
          <c:idx val="0"/>
          <c:order val="0"/>
          <c:tx>
            <c:strRef>
              <c:f>'VII.2.CBSS-Tramit.'!$B$4</c:f>
              <c:strCache>
                <c:ptCount val="1"/>
                <c:pt idx="0">
                  <c:v>Ene-May.24</c:v>
                </c:pt>
              </c:strCache>
            </c:strRef>
          </c:tx>
          <c:explosion val="6"/>
          <c:dPt>
            <c:idx val="0"/>
            <c:bubble3D val="0"/>
            <c:spPr>
              <a:solidFill>
                <a:schemeClr val="accent6"/>
              </a:solidFill>
              <a:ln w="19050">
                <a:solidFill>
                  <a:schemeClr val="lt1"/>
                </a:solidFill>
              </a:ln>
              <a:effectLst/>
            </c:spPr>
            <c:extLst>
              <c:ext xmlns:c16="http://schemas.microsoft.com/office/drawing/2014/chart" uri="{C3380CC4-5D6E-409C-BE32-E72D297353CC}">
                <c16:uniqueId val="{00000003-1705-4A8E-8799-C33421575FE6}"/>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4-1705-4A8E-8799-C33421575FE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1-1705-4A8E-8799-C33421575FE6}"/>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2-1705-4A8E-8799-C33421575FE6}"/>
              </c:ext>
            </c:extLst>
          </c:dPt>
          <c:dLbls>
            <c:dLbl>
              <c:idx val="0"/>
              <c:layout>
                <c:manualLayout>
                  <c:x val="1.0718113612004209E-2"/>
                  <c:y val="-3.4632034632034632E-2"/>
                </c:manualLayout>
              </c:layout>
              <c:tx>
                <c:rich>
                  <a:bodyPr/>
                  <a:lstStyle/>
                  <a:p>
                    <a:fld id="{FD6A6504-FF98-43AB-A219-C6275069FEE1}" type="CATEGORYNAME">
                      <a:rPr lang="en-US"/>
                      <a:pPr/>
                      <a:t>[]</a:t>
                    </a:fld>
                    <a:r>
                      <a:rPr lang="en-US" baseline="0"/>
                      <a:t> </a:t>
                    </a:r>
                    <a:fld id="{2B4B8EE0-740D-4D24-86CF-EDEC94284D47}" type="VALUE">
                      <a:rPr lang="en-US" baseline="0"/>
                      <a:pPr/>
                      <a:t>[]</a:t>
                    </a:fld>
                    <a:r>
                      <a:rPr lang="en-US" baseline="0"/>
                      <a:t> </a:t>
                    </a:r>
                  </a:p>
                  <a:p>
                    <a:fld id="{4702A1FE-B571-4694-84C4-D22E29960C08}" type="PERCENTAGE">
                      <a:rPr lang="en-US" baseline="0"/>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705-4A8E-8799-C33421575FE6}"/>
                </c:ext>
              </c:extLst>
            </c:dLbl>
            <c:dLbl>
              <c:idx val="1"/>
              <c:layout>
                <c:manualLayout>
                  <c:x val="-4.1463205008693809E-3"/>
                  <c:y val="-3.2844425447615552E-2"/>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16455A8-D58F-40C7-9973-F4F0684E6EB9}" type="CATEGORYNAME">
                      <a:rPr lang="en-US"/>
                      <a:pPr>
                        <a:defRPr sz="1200">
                          <a:solidFill>
                            <a:sysClr val="windowText" lastClr="000000"/>
                          </a:solidFill>
                          <a:latin typeface="Arial" panose="020B0604020202020204" pitchFamily="34" charset="0"/>
                          <a:cs typeface="Arial" panose="020B0604020202020204" pitchFamily="34" charset="0"/>
                        </a:defRPr>
                      </a:pPr>
                      <a:t>[]</a:t>
                    </a:fld>
                    <a:r>
                      <a:rPr lang="en-US" baseline="0"/>
                      <a:t> </a:t>
                    </a:r>
                    <a:fld id="{E6FDB2D8-BD89-430D-8E9F-274D9878F0A6}" type="VALUE">
                      <a:rPr lang="en-US" baseline="0"/>
                      <a:pPr>
                        <a:defRPr sz="1200">
                          <a:solidFill>
                            <a:sysClr val="windowText" lastClr="000000"/>
                          </a:solidFill>
                          <a:latin typeface="Arial" panose="020B0604020202020204" pitchFamily="34" charset="0"/>
                          <a:cs typeface="Arial" panose="020B0604020202020204" pitchFamily="34" charset="0"/>
                        </a:defRPr>
                      </a:pPr>
                      <a:t>[]</a:t>
                    </a:fld>
                    <a:r>
                      <a:rPr lang="en-US" baseline="0"/>
                      <a:t> </a:t>
                    </a:r>
                  </a:p>
                  <a:p>
                    <a:pPr>
                      <a:defRPr sz="1200">
                        <a:solidFill>
                          <a:sysClr val="windowText" lastClr="000000"/>
                        </a:solidFill>
                        <a:latin typeface="Arial" panose="020B0604020202020204" pitchFamily="34" charset="0"/>
                        <a:cs typeface="Arial" panose="020B0604020202020204" pitchFamily="34" charset="0"/>
                      </a:defRPr>
                    </a:pPr>
                    <a:fld id="{F461D04A-6ED0-4E9A-ADED-B66EC720960B}" type="PERCENTAGE">
                      <a:rPr lang="en-US" baseline="0"/>
                      <a:pPr>
                        <a:defRPr sz="1200">
                          <a:solidFill>
                            <a:sysClr val="windowText" lastClr="000000"/>
                          </a:solidFill>
                          <a:latin typeface="Arial" panose="020B0604020202020204" pitchFamily="34" charset="0"/>
                          <a:cs typeface="Arial" panose="020B0604020202020204" pitchFamily="34" charset="0"/>
                        </a:defRPr>
                      </a:pPr>
                      <a:t>[]</a:t>
                    </a:fld>
                    <a:endParaRP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72520667926218"/>
                      <c:h val="0.18183697562060694"/>
                    </c:manualLayout>
                  </c15:layout>
                  <c15:dlblFieldTable/>
                  <c15:showDataLabelsRange val="0"/>
                </c:ext>
                <c:ext xmlns:c16="http://schemas.microsoft.com/office/drawing/2014/chart" uri="{C3380CC4-5D6E-409C-BE32-E72D297353CC}">
                  <c16:uniqueId val="{00000004-1705-4A8E-8799-C33421575FE6}"/>
                </c:ext>
              </c:extLst>
            </c:dLbl>
            <c:dLbl>
              <c:idx val="2"/>
              <c:layout>
                <c:manualLayout>
                  <c:x val="-2.5723472668810293E-2"/>
                  <c:y val="4.5021645021644956E-2"/>
                </c:manualLayout>
              </c:layout>
              <c:tx>
                <c:rich>
                  <a:bodyPr/>
                  <a:lstStyle/>
                  <a:p>
                    <a:fld id="{B25681D7-299B-4FA6-A9B9-5014819BE34A}" type="CATEGORYNAME">
                      <a:rPr lang="en-US"/>
                      <a:pPr/>
                      <a:t>[]</a:t>
                    </a:fld>
                    <a:r>
                      <a:rPr lang="en-US" baseline="0"/>
                      <a:t> </a:t>
                    </a:r>
                  </a:p>
                  <a:p>
                    <a:fld id="{62A54ABC-3BFC-486A-898C-9811F29F6883}" type="VALUE">
                      <a:rPr lang="en-US" baseline="0"/>
                      <a:pPr/>
                      <a:t>[]</a:t>
                    </a:fld>
                    <a:endParaRPr lang="en-US" baseline="0"/>
                  </a:p>
                  <a:p>
                    <a:r>
                      <a:rPr lang="en-US" baseline="0"/>
                      <a:t> </a:t>
                    </a:r>
                    <a:fld id="{D75E20CF-5C5C-4E54-9320-76613A5BCC8A}"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705-4A8E-8799-C33421575FE6}"/>
                </c:ext>
              </c:extLst>
            </c:dLbl>
            <c:dLbl>
              <c:idx val="3"/>
              <c:layout>
                <c:manualLayout>
                  <c:x val="1.5005359056806002E-2"/>
                  <c:y val="-1.3852813852813853E-2"/>
                </c:manualLayout>
              </c:layout>
              <c:tx>
                <c:rich>
                  <a:bodyPr/>
                  <a:lstStyle/>
                  <a:p>
                    <a:fld id="{BAEF5A9F-1DB0-49A6-9DCF-A5DD593887FA}" type="CATEGORYNAME">
                      <a:rPr lang="en-US"/>
                      <a:pPr/>
                      <a:t>[]</a:t>
                    </a:fld>
                    <a:r>
                      <a:rPr lang="en-US" baseline="0"/>
                      <a:t> </a:t>
                    </a:r>
                    <a:fld id="{A144D580-A1D1-4A49-8BE9-5B4C6574A8C3}" type="VALUE">
                      <a:rPr lang="en-US" baseline="0"/>
                      <a:pPr/>
                      <a:t>[]</a:t>
                    </a:fld>
                    <a:endParaRPr lang="en-US" baseline="0"/>
                  </a:p>
                  <a:p>
                    <a:r>
                      <a:rPr lang="en-US" baseline="0"/>
                      <a:t> </a:t>
                    </a:r>
                    <a:fld id="{EFF6A40F-D9A7-4EF1-AA1D-F6E04EFE087F}"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1705-4A8E-8799-C33421575FE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'VII.2.CBSS-Tramit.'!$A$5:$A$8</c:f>
              <c:strCache>
                <c:ptCount val="4"/>
                <c:pt idx="0">
                  <c:v>Introducción (I y II)</c:v>
                </c:pt>
                <c:pt idx="1">
                  <c:v>Gestiones realizadas (III y IV)</c:v>
                </c:pt>
                <c:pt idx="2">
                  <c:v>Atención a usuarios (V)</c:v>
                </c:pt>
                <c:pt idx="3">
                  <c:v>Expedientes concluidos (VI)</c:v>
                </c:pt>
              </c:strCache>
            </c:strRef>
          </c:cat>
          <c:val>
            <c:numRef>
              <c:f>'VII.2.CBSS-Tramit.'!$B$5:$B$8</c:f>
              <c:numCache>
                <c:formatCode>_(* #,##0_);_(* \(#,##0\);_(* "-"_);_(@_)</c:formatCode>
                <c:ptCount val="4"/>
                <c:pt idx="0">
                  <c:v>848</c:v>
                </c:pt>
                <c:pt idx="1">
                  <c:v>4464</c:v>
                </c:pt>
                <c:pt idx="2">
                  <c:v>1004</c:v>
                </c:pt>
                <c:pt idx="3">
                  <c:v>704</c:v>
                </c:pt>
              </c:numCache>
            </c:numRef>
          </c:val>
          <c:extLst>
            <c:ext xmlns:c16="http://schemas.microsoft.com/office/drawing/2014/chart" uri="{C3380CC4-5D6E-409C-BE32-E72D297353CC}">
              <c16:uniqueId val="{00000000-1705-4A8E-8799-C33421575F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r>
              <a:rPr lang="es-DO" sz="36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4751695509478042"/>
          <c:y val="0.32041271246309272"/>
          <c:w val="0.4919434844747978"/>
          <c:h val="0.6102466473025848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62248680455281"/>
                  <c:y val="3.753467169580561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5743194855628326"/>
                  <c:y val="-8.6368001211266102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3.3536934962956219E-2"/>
                  <c:y val="-5.457912606808055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B5-4A5F-B4E1-FF6F86246860}"/>
                </c:ext>
              </c:extLst>
            </c:dLbl>
            <c:dLbl>
              <c:idx val="3"/>
              <c:layout>
                <c:manualLayout>
                  <c:x val="8.0820834895959259E-2"/>
                  <c:y val="7.12372198748088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3.0953684188294143E-2"/>
                  <c:y val="1.3980274541398951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4.1101274887806252E-2"/>
                  <c:y val="5.548573816244024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'VII.3.CBSS-Benef'!$B$5:$B$11</c:f>
              <c:numCache>
                <c:formatCode>General</c:formatCode>
                <c:ptCount val="7"/>
                <c:pt idx="0">
                  <c:v>14</c:v>
                </c:pt>
                <c:pt idx="1">
                  <c:v>57</c:v>
                </c:pt>
                <c:pt idx="2">
                  <c:v>12</c:v>
                </c:pt>
                <c:pt idx="3">
                  <c:v>21</c:v>
                </c:pt>
                <c:pt idx="4">
                  <c:v>130</c:v>
                </c:pt>
                <c:pt idx="5">
                  <c:v>90</c:v>
                </c:pt>
                <c:pt idx="6">
                  <c:v>424</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r>
              <a:rPr lang="en-US" sz="4000" b="1">
                <a:solidFill>
                  <a:sysClr val="windowText" lastClr="000000"/>
                </a:solidFill>
              </a:rPr>
              <a:t>EJECUCIÓN CMISS DESDE DOM.</a:t>
            </a:r>
          </a:p>
        </c:rich>
      </c:tx>
      <c:layout>
        <c:manualLayout>
          <c:xMode val="edge"/>
          <c:yMode val="edge"/>
          <c:x val="0.20687580763040689"/>
          <c:y val="1.3207264619505986E-2"/>
        </c:manualLayout>
      </c:layout>
      <c:overlay val="0"/>
      <c:spPr>
        <a:noFill/>
        <a:ln>
          <a:noFill/>
        </a:ln>
        <a:effectLst/>
      </c:spPr>
      <c:txPr>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163803327185672"/>
          <c:y val="0.27689220040531254"/>
          <c:w val="0.36765619486443224"/>
          <c:h val="0.54420078890007406"/>
        </c:manualLayout>
      </c:layout>
      <c:pieChart>
        <c:varyColors val="1"/>
        <c:ser>
          <c:idx val="0"/>
          <c:order val="0"/>
          <c:tx>
            <c:strRef>
              <c:f>'VII.3.CBSS-Benef'!$E$4</c:f>
              <c:strCache>
                <c:ptCount val="1"/>
                <c:pt idx="0">
                  <c:v>Total</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5.0445170815089715E-2"/>
                  <c:y val="-3.024263231020856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B84-4816-903B-4EE36685258D}"/>
                </c:ext>
              </c:extLst>
            </c:dLbl>
            <c:dLbl>
              <c:idx val="1"/>
              <c:layout>
                <c:manualLayout>
                  <c:x val="-2.6434655502753441E-2"/>
                  <c:y val="-5.07239187867842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1.0630671120220073E-2"/>
                  <c:y val="-0.1230567161210341"/>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9.3284352472552776E-2"/>
                  <c:y val="-0.10950702526416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4.5638808351367396E-2"/>
                  <c:y val="2.923504921968314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1.003376336101916E-2"/>
                  <c:y val="5.679797331295683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0.1304775456451045"/>
                  <c:y val="1.250555118463018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2.5792268158353358E-2"/>
                  <c:y val="-0.1229776816931473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'VII.3.CBSS-Benef'!$D$5:$D$12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'VII.3.CBSS-Benef'!$E$5:$E$12</c:f>
              <c:numCache>
                <c:formatCode>General</c:formatCode>
                <c:ptCount val="8"/>
                <c:pt idx="0">
                  <c:v>1</c:v>
                </c:pt>
                <c:pt idx="1">
                  <c:v>16</c:v>
                </c:pt>
                <c:pt idx="2">
                  <c:v>10</c:v>
                </c:pt>
                <c:pt idx="3">
                  <c:v>3</c:v>
                </c:pt>
                <c:pt idx="4">
                  <c:v>2</c:v>
                </c:pt>
                <c:pt idx="5">
                  <c:v>9</c:v>
                </c:pt>
                <c:pt idx="6">
                  <c:v>10</c:v>
                </c:pt>
                <c:pt idx="7">
                  <c:v>49</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f>'III.1.5.Afil. SFS x sexo'!$J$8:$J$22</c:f>
              <c:numCache>
                <c:formatCode>#,##0</c:formatCode>
                <c:ptCount val="15"/>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5188043</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Ene-May. 24</c:v>
                </c:pt>
              </c:strCache>
            </c:strRef>
          </c:cat>
          <c:val>
            <c:numRef>
              <c:f>'III.1.5.Afil. SFS x sexo'!$L$8:$L$22</c:f>
              <c:numCache>
                <c:formatCode>#,##0</c:formatCode>
                <c:ptCount val="15"/>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5239161</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792327882091661E-2"/>
          <c:y val="0.1928112712773643"/>
          <c:w val="0.96387436185861397"/>
          <c:h val="0.59215037238444257"/>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Ene-May. 24</c:v>
                </c:pt>
              </c:strCache>
            </c:strRef>
          </c:cat>
          <c:val>
            <c:numRef>
              <c:extLst>
                <c:ext xmlns:c15="http://schemas.microsoft.com/office/drawing/2012/chart" uri="{02D57815-91ED-43cb-92C2-25804820EDAC}">
                  <c15:fullRef>
                    <c15:sqref>'III.2.2. Afil. SFS RC Anual '!$C$5:$C$21</c15:sqref>
                  </c15:fullRef>
                </c:ext>
              </c:extLst>
              <c:f>'III.2.2. Afil. SFS RC Anual '!$C$9:$C$21</c:f>
              <c:numCache>
                <c:formatCode>#,##0</c:formatCode>
                <c:ptCount val="13"/>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2519368</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Ene-May. 24</c:v>
                </c:pt>
              </c:strCache>
            </c:strRef>
          </c:cat>
          <c:val>
            <c:numRef>
              <c:extLst>
                <c:ext xmlns:c15="http://schemas.microsoft.com/office/drawing/2012/chart" uri="{02D57815-91ED-43cb-92C2-25804820EDAC}">
                  <c15:fullRef>
                    <c15:sqref>'III.2.2. Afil. SFS RC Anual '!$B$5:$B$21</c15:sqref>
                  </c15:fullRef>
                </c:ext>
              </c:extLst>
              <c:f>'III.2.2. Afil. SFS RC Anual '!$B$9:$B$21</c:f>
              <c:numCache>
                <c:formatCode>#,##0</c:formatCode>
                <c:ptCount val="13"/>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2130513</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Afiliados al Seguro Familiar de  Salud del Régimen Contributivo por Sexo y Tipo de Afiliación</a:t>
            </a:r>
          </a:p>
        </c:rich>
      </c:tx>
      <c:layout>
        <c:manualLayout>
          <c:xMode val="edge"/>
          <c:yMode val="edge"/>
          <c:x val="0.13353966291806535"/>
          <c:y val="1.0426540370825427E-2"/>
        </c:manualLayout>
      </c:layout>
      <c:overlay val="0"/>
      <c:spPr>
        <a:noFill/>
        <a:ln>
          <a:noFill/>
        </a:ln>
        <a:effectLst/>
      </c:spPr>
      <c:txPr>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9897467368754101E-2"/>
          <c:y val="0.18311258045562795"/>
          <c:w val="0.95015681580890254"/>
          <c:h val="0.63034493604462294"/>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Ene-May. 24</c:v>
                </c:pt>
              </c:strCache>
            </c:strRef>
          </c:cat>
          <c:val>
            <c:numRef>
              <c:extLst>
                <c:ext xmlns:c15="http://schemas.microsoft.com/office/drawing/2012/chart" uri="{02D57815-91ED-43cb-92C2-25804820EDAC}">
                  <c15:fullRef>
                    <c15:sqref>'III.2.3.Afil. SFS RC X sex.tipo'!$B$5:$B$21</c15:sqref>
                  </c15:fullRef>
                </c:ext>
              </c:extLst>
              <c:f>'III.2.3.Afil. SFS RC X sex.tipo'!$B$9:$B$21</c:f>
              <c:numCache>
                <c:formatCode>#,##0</c:formatCode>
                <c:ptCount val="13"/>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1203278</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Ene-May. 24</c:v>
                </c:pt>
              </c:strCache>
            </c:strRef>
          </c:cat>
          <c:val>
            <c:numRef>
              <c:extLst>
                <c:ext xmlns:c15="http://schemas.microsoft.com/office/drawing/2012/chart" uri="{02D57815-91ED-43cb-92C2-25804820EDAC}">
                  <c15:fullRef>
                    <c15:sqref>'III.2.3.Afil. SFS RC X sex.tipo'!$E$5:$E$21</c15:sqref>
                  </c15:fullRef>
                </c:ext>
              </c:extLst>
              <c:f>'III.2.3.Afil. SFS RC X sex.tipo'!$E$9:$E$21</c:f>
              <c:numCache>
                <c:formatCode>#,##0</c:formatCode>
                <c:ptCount val="13"/>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1112378</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Ene-May. 24</c:v>
                </c:pt>
              </c:strCache>
            </c:strRef>
          </c:cat>
          <c:val>
            <c:numRef>
              <c:extLst>
                <c:ext xmlns:c15="http://schemas.microsoft.com/office/drawing/2012/chart" uri="{02D57815-91ED-43cb-92C2-25804820EDAC}">
                  <c15:fullRef>
                    <c15:sqref>'III.2.3.Afil. SFS RC X sex.tipo'!$G$5:$G$21</c15:sqref>
                  </c15:fullRef>
                </c:ext>
              </c:extLst>
              <c:f>'III.2.3.Afil. SFS RC X sex.tipo'!$G$9:$G$21</c:f>
              <c:numCache>
                <c:formatCode>#,##0</c:formatCode>
                <c:ptCount val="13"/>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927235</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Ene-May. 24</c:v>
                </c:pt>
              </c:strCache>
            </c:strRef>
          </c:cat>
          <c:val>
            <c:numRef>
              <c:extLst>
                <c:ext xmlns:c15="http://schemas.microsoft.com/office/drawing/2012/chart" uri="{02D57815-91ED-43cb-92C2-25804820EDAC}">
                  <c15:fullRef>
                    <c15:sqref>'III.2.3.Afil. SFS RC X sex.tipo'!$J$5:$J$21</c15:sqref>
                  </c15:fullRef>
                </c:ext>
              </c:extLst>
              <c:f>'III.2.3.Afil. SFS RC X sex.tipo'!$J$9:$J$21</c:f>
              <c:numCache>
                <c:formatCode>#,##0</c:formatCode>
                <c:ptCount val="13"/>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1406990</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19247520"/>
        <c:crosses val="autoZero"/>
        <c:crossBetween val="between"/>
      </c:valAx>
      <c:spPr>
        <a:noFill/>
        <a:ln>
          <a:noFill/>
        </a:ln>
        <a:effectLst/>
      </c:spPr>
    </c:plotArea>
    <c:legend>
      <c:legendPos val="b"/>
      <c:layout>
        <c:manualLayout>
          <c:xMode val="edge"/>
          <c:yMode val="edge"/>
          <c:x val="0.1553674274046955"/>
          <c:y val="0.10053538414777263"/>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Ene-May. 24</c:v>
                </c:pt>
              </c:strCache>
            </c:strRef>
          </c:cat>
          <c:val>
            <c:numRef>
              <c:extLst>
                <c:ext xmlns:c15="http://schemas.microsoft.com/office/drawing/2012/chart" uri="{02D57815-91ED-43cb-92C2-25804820EDAC}">
                  <c15:fullRef>
                    <c15:sqref>'III.3.2. Afil anual SFS RS '!$C$5:$C$21</c15:sqref>
                  </c15:fullRef>
                </c:ext>
              </c:extLst>
              <c:f>'III.3.2. Afil anual SFS RS '!$C$9:$C$21</c:f>
              <c:numCache>
                <c:formatCode>_(* #,##0_);_(* \(#,##0\);_(* "-"??_);_(@_)</c:formatCode>
                <c:ptCount val="13"/>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4864161</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Ene-May. 24</c:v>
                </c:pt>
              </c:strCache>
            </c:strRef>
          </c:cat>
          <c:val>
            <c:numRef>
              <c:extLst>
                <c:ext xmlns:c15="http://schemas.microsoft.com/office/drawing/2012/chart" uri="{02D57815-91ED-43cb-92C2-25804820EDAC}">
                  <c15:fullRef>
                    <c15:sqref>'III.3.2. Afil anual SFS RS '!$D$5:$D$21</c15:sqref>
                  </c15:fullRef>
                </c:ext>
              </c:extLst>
              <c:f>'III.3.2. Afil anual SFS RS '!$D$9:$D$21</c:f>
              <c:numCache>
                <c:formatCode>_(* #,##0_);_(* \(#,##0\);_(* "-"??_);_(@_)</c:formatCode>
                <c:ptCount val="13"/>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913162</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'!$B$5:$B$21</c15:sqref>
                        </c15:fullRef>
                        <c15:formulaRef>
                          <c15:sqref>'III.3.2. Afil anual SFS RS '!$B$9:$B$21</c15:sqref>
                        </c15:formulaRef>
                      </c:ext>
                    </c:extLst>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Ene-May. 24</c:v>
                      </c:pt>
                    </c:strCache>
                  </c:strRef>
                </c:cat>
                <c:val>
                  <c:numRef>
                    <c:extLst>
                      <c:ext uri="{02D57815-91ED-43cb-92C2-25804820EDAC}">
                        <c15:fullRef>
                          <c15:sqref>'III.3.2. Afil anual SFS RS '!$H$5:$H$21</c15:sqref>
                        </c15:fullRef>
                        <c15:formulaRef>
                          <c15:sqref>'III.3.2. Afil anual SFS RS '!$H$9:$H$21</c15:sqref>
                        </c15:formulaRef>
                      </c:ext>
                    </c:extLst>
                    <c:numCache>
                      <c:formatCode>_(* #,##0.00_);_(* \(#,##0.00\);_(* "-"??_);_(@_)</c:formatCode>
                      <c:ptCount val="13"/>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0.18773268401272081</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1">
  <a:schemeClr val="accent1"/>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withinLinearReversed" id="23">
  <a:schemeClr val="accent3"/>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8">
  <a:schemeClr val="accent5"/>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8">
  <a:schemeClr val="accent5"/>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6">
  <a:schemeClr val="accent3"/>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4.xml"/></Relationships>
</file>

<file path=xl/drawings/_rels/drawing10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134"/></Relationships>
</file>

<file path=xl/drawings/_rels/drawing10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6.xml"/></Relationships>
</file>

<file path=xl/drawings/_rels/drawing10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47.xml"/></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8.xml"/></Relationships>
</file>

<file path=xl/drawings/_rels/drawing1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9.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Contenido!A106"/><Relationship Id="rId1" Type="http://schemas.openxmlformats.org/officeDocument/2006/relationships/chart" Target="../charts/chart51.xml"/></Relationships>
</file>

<file path=xl/drawings/_rels/drawing1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2.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3.xml"/></Relationships>
</file>

<file path=xl/drawings/_rels/drawing12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6.png"/><Relationship Id="rId1" Type="http://schemas.openxmlformats.org/officeDocument/2006/relationships/hyperlink" Target="#INDICE!A1"/></Relationships>
</file>

<file path=xl/drawings/_rels/drawing1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5.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6.xml"/></Relationships>
</file>

<file path=xl/drawings/_rels/drawing1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3.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7.png"/><Relationship Id="rId1" Type="http://schemas.openxmlformats.org/officeDocument/2006/relationships/hyperlink" Target="#Contenido!A148"/></Relationships>
</file>

<file path=xl/drawings/_rels/drawing13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hyperlink" Target="#Contenido!A1"/></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7.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9.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8.png"/><Relationship Id="rId1" Type="http://schemas.openxmlformats.org/officeDocument/2006/relationships/hyperlink" Target="#Contenido!A60"/></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3.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5.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7.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8.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5.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8.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29.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4.png"/><Relationship Id="rId1" Type="http://schemas.openxmlformats.org/officeDocument/2006/relationships/hyperlink" Target="#Contenido!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12.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3.xml"/></Relationships>
</file>

<file path=xl/drawings/_rels/drawing8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4.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5.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Contenido!A58"/></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7.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8.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9.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0.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4.png"/><Relationship Id="rId1" Type="http://schemas.openxmlformats.org/officeDocument/2006/relationships/hyperlink" Target="#INDICE!A1"/></Relationships>
</file>

<file path=xl/drawings/_rels/drawing98.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952500</xdr:colOff>
      <xdr:row>86</xdr:row>
      <xdr:rowOff>1843088</xdr:rowOff>
    </xdr:from>
    <xdr:to>
      <xdr:col>7</xdr:col>
      <xdr:colOff>1643062</xdr:colOff>
      <xdr:row>87</xdr:row>
      <xdr:rowOff>762001</xdr:rowOff>
    </xdr:to>
    <xdr:sp macro="" textlink="">
      <xdr:nvSpPr>
        <xdr:cNvPr id="2" name="Cuadro de texto 26">
          <a:extLst>
            <a:ext uri="{FF2B5EF4-FFF2-40B4-BE49-F238E27FC236}">
              <a16:creationId xmlns:a16="http://schemas.microsoft.com/office/drawing/2014/main" id="{00000000-0008-0000-0000-000002000000}"/>
            </a:ext>
          </a:extLst>
        </xdr:cNvPr>
        <xdr:cNvSpPr txBox="1"/>
      </xdr:nvSpPr>
      <xdr:spPr>
        <a:xfrm>
          <a:off x="952500" y="16568738"/>
          <a:ext cx="7129462" cy="19526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0</xdr:colOff>
      <xdr:row>24</xdr:row>
      <xdr:rowOff>27213</xdr:rowOff>
    </xdr:from>
    <xdr:to>
      <xdr:col>12</xdr:col>
      <xdr:colOff>1298866</xdr:colOff>
      <xdr:row>71</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3.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11</xdr:row>
      <xdr:rowOff>190500</xdr:rowOff>
    </xdr:from>
    <xdr:to>
      <xdr:col>3</xdr:col>
      <xdr:colOff>1932214</xdr:colOff>
      <xdr:row>51</xdr:row>
      <xdr:rowOff>68036</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40820</xdr:colOff>
      <xdr:row>25</xdr:row>
      <xdr:rowOff>149679</xdr:rowOff>
    </xdr:from>
    <xdr:to>
      <xdr:col>10</xdr:col>
      <xdr:colOff>666749</xdr:colOff>
      <xdr:row>61</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1985" cy="7767403"/>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25</xdr:row>
      <xdr:rowOff>69273</xdr:rowOff>
    </xdr:from>
    <xdr:to>
      <xdr:col>11</xdr:col>
      <xdr:colOff>710044</xdr:colOff>
      <xdr:row>68</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65</xdr:row>
      <xdr:rowOff>17318</xdr:rowOff>
    </xdr:from>
    <xdr:to>
      <xdr:col>7</xdr:col>
      <xdr:colOff>689017</xdr:colOff>
      <xdr:row>67</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c:userShapes xmlns:c="http://schemas.openxmlformats.org/drawingml/2006/chart">
  <cdr:relSizeAnchor xmlns:cdr="http://schemas.openxmlformats.org/drawingml/2006/chartDrawing">
    <cdr:from>
      <cdr:x>0.04947</cdr:x>
      <cdr:y>0.90987</cdr:y>
    </cdr:from>
    <cdr:to>
      <cdr:x>0.43704</cdr:x>
      <cdr:y>0.97205</cdr:y>
    </cdr:to>
    <cdr:sp macro="" textlink="">
      <cdr:nvSpPr>
        <cdr:cNvPr id="2" name="CuadroTexto 1"/>
        <cdr:cNvSpPr txBox="1"/>
      </cdr:nvSpPr>
      <cdr:spPr>
        <a:xfrm xmlns:a="http://schemas.openxmlformats.org/drawingml/2006/main">
          <a:off x="778082" y="8617034"/>
          <a:ext cx="6096000" cy="5888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2400" b="1"/>
            <a:t>Fuente: </a:t>
          </a:r>
          <a:r>
            <a:rPr lang="es-DO" sz="2400"/>
            <a:t>SIPEN</a:t>
          </a:r>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396267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1</xdr:colOff>
      <xdr:row>25</xdr:row>
      <xdr:rowOff>108855</xdr:rowOff>
    </xdr:from>
    <xdr:to>
      <xdr:col>9</xdr:col>
      <xdr:colOff>1047751</xdr:colOff>
      <xdr:row>56</xdr:row>
      <xdr:rowOff>108856</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55</xdr:row>
      <xdr:rowOff>95250</xdr:rowOff>
    </xdr:from>
    <xdr:to>
      <xdr:col>3</xdr:col>
      <xdr:colOff>217714</xdr:colOff>
      <xdr:row>57</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19</xdr:col>
      <xdr:colOff>898072</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8</xdr:col>
      <xdr:colOff>571500</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6.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11206</xdr:rowOff>
    </xdr:from>
    <xdr:to>
      <xdr:col>8</xdr:col>
      <xdr:colOff>1658470</xdr:colOff>
      <xdr:row>55</xdr:row>
      <xdr:rowOff>112060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33617</xdr:colOff>
      <xdr:row>23</xdr:row>
      <xdr:rowOff>11204</xdr:rowOff>
    </xdr:from>
    <xdr:to>
      <xdr:col>8</xdr:col>
      <xdr:colOff>1434353</xdr:colOff>
      <xdr:row>53</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69271</xdr:colOff>
      <xdr:row>25</xdr:row>
      <xdr:rowOff>69273</xdr:rowOff>
    </xdr:from>
    <xdr:to>
      <xdr:col>12</xdr:col>
      <xdr:colOff>1125681</xdr:colOff>
      <xdr:row>61</xdr:row>
      <xdr:rowOff>138545</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19050</xdr:rowOff>
    </xdr:from>
    <xdr:to>
      <xdr:col>7</xdr:col>
      <xdr:colOff>409575</xdr:colOff>
      <xdr:row>31</xdr:row>
      <xdr:rowOff>47626</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4.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121227</xdr:rowOff>
    </xdr:from>
    <xdr:to>
      <xdr:col>3</xdr:col>
      <xdr:colOff>121227</xdr:colOff>
      <xdr:row>43</xdr:row>
      <xdr:rowOff>47625</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809623</xdr:colOff>
      <xdr:row>15</xdr:row>
      <xdr:rowOff>179676</xdr:rowOff>
    </xdr:from>
    <xdr:to>
      <xdr:col>5</xdr:col>
      <xdr:colOff>935181</xdr:colOff>
      <xdr:row>43</xdr:row>
      <xdr:rowOff>77931</xdr:rowOff>
    </xdr:to>
    <xdr:graphicFrame macro="">
      <xdr:nvGraphicFramePr>
        <xdr:cNvPr id="6" name="Gráfico 5">
          <a:extLst>
            <a:ext uri="{FF2B5EF4-FFF2-40B4-BE49-F238E27FC236}">
              <a16:creationId xmlns:a16="http://schemas.microsoft.com/office/drawing/2014/main" id="{00000000-0008-0000-6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22</xdr:row>
      <xdr:rowOff>22412</xdr:rowOff>
    </xdr:from>
    <xdr:to>
      <xdr:col>11</xdr:col>
      <xdr:colOff>1143000</xdr:colOff>
      <xdr:row>38</xdr:row>
      <xdr:rowOff>201706</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23812</xdr:colOff>
      <xdr:row>16</xdr:row>
      <xdr:rowOff>34636</xdr:rowOff>
    </xdr:from>
    <xdr:to>
      <xdr:col>5</xdr:col>
      <xdr:colOff>692727</xdr:colOff>
      <xdr:row>59</xdr:row>
      <xdr:rowOff>136070</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16</xdr:row>
      <xdr:rowOff>116279</xdr:rowOff>
    </xdr:from>
    <xdr:to>
      <xdr:col>8</xdr:col>
      <xdr:colOff>2899558</xdr:colOff>
      <xdr:row>59</xdr:row>
      <xdr:rowOff>75457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Mayo 2024</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779318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23813</xdr:colOff>
      <xdr:row>21</xdr:row>
      <xdr:rowOff>1569461</xdr:rowOff>
    </xdr:from>
    <xdr:to>
      <xdr:col>9</xdr:col>
      <xdr:colOff>2067358</xdr:colOff>
      <xdr:row>56</xdr:row>
      <xdr:rowOff>235960</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solidFill>
                <a:schemeClr val="dk1"/>
              </a:solidFill>
              <a:effectLst/>
              <a:latin typeface="+mn-lt"/>
              <a:ea typeface="+mn-ea"/>
              <a:cs typeface="+mn-cs"/>
            </a:rPr>
            <a:t>Fuente</a:t>
          </a:r>
          <a:r>
            <a:rPr lang="es-DO" sz="3200">
              <a:solidFill>
                <a:schemeClr val="dk1"/>
              </a:solidFill>
              <a:effectLst/>
              <a:latin typeface="+mn-lt"/>
              <a:ea typeface="+mn-ea"/>
              <a:cs typeface="+mn-cs"/>
            </a:rPr>
            <a:t>: Estimaciones y Proyecciones de población por la Oficina Nacional de Estadísticas (ONE), según censo </a:t>
          </a:r>
          <a:r>
            <a:rPr lang="es-DO" sz="3200" baseline="0">
              <a:solidFill>
                <a:schemeClr val="dk1"/>
              </a:solidFill>
              <a:effectLst/>
              <a:latin typeface="+mn-lt"/>
              <a:ea typeface="+mn-ea"/>
              <a:cs typeface="+mn-cs"/>
            </a:rPr>
            <a:t> 2010, una vez la ONE actualice sus proyecciones estos datos seran actualizados .  </a:t>
          </a:r>
          <a:r>
            <a:rPr lang="es-DO" sz="3200">
              <a:solidFill>
                <a:schemeClr val="dk1"/>
              </a:solidFill>
              <a:effectLst/>
              <a:latin typeface="+mn-lt"/>
              <a:ea typeface="+mn-ea"/>
              <a:cs typeface="+mn-cs"/>
            </a:rPr>
            <a:t>Superintendencia de Salud y Riesgos Laborables</a:t>
          </a:r>
          <a:r>
            <a:rPr lang="es-DO" sz="3200" baseline="0">
              <a:solidFill>
                <a:schemeClr val="dk1"/>
              </a:solidFill>
              <a:effectLst/>
              <a:latin typeface="+mn-lt"/>
              <a:ea typeface="+mn-ea"/>
              <a:cs typeface="+mn-cs"/>
            </a:rPr>
            <a:t> (SISALRIL).</a:t>
          </a:r>
          <a:endParaRPr lang="es-DO" sz="7200">
            <a:effectLst/>
          </a:endParaRP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22</xdr:row>
      <xdr:rowOff>11206</xdr:rowOff>
    </xdr:from>
    <xdr:to>
      <xdr:col>10</xdr:col>
      <xdr:colOff>773206</xdr:colOff>
      <xdr:row>38</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57151</xdr:colOff>
      <xdr:row>23</xdr:row>
      <xdr:rowOff>149679</xdr:rowOff>
    </xdr:from>
    <xdr:to>
      <xdr:col>18</xdr:col>
      <xdr:colOff>857251</xdr:colOff>
      <xdr:row>36</xdr:row>
      <xdr:rowOff>209550</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476706</xdr:colOff>
      <xdr:row>1</xdr:row>
      <xdr:rowOff>103909</xdr:rowOff>
    </xdr:from>
    <xdr:to>
      <xdr:col>1</xdr:col>
      <xdr:colOff>848590</xdr:colOff>
      <xdr:row>3</xdr:row>
      <xdr:rowOff>17317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6706" y="432954"/>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23</xdr:row>
      <xdr:rowOff>147840</xdr:rowOff>
    </xdr:from>
    <xdr:to>
      <xdr:col>9</xdr:col>
      <xdr:colOff>1524000</xdr:colOff>
      <xdr:row>58</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332508</xdr:rowOff>
    </xdr:from>
    <xdr:to>
      <xdr:col>11</xdr:col>
      <xdr:colOff>1714499</xdr:colOff>
      <xdr:row>46</xdr:row>
      <xdr:rowOff>159326</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374557</xdr:colOff>
      <xdr:row>0</xdr:row>
      <xdr:rowOff>0</xdr:rowOff>
    </xdr:from>
    <xdr:to>
      <xdr:col>0</xdr:col>
      <xdr:colOff>1295400</xdr:colOff>
      <xdr:row>3</xdr:row>
      <xdr:rowOff>41971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4557" y="0"/>
          <a:ext cx="920843" cy="613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89646</xdr:colOff>
      <xdr:row>21</xdr:row>
      <xdr:rowOff>201704</xdr:rowOff>
    </xdr:from>
    <xdr:to>
      <xdr:col>12</xdr:col>
      <xdr:colOff>695324</xdr:colOff>
      <xdr:row>51</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22</xdr:row>
      <xdr:rowOff>9525</xdr:rowOff>
    </xdr:from>
    <xdr:to>
      <xdr:col>9</xdr:col>
      <xdr:colOff>333375</xdr:colOff>
      <xdr:row>48</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183818</xdr:colOff>
      <xdr:row>0</xdr:row>
      <xdr:rowOff>296483</xdr:rowOff>
    </xdr:from>
    <xdr:to>
      <xdr:col>0</xdr:col>
      <xdr:colOff>935681</xdr:colOff>
      <xdr:row>1</xdr:row>
      <xdr:rowOff>163286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818" y="296483"/>
          <a:ext cx="751863" cy="56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23</xdr:row>
      <xdr:rowOff>13607</xdr:rowOff>
    </xdr:from>
    <xdr:to>
      <xdr:col>6</xdr:col>
      <xdr:colOff>1551214</xdr:colOff>
      <xdr:row>46</xdr:row>
      <xdr:rowOff>54428</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45</xdr:row>
      <xdr:rowOff>204107</xdr:rowOff>
    </xdr:from>
    <xdr:to>
      <xdr:col>6</xdr:col>
      <xdr:colOff>602796</xdr:colOff>
      <xdr:row>46</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baseline="0">
              <a:solidFill>
                <a:schemeClr val="lt1"/>
              </a:solidFill>
              <a:effectLst/>
              <a:latin typeface="+mn-lt"/>
              <a:ea typeface="+mn-ea"/>
              <a:cs typeface="+mn-cs"/>
            </a:rPr>
            <a:t>Sistema Dominicano de Seguridad Social (SDSS)</a:t>
          </a:r>
          <a:endParaRPr lang="es-DO" sz="2800" b="1" i="0">
            <a:solidFill>
              <a:schemeClr val="lt1"/>
            </a:solidFill>
            <a:effectLst/>
            <a:latin typeface="+mn-lt"/>
            <a:ea typeface="+mn-ea"/>
            <a:cs typeface="+mn-cs"/>
          </a:endParaRPr>
        </a:p>
        <a:p>
          <a:pPr algn="ctr"/>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2800">
            <a:effectLst/>
          </a:endParaRPr>
        </a:p>
      </xdr:txBody>
    </xdr:sp>
    <xdr:clientData/>
  </xdr:twoCellAnchor>
  <xdr:twoCellAnchor editAs="oneCell">
    <xdr:from>
      <xdr:col>0</xdr:col>
      <xdr:colOff>291353</xdr:colOff>
      <xdr:row>0</xdr:row>
      <xdr:rowOff>176893</xdr:rowOff>
    </xdr:from>
    <xdr:to>
      <xdr:col>1</xdr:col>
      <xdr:colOff>515407</xdr:colOff>
      <xdr:row>3</xdr:row>
      <xdr:rowOff>221797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22</xdr:row>
      <xdr:rowOff>138546</xdr:rowOff>
    </xdr:from>
    <xdr:to>
      <xdr:col>11</xdr:col>
      <xdr:colOff>1264228</xdr:colOff>
      <xdr:row>67</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21</xdr:row>
      <xdr:rowOff>813954</xdr:rowOff>
    </xdr:from>
    <xdr:to>
      <xdr:col>13</xdr:col>
      <xdr:colOff>259771</xdr:colOff>
      <xdr:row>63</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938893</xdr:colOff>
      <xdr:row>36</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99211</xdr:rowOff>
    </xdr:from>
    <xdr:to>
      <xdr:col>13</xdr:col>
      <xdr:colOff>0</xdr:colOff>
      <xdr:row>68</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51955</xdr:rowOff>
    </xdr:from>
    <xdr:to>
      <xdr:col>12</xdr:col>
      <xdr:colOff>606136</xdr:colOff>
      <xdr:row>46</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86591</xdr:colOff>
      <xdr:row>22</xdr:row>
      <xdr:rowOff>129886</xdr:rowOff>
    </xdr:from>
    <xdr:to>
      <xdr:col>16</xdr:col>
      <xdr:colOff>502227</xdr:colOff>
      <xdr:row>49</xdr:row>
      <xdr:rowOff>95249</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653142</xdr:colOff>
      <xdr:row>29</xdr:row>
      <xdr:rowOff>27214</xdr:rowOff>
    </xdr:from>
    <xdr:to>
      <xdr:col>14</xdr:col>
      <xdr:colOff>1387927</xdr:colOff>
      <xdr:row>66</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27</xdr:row>
      <xdr:rowOff>122464</xdr:rowOff>
    </xdr:from>
    <xdr:to>
      <xdr:col>8</xdr:col>
      <xdr:colOff>155864</xdr:colOff>
      <xdr:row>66</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66</xdr:row>
      <xdr:rowOff>122465</xdr:rowOff>
    </xdr:from>
    <xdr:to>
      <xdr:col>3</xdr:col>
      <xdr:colOff>709466</xdr:colOff>
      <xdr:row>68</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21</xdr:row>
      <xdr:rowOff>51228</xdr:rowOff>
    </xdr:from>
    <xdr:to>
      <xdr:col>14</xdr:col>
      <xdr:colOff>1108363</xdr:colOff>
      <xdr:row>55</xdr:row>
      <xdr:rowOff>1</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23</xdr:row>
      <xdr:rowOff>86591</xdr:rowOff>
    </xdr:from>
    <xdr:to>
      <xdr:col>8</xdr:col>
      <xdr:colOff>727363</xdr:colOff>
      <xdr:row>51</xdr:row>
      <xdr:rowOff>86591</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512411</xdr:colOff>
      <xdr:row>22</xdr:row>
      <xdr:rowOff>69273</xdr:rowOff>
    </xdr:from>
    <xdr:to>
      <xdr:col>15</xdr:col>
      <xdr:colOff>1368135</xdr:colOff>
      <xdr:row>51</xdr:row>
      <xdr:rowOff>103909</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21</xdr:row>
      <xdr:rowOff>733860</xdr:rowOff>
    </xdr:from>
    <xdr:to>
      <xdr:col>12</xdr:col>
      <xdr:colOff>571500</xdr:colOff>
      <xdr:row>77</xdr:row>
      <xdr:rowOff>41131</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xdr:colOff>
      <xdr:row>21</xdr:row>
      <xdr:rowOff>76200</xdr:rowOff>
    </xdr:from>
    <xdr:to>
      <xdr:col>10</xdr:col>
      <xdr:colOff>2133601</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23131</xdr:rowOff>
    </xdr:from>
    <xdr:to>
      <xdr:col>15</xdr:col>
      <xdr:colOff>517071</xdr:colOff>
      <xdr:row>59</xdr:row>
      <xdr:rowOff>102051</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25</xdr:row>
      <xdr:rowOff>155864</xdr:rowOff>
    </xdr:from>
    <xdr:to>
      <xdr:col>10</xdr:col>
      <xdr:colOff>2078183</xdr:colOff>
      <xdr:row>77</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23</xdr:row>
      <xdr:rowOff>182216</xdr:rowOff>
    </xdr:from>
    <xdr:to>
      <xdr:col>6</xdr:col>
      <xdr:colOff>1093305</xdr:colOff>
      <xdr:row>40</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69271</xdr:colOff>
      <xdr:row>24</xdr:row>
      <xdr:rowOff>21537</xdr:rowOff>
    </xdr:from>
    <xdr:to>
      <xdr:col>8</xdr:col>
      <xdr:colOff>1483179</xdr:colOff>
      <xdr:row>52</xdr:row>
      <xdr:rowOff>95251</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1"/>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149801</xdr:rowOff>
    </xdr:from>
    <xdr:to>
      <xdr:col>7</xdr:col>
      <xdr:colOff>1506682</xdr:colOff>
      <xdr:row>57</xdr:row>
      <xdr:rowOff>51955</xdr:rowOff>
    </xdr:to>
    <xdr:graphicFrame macro="">
      <xdr:nvGraphicFramePr>
        <xdr:cNvPr id="4" name="Gráfico 3">
          <a:extLst>
            <a:ext uri="{FF2B5EF4-FFF2-40B4-BE49-F238E27FC236}">
              <a16:creationId xmlns:a16="http://schemas.microsoft.com/office/drawing/2014/main" id="{00000000-0008-0000-4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0.00541</cdr:x>
      <cdr:y>0.94568</cdr:y>
    </cdr:from>
    <cdr:to>
      <cdr:x>0.17249</cdr:x>
      <cdr:y>1</cdr:y>
    </cdr:to>
    <cdr:sp macro="" textlink="">
      <cdr:nvSpPr>
        <cdr:cNvPr id="2" name="2 CuadroTexto">
          <a:extLst xmlns:a="http://schemas.openxmlformats.org/drawingml/2006/main">
            <a:ext uri="{FF2B5EF4-FFF2-40B4-BE49-F238E27FC236}">
              <a16:creationId xmlns:a16="http://schemas.microsoft.com/office/drawing/2014/main" id="{00000000-0008-0000-4000-000003000000}"/>
            </a:ext>
          </a:extLst>
        </cdr:cNvPr>
        <cdr:cNvSpPr txBox="1"/>
      </cdr:nvSpPr>
      <cdr:spPr>
        <a:xfrm xmlns:a="http://schemas.openxmlformats.org/drawingml/2006/main">
          <a:off x="88807" y="6718049"/>
          <a:ext cx="2743113" cy="3858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Fuentes: </a:t>
          </a:r>
          <a:r>
            <a:rPr lang="es-DO" sz="1800"/>
            <a:t>TSS</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87503"/>
          <a:ext cx="11296650" cy="7830190"/>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57151</xdr:rowOff>
    </xdr:from>
    <xdr:to>
      <xdr:col>7</xdr:col>
      <xdr:colOff>986118</xdr:colOff>
      <xdr:row>47</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28813</xdr:colOff>
      <xdr:row>36</xdr:row>
      <xdr:rowOff>163287</xdr:rowOff>
    </xdr:from>
    <xdr:to>
      <xdr:col>8</xdr:col>
      <xdr:colOff>1211035</xdr:colOff>
      <xdr:row>77</xdr:row>
      <xdr:rowOff>765401</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0.15225</cdr:x>
      <cdr:y>0.95859</cdr:y>
    </cdr:from>
    <cdr:to>
      <cdr:x>0.23664</cdr:x>
      <cdr:y>0.97982</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489848" y="13738276"/>
          <a:ext cx="1380227" cy="304294"/>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138543</xdr:rowOff>
    </xdr:from>
    <xdr:to>
      <xdr:col>4</xdr:col>
      <xdr:colOff>710046</xdr:colOff>
      <xdr:row>43</xdr:row>
      <xdr:rowOff>155863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cdr:x>
      <cdr:y>0.95564</cdr:y>
    </cdr:from>
    <cdr:to>
      <cdr:x>0.13542</cdr:x>
      <cdr:y>1</cdr:y>
    </cdr:to>
    <cdr:pic>
      <cdr:nvPicPr>
        <cdr:cNvPr id="2"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t="22637"/>
        <a:stretch xmlns:a="http://schemas.openxmlformats.org/drawingml/2006/main"/>
      </cdr:blipFill>
      <cdr:spPr>
        <a:xfrm xmlns:a="http://schemas.openxmlformats.org/drawingml/2006/main">
          <a:off x="0" y="6669663"/>
          <a:ext cx="1537761" cy="309567"/>
        </a:xfrm>
        <a:prstGeom xmlns:a="http://schemas.openxmlformats.org/drawingml/2006/main" prst="rect">
          <a:avLst/>
        </a:prstGeom>
      </cdr:spPr>
    </cdr:pic>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12</xdr:row>
      <xdr:rowOff>121227</xdr:rowOff>
    </xdr:from>
    <xdr:to>
      <xdr:col>4</xdr:col>
      <xdr:colOff>756633</xdr:colOff>
      <xdr:row>41</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38</xdr:row>
      <xdr:rowOff>76694</xdr:rowOff>
    </xdr:from>
    <xdr:to>
      <xdr:col>1</xdr:col>
      <xdr:colOff>1001980</xdr:colOff>
      <xdr:row>40</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135082</xdr:rowOff>
    </xdr:from>
    <xdr:to>
      <xdr:col>10</xdr:col>
      <xdr:colOff>1021772</xdr:colOff>
      <xdr:row>71</xdr:row>
      <xdr:rowOff>86592</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22415</xdr:colOff>
      <xdr:row>20</xdr:row>
      <xdr:rowOff>108858</xdr:rowOff>
    </xdr:from>
    <xdr:to>
      <xdr:col>9</xdr:col>
      <xdr:colOff>1316183</xdr:colOff>
      <xdr:row>58</xdr:row>
      <xdr:rowOff>17318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207820</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23</xdr:row>
      <xdr:rowOff>0</xdr:rowOff>
    </xdr:from>
    <xdr:to>
      <xdr:col>10</xdr:col>
      <xdr:colOff>1000124</xdr:colOff>
      <xdr:row>68</xdr:row>
      <xdr:rowOff>103908</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1</xdr:colOff>
      <xdr:row>16</xdr:row>
      <xdr:rowOff>68035</xdr:rowOff>
    </xdr:from>
    <xdr:to>
      <xdr:col>10</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25</xdr:row>
      <xdr:rowOff>134711</xdr:rowOff>
    </xdr:from>
    <xdr:to>
      <xdr:col>7</xdr:col>
      <xdr:colOff>1536886</xdr:colOff>
      <xdr:row>72</xdr:row>
      <xdr:rowOff>250373</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22</xdr:row>
      <xdr:rowOff>33618</xdr:rowOff>
    </xdr:from>
    <xdr:to>
      <xdr:col>8</xdr:col>
      <xdr:colOff>1064558</xdr:colOff>
      <xdr:row>39</xdr:row>
      <xdr:rowOff>268941</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8.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192180"/>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16</xdr:row>
      <xdr:rowOff>44824</xdr:rowOff>
    </xdr:from>
    <xdr:to>
      <xdr:col>4</xdr:col>
      <xdr:colOff>1602441</xdr:colOff>
      <xdr:row>52</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69272</xdr:colOff>
      <xdr:row>40</xdr:row>
      <xdr:rowOff>173181</xdr:rowOff>
    </xdr:from>
    <xdr:to>
      <xdr:col>16</xdr:col>
      <xdr:colOff>1091044</xdr:colOff>
      <xdr:row>81</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7"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3.Trasp"/>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4.Trasp"/>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4:L21" totalsRowShown="0" headerRowDxfId="740" dataDxfId="739" headerRowBorderDxfId="737" tableBorderDxfId="738" totalsRowBorderDxfId="736">
  <tableColumns count="12">
    <tableColumn id="1" xr3:uid="{00000000-0010-0000-0000-000001000000}" name="Años" dataDxfId="735"/>
    <tableColumn id="3" xr3:uid="{00000000-0010-0000-0000-000003000000}" name="Empresas Privadas" dataDxfId="734"/>
    <tableColumn id="4" xr3:uid="{00000000-0010-0000-0000-000004000000}" name=" Empresas Públicas " dataDxfId="733"/>
    <tableColumn id="5" xr3:uid="{00000000-0010-0000-0000-000005000000}" name="Empresas Públicas Centralizadas" dataDxfId="732"/>
    <tableColumn id="14" xr3:uid="{00000000-0010-0000-0000-00000E000000}" name="Empresas Pendiente en Clasificar" dataDxfId="731"/>
    <tableColumn id="7" xr3:uid="{00000000-0010-0000-0000-000007000000}" name="Total Empresas" dataDxfId="730">
      <calculatedColumnFormula>SUM(B5:E5)</calculatedColumnFormula>
    </tableColumn>
    <tableColumn id="8" xr3:uid="{00000000-0010-0000-0000-000008000000}" name=" Empleados Privados" dataDxfId="729"/>
    <tableColumn id="9" xr3:uid="{00000000-0010-0000-0000-000009000000}" name="Empleados  Públicos " dataDxfId="728"/>
    <tableColumn id="10" xr3:uid="{00000000-0010-0000-0000-00000A000000}" name="Empleados Públicos Centralizados" dataDxfId="727"/>
    <tableColumn id="12" xr3:uid="{00000000-0010-0000-0000-00000C000000}" name="Total  Empleados" dataDxfId="726">
      <calculatedColumnFormula>SUM(G5:I5)+Tabla2[[#This Row],[Empresas y Empleados sin claficar]]</calculatedColumnFormula>
    </tableColumn>
    <tableColumn id="11" xr3:uid="{00000000-0010-0000-0000-00000B000000}" name="Empresas y Empleados sin claficar" dataDxfId="725">
      <calculatedColumnFormula>+Tabla2[[#This Row],[Empresas Pendiente en Clasificar]]</calculatedColumnFormula>
    </tableColumn>
    <tableColumn id="13" xr3:uid="{00000000-0010-0000-0000-00000D000000}" name="Relación Promedio Empleados / Empresas" dataDxfId="724"/>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7" displayName="Tabla7" ref="A4:D21" totalsRowShown="0" headerRowDxfId="597" dataDxfId="596" headerRowBorderDxfId="594" tableBorderDxfId="595" totalsRowBorderDxfId="593">
  <tableColumns count="4">
    <tableColumn id="1" xr3:uid="{00000000-0010-0000-0900-000001000000}" name="Año" dataDxfId="592" dataCellStyle="Normal 2"/>
    <tableColumn id="2" xr3:uid="{00000000-0010-0000-0900-000002000000}" name="Cotizantes" dataDxfId="591" dataCellStyle="Millares 2"/>
    <tableColumn id="3" xr3:uid="{00000000-0010-0000-0900-000003000000}" name="Afiliados " dataDxfId="590" dataCellStyle="Millares 2"/>
    <tableColumn id="4" xr3:uid="{00000000-0010-0000-0900-000004000000}" name="Densidad de Cotizantes" dataDxfId="589"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9" displayName="Tabla9" ref="A4:D21" totalsRowShown="0" headerRowDxfId="588" dataDxfId="587" headerRowBorderDxfId="585" tableBorderDxfId="586" totalsRowBorderDxfId="584">
  <tableColumns count="4">
    <tableColumn id="1" xr3:uid="{00000000-0010-0000-0A00-000001000000}" name="Años" dataDxfId="583" dataCellStyle="Normal 2"/>
    <tableColumn id="2" xr3:uid="{00000000-0010-0000-0A00-000002000000}" name="Trabajadores Cotizantes " dataDxfId="582" dataCellStyle="Millares 2"/>
    <tableColumn id="3" xr3:uid="{00000000-0010-0000-0A00-000003000000}" name="Población Ocupada Formal" dataDxfId="581" dataCellStyle="Millares 2"/>
    <tableColumn id="4" xr3:uid="{00000000-0010-0000-0A00-000004000000}" name="% Cotizantes/ Pobl. Asalariada" dataDxfId="580">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la5759" displayName="Tabla5759" ref="A4:C16" totalsRowCount="1" headerRowDxfId="578" dataDxfId="577" headerRowBorderDxfId="575" tableBorderDxfId="576" headerRowCellStyle="Millares 5 2">
  <tableColumns count="3">
    <tableColumn id="1" xr3:uid="{00000000-0010-0000-0B00-000001000000}" name="Edad" totalsRowLabel="Fuente: SIPEN" dataDxfId="573" totalsRowDxfId="574" dataCellStyle="Normal 13 2"/>
    <tableColumn id="2" xr3:uid="{00000000-0010-0000-0B00-000002000000}" name="Cotizantes" dataDxfId="571" totalsRowDxfId="572"/>
    <tableColumn id="3" xr3:uid="{00000000-0010-0000-0B00-000003000000}" name="%" dataDxfId="569" totalsRowDxfId="570"/>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C000000}" name="Tabla20" displayName="Tabla20" ref="A4:C14" totalsRowShown="0" headerRowDxfId="567" dataDxfId="566" headerRowBorderDxfId="564" tableBorderDxfId="565" totalsRowBorderDxfId="563">
  <tableColumns count="3">
    <tableColumn id="1" xr3:uid="{00000000-0010-0000-0C00-000001000000}" name="Cantidad de Salarios Mínimos Cotizables" dataDxfId="562" dataCellStyle="Normal 13 2"/>
    <tableColumn id="2" xr3:uid="{00000000-0010-0000-0C00-000002000000}" name="Cotizantes" dataDxfId="561"/>
    <tableColumn id="3" xr3:uid="{00000000-0010-0000-0C00-000003000000}" name="%" dataDxfId="560"/>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D000000}" name="Tabla63" displayName="Tabla63" ref="B4:H21" totalsRowShown="0" headerRowDxfId="559" dataDxfId="558" headerRowBorderDxfId="556" tableBorderDxfId="557" totalsRowBorderDxfId="555">
  <tableColumns count="7">
    <tableColumn id="1" xr3:uid="{00000000-0010-0000-0D00-000001000000}" name="Mes" dataDxfId="554"/>
    <tableColumn id="2" xr3:uid="{00000000-0010-0000-0D00-000002000000}" name="Afiliados Masculino" dataDxfId="553"/>
    <tableColumn id="3" xr3:uid="{00000000-0010-0000-0D00-000003000000}" name="Afiliados Femeninos" dataDxfId="552"/>
    <tableColumn id="4" xr3:uid="{00000000-0010-0000-0D00-000004000000}" name="Total _x000a_Afiliados" dataDxfId="551">
      <calculatedColumnFormula>+Tabla63[[#This Row],[Afiliados Femeninos]]+Tabla63[[#This Row],[Afiliados Masculino]]</calculatedColumnFormula>
    </tableColumn>
    <tableColumn id="5" xr3:uid="{00000000-0010-0000-0D00-000005000000}" name="Cotizantes Masculinos" dataDxfId="550"/>
    <tableColumn id="6" xr3:uid="{00000000-0010-0000-0D00-000006000000}" name="Cotizantes Femenino " dataDxfId="549"/>
    <tableColumn id="7" xr3:uid="{00000000-0010-0000-0D00-000007000000}" name="Total _x000a_Cotizantes" dataDxfId="548">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E000000}" name="Tabla67" displayName="Tabla67" ref="A6:B21" totalsRowShown="0" headerRowDxfId="547" dataDxfId="546" headerRowBorderDxfId="545">
  <tableColumns count="2">
    <tableColumn id="1" xr3:uid="{00000000-0010-0000-0E00-000001000000}" name="Períodos" dataDxfId="544"/>
    <tableColumn id="2" xr3:uid="{00000000-0010-0000-0E00-000002000000}" name="Casos" dataDxfId="543"/>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a18" displayName="Tabla18" ref="A5:O21" totalsRowShown="0" headerRowDxfId="542" dataDxfId="541" headerRowBorderDxfId="539" tableBorderDxfId="540" totalsRowBorderDxfId="538">
  <tableColumns count="15">
    <tableColumn id="1" xr3:uid="{00000000-0010-0000-0F00-000001000000}" name="Período" dataDxfId="537"/>
    <tableColumn id="2" xr3:uid="{00000000-0010-0000-0F00-000002000000}" name="Atlántico" dataDxfId="536"/>
    <tableColumn id="3" xr3:uid="{00000000-0010-0000-0F00-000003000000}" name="Crecer" dataDxfId="535"/>
    <tableColumn id="4" xr3:uid="{00000000-0010-0000-0F00-000004000000}" name="JMMB-BDI" dataDxfId="534"/>
    <tableColumn id="5" xr3:uid="{00000000-0010-0000-0F00-000005000000}" name="Popular" dataDxfId="533"/>
    <tableColumn id="6" xr3:uid="{00000000-0010-0000-0F00-000006000000}" name="Reservas" dataDxfId="532"/>
    <tableColumn id="7" xr3:uid="{00000000-0010-0000-0F00-000007000000}" name="Romana" dataDxfId="531"/>
    <tableColumn id="8" xr3:uid="{00000000-0010-0000-0F00-000008000000}" name="Siembra" dataDxfId="530"/>
    <tableColumn id="9" xr3:uid="{00000000-0010-0000-0F00-000009000000}" name="Total" dataDxfId="529"/>
    <tableColumn id="10" xr3:uid="{00000000-0010-0000-0F00-00000A000000}" name="Ministerio de Hacienda" dataDxfId="528"/>
    <tableColumn id="11" xr3:uid="{00000000-0010-0000-0F00-00000B000000}" name="Plan  Sustitutivo del Banco Central" dataDxfId="527"/>
    <tableColumn id="12" xr3:uid="{00000000-0010-0000-0F00-00000C000000}" name="Plan  Sustitutivo del Banco de Reservas" dataDxfId="526"/>
    <tableColumn id="13" xr3:uid="{00000000-0010-0000-0F00-00000D000000}" name="Plan Sustitutivo INABIMA" dataDxfId="525"/>
    <tableColumn id="14" xr3:uid="{00000000-0010-0000-0F00-00000E000000}" name="Total Reparto" dataDxfId="524"/>
    <tableColumn id="15" xr3:uid="{00000000-0010-0000-0F00-00000F000000}" name="Total General" dataDxfId="523"/>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19" displayName="Tabla19" ref="A4:O21" totalsRowShown="0" headerRowDxfId="522" dataDxfId="521" headerRowBorderDxfId="519" tableBorderDxfId="520" totalsRowBorderDxfId="518">
  <tableColumns count="15">
    <tableColumn id="1" xr3:uid="{00000000-0010-0000-1000-000001000000}" name="Año" dataDxfId="516" totalsRowDxfId="517"/>
    <tableColumn id="2" xr3:uid="{00000000-0010-0000-1000-000002000000}" name="Atlántico" dataDxfId="514" totalsRowDxfId="515"/>
    <tableColumn id="3" xr3:uid="{00000000-0010-0000-1000-000003000000}" name="Crecer" dataDxfId="512" totalsRowDxfId="513"/>
    <tableColumn id="4" xr3:uid="{00000000-0010-0000-1000-000004000000}" name="JMMB-BDI" dataDxfId="510" totalsRowDxfId="511"/>
    <tableColumn id="5" xr3:uid="{00000000-0010-0000-1000-000005000000}" name="Popular" dataDxfId="508" totalsRowDxfId="509"/>
    <tableColumn id="6" xr3:uid="{00000000-0010-0000-1000-000006000000}" name="Reservas" dataDxfId="506" totalsRowDxfId="507"/>
    <tableColumn id="7" xr3:uid="{00000000-0010-0000-1000-000007000000}" name="Romana" dataDxfId="504" totalsRowDxfId="505"/>
    <tableColumn id="8" xr3:uid="{00000000-0010-0000-1000-000008000000}" name="Siembra" dataDxfId="502" totalsRowDxfId="503"/>
    <tableColumn id="9" xr3:uid="{00000000-0010-0000-1000-000009000000}" name="Total AFP" dataDxfId="500" totalsRowDxfId="501"/>
    <tableColumn id="10" xr3:uid="{00000000-0010-0000-1000-00000A000000}" name="FPBC" dataDxfId="498" totalsRowDxfId="499"/>
    <tableColumn id="11" xr3:uid="{00000000-0010-0000-1000-00000B000000}" name="Bco Reservas" dataDxfId="496" totalsRowDxfId="497"/>
    <tableColumn id="12" xr3:uid="{00000000-0010-0000-1000-00000C000000}" name="INABIMA" dataDxfId="494" totalsRowDxfId="495"/>
    <tableColumn id="13" xr3:uid="{00000000-0010-0000-1000-00000D000000}" name="Ministerio de Hacienda" dataDxfId="492" totalsRowDxfId="493"/>
    <tableColumn id="14" xr3:uid="{00000000-0010-0000-1000-00000E000000}" name="Total Reparto" dataDxfId="490" totalsRowDxfId="491"/>
    <tableColumn id="15" xr3:uid="{00000000-0010-0000-1000-00000F000000}" name="Total General" dataDxfId="488" totalsRowDxfId="489"/>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a16" displayName="Tabla16" ref="A5:N22" totalsRowShown="0" headerRowDxfId="487" dataDxfId="486" headerRowBorderDxfId="485">
  <tableColumns count="14">
    <tableColumn id="1" xr3:uid="{00000000-0010-0000-1100-000001000000}" name="Años" dataDxfId="484"/>
    <tableColumn id="2" xr3:uid="{00000000-0010-0000-1100-000002000000}" name="Atlántico" dataDxfId="483"/>
    <tableColumn id="3" xr3:uid="{00000000-0010-0000-1100-000003000000}" name="Crecer" dataDxfId="482"/>
    <tableColumn id="4" xr3:uid="{00000000-0010-0000-1100-000004000000}" name="JMMB-BDI" dataDxfId="481"/>
    <tableColumn id="5" xr3:uid="{00000000-0010-0000-1100-000005000000}" name="Popular" dataDxfId="480"/>
    <tableColumn id="6" xr3:uid="{00000000-0010-0000-1100-000006000000}" name="Reservas" dataDxfId="479"/>
    <tableColumn id="7" xr3:uid="{00000000-0010-0000-1100-000007000000}" name="Romana" dataDxfId="478"/>
    <tableColumn id="8" xr3:uid="{00000000-0010-0000-1100-000008000000}" name="Siembra" dataDxfId="477"/>
    <tableColumn id="9" xr3:uid="{00000000-0010-0000-1100-000009000000}" name="Total" dataDxfId="476"/>
    <tableColumn id="10" xr3:uid="{00000000-0010-0000-1100-00000A000000}" name="Ministerio de Hacienda" dataDxfId="475"/>
    <tableColumn id="11" xr3:uid="{00000000-0010-0000-1100-00000B000000}" name="Plan  Sustitutivo del Banco Central" dataDxfId="474"/>
    <tableColumn id="12" xr3:uid="{00000000-0010-0000-1100-00000C000000}" name="Plan  Sustitutivo del Banco de Reservas" dataDxfId="473"/>
    <tableColumn id="13" xr3:uid="{00000000-0010-0000-1100-00000D000000}" name="Plan Sustitutivo INABIMA" dataDxfId="472"/>
    <tableColumn id="14" xr3:uid="{00000000-0010-0000-1100-00000E000000}" name="Total General" dataDxfId="471"/>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a21" displayName="Tabla21" ref="A4:E21" totalsRowShown="0" headerRowDxfId="470" dataDxfId="469" headerRowBorderDxfId="467" tableBorderDxfId="468" totalsRowBorderDxfId="466">
  <tableColumns count="5">
    <tableColumn id="1" xr3:uid="{00000000-0010-0000-1200-000001000000}" name="Años" dataDxfId="465"/>
    <tableColumn id="2" xr3:uid="{00000000-0010-0000-1200-000002000000}" name="Ocupada Sector Formal" dataDxfId="464"/>
    <tableColumn id="3" xr3:uid="{00000000-0010-0000-1200-000003000000}" name="Afiliados  SRL" dataDxfId="463"/>
    <tableColumn id="4" xr3:uid="{00000000-0010-0000-1200-000004000000}" name="% Crecimiento" dataDxfId="462">
      <calculatedColumnFormula>C5/C4-1</calculatedColumnFormula>
    </tableColumn>
    <tableColumn id="5" xr3:uid="{00000000-0010-0000-1200-000005000000}" name="%  Afil./Ocup." dataDxfId="461">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4:E14" totalsRowShown="0" headerRowDxfId="721" dataDxfId="720" headerRowBorderDxfId="718" tableBorderDxfId="719" totalsRowBorderDxfId="717">
  <tableColumns count="5">
    <tableColumn id="1" xr3:uid="{00000000-0010-0000-0100-000001000000}" name="Rango de Empleados" dataDxfId="716"/>
    <tableColumn id="2" xr3:uid="{00000000-0010-0000-0100-000002000000}" name="Empresas por rango" dataDxfId="715"/>
    <tableColumn id="3" xr3:uid="{00000000-0010-0000-0100-000003000000}" name="% Empresas por rango" dataDxfId="714"/>
    <tableColumn id="4" xr3:uid="{00000000-0010-0000-0100-000004000000}" name="Empleados por rango" dataDxfId="713"/>
    <tableColumn id="5" xr3:uid="{00000000-0010-0000-0100-000005000000}" name="% Empleados por rango" dataDxfId="712"/>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a22" displayName="Tabla22" ref="A4:G21" totalsRowShown="0" headerRowDxfId="459" dataDxfId="458" headerRowBorderDxfId="456" tableBorderDxfId="457" totalsRowBorderDxfId="455">
  <tableColumns count="7">
    <tableColumn id="1" xr3:uid="{00000000-0010-0000-1300-000001000000}" name="Grupo" dataDxfId="454"/>
    <tableColumn id="2" xr3:uid="{00000000-0010-0000-1300-000002000000}" name="Afiliados por Grupo de Edad" dataDxfId="453"/>
    <tableColumn id="3" xr3:uid="{00000000-0010-0000-1300-000003000000}" name="%" dataDxfId="452"/>
    <tableColumn id="4" xr3:uid="{00000000-0010-0000-1300-000004000000}" name="Hombres" dataDxfId="451"/>
    <tableColumn id="5" xr3:uid="{00000000-0010-0000-1300-000005000000}" name=" % Hombres" dataDxfId="450">
      <calculatedColumnFormula>D5/B5</calculatedColumnFormula>
    </tableColumn>
    <tableColumn id="6" xr3:uid="{00000000-0010-0000-1300-000006000000}" name="Mujeres" dataDxfId="449"/>
    <tableColumn id="7" xr3:uid="{00000000-0010-0000-1300-000007000000}" name=" %  Mujeres" dataDxfId="448">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a23" displayName="Tabla23" ref="A4:E23" totalsRowShown="0" headerRowDxfId="446" dataDxfId="445" headerRowBorderDxfId="443" tableBorderDxfId="444" totalsRowBorderDxfId="442">
  <tableColumns count="5">
    <tableColumn id="1" xr3:uid="{00000000-0010-0000-1400-000001000000}" name="Años" dataDxfId="441"/>
    <tableColumn id="2" xr3:uid="{00000000-0010-0000-1400-000002000000}" name="Afiliación al SRL" dataDxfId="440"/>
    <tableColumn id="3" xr3:uid="{00000000-0010-0000-1400-000003000000}" name="Total Casos de Accid. Laborales y Enf. Prof." dataDxfId="439"/>
    <tableColumn id="4" xr3:uid="{00000000-0010-0000-1400-000004000000}" name="Accidentabilidad Afiliados_x000a_(No. de accidentes por cada 100,000 afiliados)" dataDxfId="438"/>
    <tableColumn id="5" xr3:uid="{00000000-0010-0000-1400-000005000000}" name="Tasa de accidentabilidad   " dataDxfId="437"/>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a24" displayName="Tabla24" ref="A5:K23" headerRowDxfId="436" dataDxfId="435" headerRowBorderDxfId="433" tableBorderDxfId="434" totalsRowBorderDxfId="432" headerRowCellStyle="Normal 2">
  <autoFilter ref="A5:K23" xr:uid="{00000000-0009-0000-0100-000018000000}"/>
  <tableColumns count="11">
    <tableColumn id="1" xr3:uid="{00000000-0010-0000-1500-000001000000}" name="Años" totalsRowLabel="Total" dataDxfId="430" totalsRowDxfId="431"/>
    <tableColumn id="2" xr3:uid="{00000000-0010-0000-1500-000002000000}" name="Recaudo RC_x000a_ (Incluye recargos e Intereses)" dataDxfId="428" totalsRowDxfId="429"/>
    <tableColumn id="3" xr3:uid="{00000000-0010-0000-1500-000003000000}" name="Aportes del Gob._x000a_Según Presupuesto                    (SFS RS)" dataDxfId="426" totalsRowDxfId="427"/>
    <tableColumn id="4" xr3:uid="{00000000-0010-0000-1500-000004000000}" name="Rendimientos Inversiones *" dataDxfId="424" totalsRowDxfId="425"/>
    <tableColumn id="5" xr3:uid="{00000000-0010-0000-1500-000005000000}" name="Aportes  a_x000a_ FONAMAT" dataDxfId="422" totalsRowDxfId="423"/>
    <tableColumn id="6" xr3:uid="{00000000-0010-0000-1500-000006000000}" name="Aportes del Gob. Central Para pensionados" dataDxfId="420" totalsRowDxfId="421"/>
    <tableColumn id="7" xr3:uid="{00000000-0010-0000-1500-000007000000}" name="Ingresos SDSS" dataDxfId="419"/>
    <tableColumn id="8" xr3:uid="{00000000-0010-0000-1500-000008000000}" name="Pagos RC" dataDxfId="417" totalsRowDxfId="418"/>
    <tableColumn id="9" xr3:uid="{00000000-0010-0000-1500-000009000000}" name="Pagos a SENASA RS " dataDxfId="415" totalsRowDxfId="416"/>
    <tableColumn id="10" xr3:uid="{00000000-0010-0000-1500-00000A000000}" name="Pago Salud Pensionados" dataDxfId="413" totalsRowDxfId="414"/>
    <tableColumn id="11" xr3:uid="{00000000-0010-0000-1500-00000B000000}" name="Egresos SDSS" totalsRowFunction="sum" dataDxfId="412"/>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a26" displayName="Tabla26" ref="A4:E23" totalsRowShown="0" headerRowDxfId="409" dataDxfId="408" headerRowBorderDxfId="406" tableBorderDxfId="407" totalsRowBorderDxfId="405">
  <tableColumns count="5">
    <tableColumn id="1" xr3:uid="{00000000-0010-0000-1600-000001000000}" name="Períodos" dataDxfId="404" dataCellStyle="Normal 104"/>
    <tableColumn id="2" xr3:uid="{00000000-0010-0000-1600-000002000000}" name="Sector  Público" dataDxfId="403"/>
    <tableColumn id="3" xr3:uid="{00000000-0010-0000-1600-000003000000}" name="Sector Privado" dataDxfId="402"/>
    <tableColumn id="4" xr3:uid="{00000000-0010-0000-1600-000004000000}" name="PE_Aportes Extraordinario Persona" dataDxfId="401"/>
    <tableColumn id="5" xr3:uid="{00000000-0010-0000-1600-000005000000}" name="Recaudo Total" dataDxfId="400"/>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a27" displayName="Tabla27" ref="A4:G23" totalsRowShown="0" headerRowDxfId="398" dataDxfId="397" headerRowBorderDxfId="395" tableBorderDxfId="396" totalsRowBorderDxfId="394" headerRowCellStyle="Normal 105">
  <tableColumns count="7">
    <tableColumn id="1" xr3:uid="{00000000-0010-0000-1700-000001000000}" name="Período" dataDxfId="393" dataCellStyle="Normal 105"/>
    <tableColumn id="2" xr3:uid="{00000000-0010-0000-1700-000002000000}" name="Trabajador Sector Público" dataDxfId="392"/>
    <tableColumn id="3" xr3:uid="{00000000-0010-0000-1700-000003000000}" name="Trabajador Sector Privado" dataDxfId="391"/>
    <tableColumn id="4" xr3:uid="{00000000-0010-0000-1700-000004000000}" name=" Empleador Sector Público" dataDxfId="390"/>
    <tableColumn id="5" xr3:uid="{00000000-0010-0000-1700-000005000000}" name="Empleador  Sector Privado" dataDxfId="389"/>
    <tableColumn id="6" xr3:uid="{00000000-0010-0000-1700-000006000000}" name="PE_Aportes Extraordinario Persona" dataDxfId="388"/>
    <tableColumn id="7" xr3:uid="{00000000-0010-0000-1700-000007000000}" name="Total Recaudo" dataDxfId="387"/>
  </tableColumns>
  <tableStyleInfo name="Estilo de tabla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a28" displayName="Tabla28" ref="A4:H23" totalsRowShown="0" headerRowDxfId="385" dataDxfId="384" headerRowBorderDxfId="382" tableBorderDxfId="383">
  <tableColumns count="8">
    <tableColumn id="1" xr3:uid="{00000000-0010-0000-1800-000001000000}" name="Período" dataDxfId="381" dataCellStyle="Normal 106"/>
    <tableColumn id="2" xr3:uid="{00000000-0010-0000-1800-000002000000}" name="Salud Pensionados" dataDxfId="380"/>
    <tableColumn id="3" xr3:uid="{00000000-0010-0000-1800-000003000000}" name=" FONAMAT" dataDxfId="379"/>
    <tableColumn id="4" xr3:uid="{00000000-0010-0000-1800-000004000000}" name="Aportes del Gob. SFS RS" dataDxfId="378"/>
    <tableColumn id="5" xr3:uid="{00000000-0010-0000-1800-000005000000}" name="RC (Empleador)" dataDxfId="377"/>
    <tableColumn id="6" xr3:uid="{00000000-0010-0000-1800-000006000000}" name="Total" dataDxfId="376"/>
    <tableColumn id="7" xr3:uid="{00000000-0010-0000-1800-000007000000}" name="PIB Corriente Nacional" dataDxfId="375"/>
    <tableColumn id="8" xr3:uid="{00000000-0010-0000-1800-000008000000}" name="% Anual" dataDxfId="374"/>
  </tableColumns>
  <tableStyleInfo name="Estilo de tabla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a29" displayName="Tabla29" ref="A4:H10" totalsRowShown="0" headerRowDxfId="372" dataDxfId="371" headerRowBorderDxfId="369" tableBorderDxfId="370" dataCellStyle="Millares 4">
  <tableColumns count="8">
    <tableColumn id="1" xr3:uid="{00000000-0010-0000-1900-000001000000}" name="Cuentas" dataDxfId="368" dataCellStyle="Millares 4"/>
    <tableColumn id="2" xr3:uid="{00000000-0010-0000-1900-000002000000}" name="2007-2012" dataDxfId="367" dataCellStyle="Millares 4"/>
    <tableColumn id="3" xr3:uid="{00000000-0010-0000-1900-000003000000}" name="2013-2018" dataDxfId="366" dataCellStyle="Millares 4"/>
    <tableColumn id="4" xr3:uid="{00000000-0010-0000-1900-000004000000}" name="2019-2021" dataDxfId="365" dataCellStyle="Millares 4"/>
    <tableColumn id="6" xr3:uid="{00000000-0010-0000-1900-000006000000}" name="2022" dataDxfId="364" dataCellStyle="Millares 4"/>
    <tableColumn id="10" xr3:uid="{00000000-0010-0000-1900-00000A000000}" name="2023" dataDxfId="363" dataCellStyle="Millares 4"/>
    <tableColumn id="5" xr3:uid="{00000000-0010-0000-1900-000005000000}" name="Ene-May.24" dataDxfId="362" dataCellStyle="Millares 4"/>
    <tableColumn id="11" xr3:uid="{00000000-0010-0000-1900-00000B000000}" name="Total" dataDxfId="361" dataCellStyle="Millares 4">
      <calculatedColumnFormula>SUM(B5:G5)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a30" displayName="Tabla30" ref="A4:I35" totalsRowCount="1" headerRowDxfId="358" dataDxfId="357" headerRowBorderDxfId="355" tableBorderDxfId="356" totalsRowBorderDxfId="354">
  <autoFilter ref="A4:I34" xr:uid="{00000000-0009-0000-0100-00001D000000}"/>
  <tableColumns count="9">
    <tableColumn id="1" xr3:uid="{00000000-0010-0000-1A00-000001000000}" name="No." dataDxfId="352" totalsRowDxfId="353"/>
    <tableColumn id="2" xr3:uid="{00000000-0010-0000-1A00-000002000000}" name="ARS" dataDxfId="350" totalsRowDxfId="351"/>
    <tableColumn id="3" xr3:uid="{00000000-0010-0000-1A00-000003000000}" name="Total General_x000a_2007- May.24" dataDxfId="348" totalsRowDxfId="349"/>
    <tableColumn id="5" xr3:uid="{00000000-0010-0000-1A00-000005000000}" name="Ene-May.2024" dataDxfId="346" totalsRowDxfId="347">
      <calculatedColumnFormula>+'Resumen '!M72</calculatedColumnFormula>
    </tableColumn>
    <tableColumn id="7" xr3:uid="{00000000-0010-0000-1A00-000007000000}" name="2022-2023" dataDxfId="344" totalsRowDxfId="345">
      <calculatedColumnFormula>+#REF!+#REF!</calculatedColumnFormula>
    </tableColumn>
    <tableColumn id="6" xr3:uid="{00000000-0010-0000-1A00-000006000000}" name="2020-2021" dataDxfId="342" totalsRowDxfId="343"/>
    <tableColumn id="13" xr3:uid="{00000000-0010-0000-1A00-00000D000000}" name="2015-2018" dataDxfId="340" totalsRowDxfId="341">
      <calculatedColumnFormula>+#REF!+#REF!</calculatedColumnFormula>
    </tableColumn>
    <tableColumn id="9" xr3:uid="{00000000-0010-0000-1A00-000009000000}" name="2011-2014" dataDxfId="338" totalsRowDxfId="339"/>
    <tableColumn id="11" xr3:uid="{00000000-0010-0000-1A00-00000B000000}" name="2007-2010" dataDxfId="336" totalsRowDxfId="337"/>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a31" displayName="Tabla31" ref="A4:C9" totalsRowShown="0" headerRowDxfId="335" dataDxfId="334" headerRowBorderDxfId="332" tableBorderDxfId="333" headerRowCellStyle="Normal 2 12">
  <tableColumns count="3">
    <tableColumn id="1" xr3:uid="{00000000-0010-0000-1B00-000001000000}" name="Instrumentos" dataDxfId="331" dataCellStyle="Normal 2 12"/>
    <tableColumn id="2" xr3:uid="{00000000-0010-0000-1B00-000002000000}" name=" Total Invertido" dataDxfId="330"/>
    <tableColumn id="3" xr3:uid="{00000000-0010-0000-1B00-000003000000}" name="%" dataDxfId="329" dataCellStyle="Normal 2 12"/>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a32" displayName="Tabla32" ref="A4:C12" totalsRowShown="0" headerRowDxfId="328" dataDxfId="327" headerRowBorderDxfId="325" tableBorderDxfId="326" headerRowCellStyle="Millares 4">
  <tableColumns count="3">
    <tableColumn id="1" xr3:uid="{00000000-0010-0000-1C00-000001000000}" name="Cuentas" dataDxfId="324" dataCellStyle="Millares 4"/>
    <tableColumn id="2" xr3:uid="{00000000-0010-0000-1C00-000002000000}" name=" Total Invertido" dataDxfId="323"/>
    <tableColumn id="3" xr3:uid="{00000000-0010-0000-1C00-000003000000}" name="%" dataDxfId="322" dataCellStyle="Normal 2 1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A4:E21" totalsRowShown="0" headerRowDxfId="709" dataDxfId="708" headerRowBorderDxfId="706" tableBorderDxfId="707" totalsRowBorderDxfId="705">
  <tableColumns count="5">
    <tableColumn id="1" xr3:uid="{00000000-0010-0000-0200-000001000000}" name="Años" dataDxfId="704"/>
    <tableColumn id="2" xr3:uid="{00000000-0010-0000-0200-000002000000}" name="Afiliación SFS" dataDxfId="703"/>
    <tableColumn id="3" xr3:uid="{00000000-0010-0000-0200-000003000000}" name="Población Nacional estimada" dataDxfId="702"/>
    <tableColumn id="4" xr3:uid="{00000000-0010-0000-0200-000004000000}" name="% Población Total Afiliada al  SFS" dataDxfId="701">
      <calculatedColumnFormula>B5/C5</calculatedColumnFormula>
    </tableColumn>
    <tableColumn id="5" xr3:uid="{00000000-0010-0000-0200-000005000000}" name="Tasa de Crecimiento Anual" dataDxfId="700"/>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a33" displayName="Tabla33" ref="A4:E22" totalsRowShown="0" headerRowDxfId="321" dataDxfId="320" headerRowBorderDxfId="318" tableBorderDxfId="319" totalsRowBorderDxfId="317">
  <tableColumns count="5">
    <tableColumn id="1" xr3:uid="{00000000-0010-0000-1D00-000001000000}" name="Años" dataDxfId="316"/>
    <tableColumn id="2" xr3:uid="{00000000-0010-0000-1D00-000002000000}" name="Aporte Gobierno (Presupuestado)" dataDxfId="315" dataCellStyle="Millares 3"/>
    <tableColumn id="3" xr3:uid="{00000000-0010-0000-1D00-000003000000}" name=" Pago a SENASA " dataDxfId="314"/>
    <tableColumn id="5" xr3:uid="{00000000-0010-0000-1D00-000005000000}" name="Columna1" dataDxfId="313">
      <calculatedColumnFormula>+#REF!*1000000</calculatedColumnFormula>
    </tableColumn>
    <tableColumn id="6" xr3:uid="{00000000-0010-0000-1D00-000006000000}" name="Columna2" dataDxfId="312">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a34" displayName="Tabla34" ref="A4:B20" totalsRowShown="0" headerRowDxfId="311" dataDxfId="310" headerRowBorderDxfId="308" tableBorderDxfId="309" totalsRowBorderDxfId="307">
  <tableColumns count="2">
    <tableColumn id="1" xr3:uid="{00000000-0010-0000-1E00-000001000000}" name="Año" dataDxfId="306" dataCellStyle="Normal 2"/>
    <tableColumn id="2" xr3:uid="{00000000-0010-0000-1E00-000002000000}" name="Pagos a Pensionados" dataDxfId="305"/>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F000000}" name="Tabla37" displayName="Tabla37" ref="A4:B22" totalsRowShown="0" headerRowDxfId="304" dataDxfId="303" headerRowBorderDxfId="301" tableBorderDxfId="302" totalsRowBorderDxfId="300">
  <tableColumns count="2">
    <tableColumn id="1" xr3:uid="{00000000-0010-0000-1F00-000001000000}" name="Año" dataDxfId="299" dataCellStyle="Normal 2"/>
    <tableColumn id="2" xr3:uid="{00000000-0010-0000-1F00-000002000000}" name="Dispersión SVDS" dataDxfId="298"/>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a35" displayName="Tabla35" ref="A4:I15" totalsRowShown="0" headerRowDxfId="296" dataDxfId="295" headerRowBorderDxfId="293" tableBorderDxfId="294" totalsRowBorderDxfId="292" headerRowCellStyle="Normal 2 2" dataCellStyle="Normal 2 2">
  <tableColumns count="9">
    <tableColumn id="1" xr3:uid="{00000000-0010-0000-2000-000001000000}" name="Cuentas" dataDxfId="291" dataCellStyle="Normal 2 2"/>
    <tableColumn id="2" xr3:uid="{00000000-0010-0000-2000-000002000000}" name="2007-2010" dataDxfId="290" dataCellStyle="Normal 2 2"/>
    <tableColumn id="3" xr3:uid="{00000000-0010-0000-2000-000003000000}" name="2011-2014" dataDxfId="289" dataCellStyle="Normal 2 2"/>
    <tableColumn id="4" xr3:uid="{00000000-0010-0000-2000-000004000000}" name="2015-2018" dataDxfId="288" dataCellStyle="Normal 2 2"/>
    <tableColumn id="5" xr3:uid="{00000000-0010-0000-2000-000005000000}" name="2019-2021" dataDxfId="287" dataCellStyle="Normal 2 2"/>
    <tableColumn id="9" xr3:uid="{00000000-0010-0000-2000-000009000000}" name="2022" dataDxfId="286" dataCellStyle="Normal 2 2"/>
    <tableColumn id="8" xr3:uid="{00000000-0010-0000-2000-000008000000}" name="2023" dataDxfId="285" dataCellStyle="Normal 2 2"/>
    <tableColumn id="6" xr3:uid="{00000000-0010-0000-2000-000006000000}" name="Ene-May.24" dataDxfId="284" dataCellStyle="Normal 2 2"/>
    <tableColumn id="7" xr3:uid="{00000000-0010-0000-2000-000007000000}" name="Total" dataDxfId="283" dataCellStyle="Normal 2 2">
      <calculatedColumnFormula>SUM(B5:H5)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a36" displayName="Tabla36" ref="A4:H22" totalsRowShown="0" headerRowDxfId="279" dataDxfId="278" headerRowBorderDxfId="276" tableBorderDxfId="277" totalsRowBorderDxfId="275" headerRowCellStyle="Normal 43" dataCellStyle="Normal 114 2">
  <tableColumns count="8">
    <tableColumn id="1" xr3:uid="{00000000-0010-0000-2100-000001000000}" name="Totales Generales" dataDxfId="274" dataCellStyle="Normal 114 2"/>
    <tableColumn id="2" xr3:uid="{00000000-0010-0000-2100-000002000000}" name="2009-2012" dataDxfId="273" dataCellStyle="Normal 114 2"/>
    <tableColumn id="3" xr3:uid="{00000000-0010-0000-2100-000003000000}" name="2013-2016" dataDxfId="272" dataCellStyle="Normal 114 2"/>
    <tableColumn id="4" xr3:uid="{00000000-0010-0000-2100-000004000000}" name="2017-2021" dataDxfId="271" dataCellStyle="Normal 114 2"/>
    <tableColumn id="7" xr3:uid="{00000000-0010-0000-2100-000007000000}" name="2022" dataDxfId="270" dataCellStyle="Normal 114 2"/>
    <tableColumn id="8" xr3:uid="{00000000-0010-0000-2100-000008000000}" name="2023" dataDxfId="269" dataCellStyle="Normal 114 2"/>
    <tableColumn id="5" xr3:uid="{00000000-0010-0000-2100-000005000000}" name="Ene-May.24" dataDxfId="268"/>
    <tableColumn id="6" xr3:uid="{00000000-0010-0000-2100-000006000000}" name="Total" dataDxfId="267"/>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2000000}" name="Tabla40" displayName="Tabla40" ref="A4:E21" totalsRowShown="0" headerRowDxfId="265" dataDxfId="264" headerRowBorderDxfId="262" tableBorderDxfId="263" totalsRowBorderDxfId="261" headerRowCellStyle="Normal 24">
  <tableColumns count="5">
    <tableColumn id="1" xr3:uid="{00000000-0010-0000-2200-000001000000}" name="Período" dataDxfId="260"/>
    <tableColumn id="2" xr3:uid="{00000000-0010-0000-2200-000002000000}" name="Patrimonio Fondos de Pensiones _x000a_(RD$ Millones)" dataDxfId="259"/>
    <tableColumn id="3" xr3:uid="{00000000-0010-0000-2200-000003000000}" name="Tasa de crecimiento Anual" dataDxfId="258" dataCellStyle="Normal 24"/>
    <tableColumn id="4" xr3:uid="{00000000-0010-0000-2200-000004000000}" name="PIB Corriente _x000a_(RD$ Millones)" dataDxfId="257"/>
    <tableColumn id="5" xr3:uid="{00000000-0010-0000-2200-000005000000}" name="% Patrimonio/ PIB" dataDxfId="256"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3000000}" name="Tabla4112" displayName="Tabla4112" ref="A4:C15" totalsRowShown="0" headerRowDxfId="255" dataDxfId="254" headerRowBorderDxfId="252" tableBorderDxfId="253">
  <sortState xmlns:xlrd2="http://schemas.microsoft.com/office/spreadsheetml/2017/richdata2" ref="A5:C15">
    <sortCondition descending="1" ref="C5:C15"/>
  </sortState>
  <tableColumns count="3">
    <tableColumn id="1" xr3:uid="{00000000-0010-0000-2300-000001000000}" name="Entidades" dataDxfId="251" dataCellStyle="Normal 25"/>
    <tableColumn id="2" xr3:uid="{00000000-0010-0000-2300-000002000000}" name="Inversión " dataDxfId="250"/>
    <tableColumn id="3" xr3:uid="{00000000-0010-0000-2300-000003000000}" name="% Participación" dataDxfId="249"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a39" displayName="Tabla39" ref="A5:C40" totalsRowShown="0" headerRowDxfId="247" dataDxfId="246" headerRowBorderDxfId="244" tableBorderDxfId="245" totalsRowBorderDxfId="243">
  <tableColumns count="3">
    <tableColumn id="1" xr3:uid="{00000000-0010-0000-2400-000001000000}" name="Período" dataDxfId="242" dataCellStyle="Normal 26"/>
    <tableColumn id="2" xr3:uid="{00000000-0010-0000-2400-000002000000}" name="Promedio CCI " dataDxfId="241" dataCellStyle="Normal 26"/>
    <tableColumn id="3" xr3:uid="{00000000-0010-0000-2400-000003000000}" name="Promedio Sistema" dataDxfId="240" dataCellStyle="Normal 26"/>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5000000}" name="Tabla38" displayName="Tabla38" ref="A5:D23" totalsRowCount="1" headerRowDxfId="239" dataDxfId="238" totalsRowDxfId="237" headerRowBorderDxfId="235" tableBorderDxfId="236">
  <tableColumns count="4">
    <tableColumn id="1" xr3:uid="{00000000-0010-0000-2500-000001000000}" name="Período" totalsRowLabel="Variación" totalsRowDxfId="234" dataCellStyle="Normal 26 3"/>
    <tableColumn id="2" xr3:uid="{00000000-0010-0000-2500-000002000000}" name="Rentabilidad Nominal del Sistema" totalsRowFunction="custom" totalsRowDxfId="233" dataCellStyle="Normal 26 3">
      <totalsRowFormula>+B22-B21</totalsRowFormula>
    </tableColumn>
    <tableColumn id="3" xr3:uid="{00000000-0010-0000-2500-000003000000}" name="Inflación Acumulada" totalsRowFunction="custom" totalsRowDxfId="232" dataCellStyle="Normal 26 3">
      <totalsRowFormula>+C22-C21</totalsRowFormula>
    </tableColumn>
    <tableColumn id="4" xr3:uid="{00000000-0010-0000-2500-000004000000}" name="Rentabilidad Real" totalsRowFunction="custom" totalsRowDxfId="231" dataCellStyle="Normal 26 3">
      <calculatedColumnFormula>B6-C6</calculatedColumnFormula>
      <totalsRowFormula>+D22-D21</totalsRow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6000000}" name="Tabla318" displayName="Tabla318" ref="A4:C10" totalsRowShown="0" headerRowDxfId="225" dataDxfId="224" headerRowBorderDxfId="222" tableBorderDxfId="223" totalsRowBorderDxfId="221">
  <sortState xmlns:xlrd2="http://schemas.microsoft.com/office/spreadsheetml/2017/richdata2" ref="A5:B10">
    <sortCondition descending="1" ref="B5:B10"/>
  </sortState>
  <tableColumns count="3">
    <tableColumn id="1" xr3:uid="{00000000-0010-0000-2600-000001000000}" name="Composicion de Patrimonio de Fondo de Pensiones" dataDxfId="220"/>
    <tableColumn id="2" xr3:uid="{00000000-0010-0000-2600-000002000000}" name="Total" dataDxfId="219"/>
    <tableColumn id="3" xr3:uid="{00000000-0010-0000-2600-000003000000}" name="%" dataDxfId="218" dataCellStyle="Porcentaje">
      <calculatedColumnFormula>+Tabla318[[#This Row],[Total]]/$B$10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a6" displayName="Tabla6" ref="A4:H21" totalsRowShown="0" headerRowDxfId="697" dataDxfId="696" headerRowBorderDxfId="694" tableBorderDxfId="695" totalsRowBorderDxfId="693">
  <tableColumns count="8">
    <tableColumn id="1" xr3:uid="{00000000-0010-0000-0300-000001000000}" name="Mes / Año" dataDxfId="692"/>
    <tableColumn id="2" xr3:uid="{00000000-0010-0000-0300-000002000000}" name="Afiliación  RC" dataDxfId="691"/>
    <tableColumn id="3" xr3:uid="{00000000-0010-0000-0300-000003000000}" name="Afiliación RS" dataDxfId="690"/>
    <tableColumn id="4" xr3:uid="{00000000-0010-0000-0300-000004000000}" name="Pensionados" dataDxfId="689"/>
    <tableColumn id="5" xr3:uid="{00000000-0010-0000-0300-000005000000}" name="Total " dataDxfId="688">
      <calculatedColumnFormula>SUM(B5:D5)</calculatedColumnFormula>
    </tableColumn>
    <tableColumn id="6" xr3:uid="{00000000-0010-0000-0300-000006000000}" name="%  RC " dataDxfId="687">
      <calculatedColumnFormula>B5/E5</calculatedColumnFormula>
    </tableColumn>
    <tableColumn id="7" xr3:uid="{00000000-0010-0000-0300-000007000000}" name="%   RS " dataDxfId="686">
      <calculatedColumnFormula>C5/E5</calculatedColumnFormula>
    </tableColumn>
    <tableColumn id="8" xr3:uid="{00000000-0010-0000-0300-000008000000}" name="%Pensionados " dataDxfId="685">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a42" displayName="Tabla42" ref="A5:H24" totalsRowShown="0" headerRowDxfId="216" dataDxfId="215" headerRowBorderDxfId="213" tableBorderDxfId="214" totalsRowBorderDxfId="212">
  <tableColumns count="8">
    <tableColumn id="1" xr3:uid="{00000000-0010-0000-2700-000001000000}" name="Fecha" dataDxfId="211"/>
    <tableColumn id="2" xr3:uid="{00000000-0010-0000-2700-000002000000}" name=" Prestaciones de Beneficios_x000a_ (ARL Salud Segura)" dataDxfId="210"/>
    <tableColumn id="3" xr3:uid="{00000000-0010-0000-2700-000003000000}" name="% / Total" dataDxfId="209">
      <calculatedColumnFormula>B6/H6</calculatedColumnFormula>
    </tableColumn>
    <tableColumn id="4" xr3:uid="{00000000-0010-0000-2700-000004000000}" name="Comisión SISALRIL" dataDxfId="208"/>
    <tableColumn id="5" xr3:uid="{00000000-0010-0000-2700-000005000000}" name="% / Total2" dataDxfId="207">
      <calculatedColumnFormula>D6/H6</calculatedColumnFormula>
    </tableColumn>
    <tableColumn id="6" xr3:uid="{00000000-0010-0000-2700-000006000000}" name="Fondos de Solidaridad FSS (SRL)" dataDxfId="206"/>
    <tableColumn id="7" xr3:uid="{00000000-0010-0000-2700-000007000000}" name="% / Total3" dataDxfId="205">
      <calculatedColumnFormula>F6/H6</calculatedColumnFormula>
    </tableColumn>
    <tableColumn id="8" xr3:uid="{00000000-0010-0000-2700-000008000000}" name="Total por Año" dataDxfId="204"/>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a43" displayName="Tabla43" ref="A3:I7" totalsRowShown="0" headerRowDxfId="203" dataDxfId="202" headerRowBorderDxfId="200" tableBorderDxfId="201" totalsRowBorderDxfId="199">
  <tableColumns count="9">
    <tableColumn id="1" xr3:uid="{00000000-0010-0000-2800-000001000000}" name="Tipo de Subsidio" dataDxfId="198"/>
    <tableColumn id="2" xr3:uid="{00000000-0010-0000-2800-000002000000}" name="2015" dataDxfId="197"/>
    <tableColumn id="3" xr3:uid="{00000000-0010-0000-2800-000003000000}" name="2016" dataDxfId="196"/>
    <tableColumn id="22" xr3:uid="{00000000-0010-0000-2800-000016000000}" name="2017" dataDxfId="195"/>
    <tableColumn id="21" xr3:uid="{00000000-0010-0000-2800-000015000000}" name="2018" dataDxfId="194"/>
    <tableColumn id="4" xr3:uid="{00000000-0010-0000-2800-000004000000}" name="2019" dataDxfId="193"/>
    <tableColumn id="15" xr3:uid="{00000000-0010-0000-2800-00000F000000}" name="2020" dataDxfId="192"/>
    <tableColumn id="16" xr3:uid="{00000000-0010-0000-2800-000010000000}" name="2021" dataDxfId="191"/>
    <tableColumn id="5" xr3:uid="{00000000-0010-0000-2800-000005000000}" name="2022" dataDxfId="190"/>
  </tableColumns>
  <tableStyleInfo name="Estilo de tabla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abla44" displayName="Tabla44" ref="A3:J7" totalsRowShown="0" headerRowDxfId="189" dataDxfId="188" headerRowBorderDxfId="186" tableBorderDxfId="187" totalsRowBorderDxfId="185" headerRowCellStyle="20% - Accent3 2" dataCellStyle="20% - Accent3 2">
  <tableColumns count="10">
    <tableColumn id="1" xr3:uid="{00000000-0010-0000-2900-000001000000}" name="Tipo de Subsidio" dataDxfId="184"/>
    <tableColumn id="11" xr3:uid="{00000000-0010-0000-2900-00000B000000}" name="2015" dataDxfId="183"/>
    <tableColumn id="12" xr3:uid="{00000000-0010-0000-2900-00000C000000}" name="2016" dataDxfId="182"/>
    <tableColumn id="13" xr3:uid="{00000000-0010-0000-2900-00000D000000}" name="2017" dataDxfId="181"/>
    <tableColumn id="14" xr3:uid="{00000000-0010-0000-2900-00000E000000}" name="2018" dataDxfId="180"/>
    <tableColumn id="15" xr3:uid="{00000000-0010-0000-2900-00000F000000}" name="2019" dataDxfId="179"/>
    <tableColumn id="2" xr3:uid="{00000000-0010-0000-2900-000002000000}" name="2020" dataDxfId="178"/>
    <tableColumn id="3" xr3:uid="{00000000-0010-0000-2900-000003000000}" name="2021" dataDxfId="177"/>
    <tableColumn id="5" xr3:uid="{00000000-0010-0000-2900-000005000000}" name="2022" dataDxfId="176"/>
    <tableColumn id="10" xr3:uid="{00000000-0010-0000-2900-00000A000000}" name="Total" dataDxfId="175"/>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a45" displayName="Tabla45" ref="A5:G24" totalsRowShown="0" headerRowDxfId="174" dataDxfId="173" headerRowBorderDxfId="171" tableBorderDxfId="172">
  <tableColumns count="7">
    <tableColumn id="1" xr3:uid="{00000000-0010-0000-2A00-000001000000}" name="Períodos" dataDxfId="170"/>
    <tableColumn id="2" xr3:uid="{00000000-0010-0000-2A00-000002000000}" name="Discapacidad" dataDxfId="169"/>
    <tableColumn id="3" xr3:uid="{00000000-0010-0000-2A00-000003000000}" name="Sobrevivencia" dataDxfId="168"/>
    <tableColumn id="4" xr3:uid="{00000000-0010-0000-2A00-000004000000}" name="Retiro Programado" dataDxfId="167"/>
    <tableColumn id="5" xr3:uid="{00000000-0010-0000-2A00-000005000000}" name="Total Pensiones" dataDxfId="166"/>
    <tableColumn id="6" xr3:uid="{00000000-0010-0000-2A00-000006000000}" name="% Discapacidad" dataDxfId="165"/>
    <tableColumn id="7" xr3:uid="{00000000-0010-0000-2A00-000007000000}" name="% Sobrevivencia" dataDxfId="164"/>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B000000}" name="Tabla4" displayName="Tabla4" ref="A4:B7" totalsRowShown="0" headerRowDxfId="163" dataDxfId="162" headerRowBorderDxfId="160" tableBorderDxfId="161">
  <tableColumns count="2">
    <tableColumn id="1" xr3:uid="{00000000-0010-0000-2B00-000001000000}" name="Concepto" dataDxfId="159"/>
    <tableColumn id="2" xr3:uid="{00000000-0010-0000-2B00-000002000000}" name="RD$" dataDxfId="158" dataCellStyle="Millares 10 2"/>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a46" displayName="Tabla46" ref="A4:F24" totalsRowShown="0" headerRowDxfId="157" dataDxfId="156" headerRowBorderDxfId="154" tableBorderDxfId="155" totalsRowBorderDxfId="153">
  <tableColumns count="6">
    <tableColumn id="1" xr3:uid="{00000000-0010-0000-2C00-000001000000}" name="Años" dataDxfId="152"/>
    <tableColumn id="2" xr3:uid="{00000000-0010-0000-2C00-000002000000}" name="Accidentes de Trabajo" dataDxfId="151"/>
    <tableColumn id="3" xr3:uid="{00000000-0010-0000-2C00-000003000000}" name="Enfermedades Profesionales" dataDxfId="150"/>
    <tableColumn id="4" xr3:uid="{00000000-0010-0000-2C00-000004000000}" name="Total Casos" dataDxfId="149"/>
    <tableColumn id="5" xr3:uid="{00000000-0010-0000-2C00-000005000000}" name="% Accidentes Laborales" dataDxfId="148"/>
    <tableColumn id="6" xr3:uid="{00000000-0010-0000-2C00-000006000000}" name="% Enfermedades Profesionales" dataDxfId="147"/>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a47" displayName="Tabla47" ref="A4:T23" totalsRowShown="0" headerRowDxfId="146" dataDxfId="145" headerRowBorderDxfId="143" tableBorderDxfId="144" totalsRowBorderDxfId="142">
  <tableColumns count="20">
    <tableColumn id="1" xr3:uid="{00000000-0010-0000-2D00-000001000000}" name="Año " dataDxfId="141"/>
    <tableColumn id="2" xr3:uid="{00000000-0010-0000-2D00-000002000000}" name="Región 0" dataDxfId="140"/>
    <tableColumn id="3" xr3:uid="{00000000-0010-0000-2D00-000003000000}" name="Región I" dataDxfId="139"/>
    <tableColumn id="4" xr3:uid="{00000000-0010-0000-2D00-000004000000}" name="Región II" dataDxfId="138"/>
    <tableColumn id="5" xr3:uid="{00000000-0010-0000-2D00-000005000000}" name="Región III" dataDxfId="137"/>
    <tableColumn id="6" xr3:uid="{00000000-0010-0000-2D00-000006000000}" name="Región IV" dataDxfId="136"/>
    <tableColumn id="7" xr3:uid="{00000000-0010-0000-2D00-000007000000}" name="Región V" dataDxfId="135"/>
    <tableColumn id="8" xr3:uid="{00000000-0010-0000-2D00-000008000000}" name="Región VI" dataDxfId="134"/>
    <tableColumn id="9" xr3:uid="{00000000-0010-0000-2D00-000009000000}" name="Región VII" dataDxfId="133"/>
    <tableColumn id="10" xr3:uid="{00000000-0010-0000-2D00-00000A000000}" name="Región VIII" dataDxfId="132"/>
    <tableColumn id="11" xr3:uid="{00000000-0010-0000-2D00-00000B000000}" name="Total Anual" dataDxfId="131"/>
    <tableColumn id="12" xr3:uid="{00000000-0010-0000-2D00-00000C000000}" name="% Región 0" dataDxfId="130">
      <calculatedColumnFormula>B5/K5</calculatedColumnFormula>
    </tableColumn>
    <tableColumn id="13" xr3:uid="{00000000-0010-0000-2D00-00000D000000}" name="% Región I" dataDxfId="129">
      <calculatedColumnFormula>C5/K5</calculatedColumnFormula>
    </tableColumn>
    <tableColumn id="14" xr3:uid="{00000000-0010-0000-2D00-00000E000000}" name="% Región II" dataDxfId="128">
      <calculatedColumnFormula>D5/K5</calculatedColumnFormula>
    </tableColumn>
    <tableColumn id="15" xr3:uid="{00000000-0010-0000-2D00-00000F000000}" name="% Región III" dataDxfId="127">
      <calculatedColumnFormula>E5/K5</calculatedColumnFormula>
    </tableColumn>
    <tableColumn id="16" xr3:uid="{00000000-0010-0000-2D00-000010000000}" name="% Región IV" dataDxfId="126">
      <calculatedColumnFormula>F5/K5</calculatedColumnFormula>
    </tableColumn>
    <tableColumn id="17" xr3:uid="{00000000-0010-0000-2D00-000011000000}" name="% Región V" dataDxfId="125">
      <calculatedColumnFormula>G5/K5</calculatedColumnFormula>
    </tableColumn>
    <tableColumn id="18" xr3:uid="{00000000-0010-0000-2D00-000012000000}" name="% Región VI" dataDxfId="124">
      <calculatedColumnFormula>H5/K5</calculatedColumnFormula>
    </tableColumn>
    <tableColumn id="19" xr3:uid="{00000000-0010-0000-2D00-000013000000}" name="% Región VII" dataDxfId="123">
      <calculatedColumnFormula>I5/K5</calculatedColumnFormula>
    </tableColumn>
    <tableColumn id="20" xr3:uid="{00000000-0010-0000-2D00-000014000000}" name="% Región VIII" dataDxfId="122">
      <calculatedColumnFormula>J5/K5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a48" displayName="Tabla48" ref="A4:H37" totalsRowShown="0" headerRowDxfId="121" dataDxfId="120" headerRowBorderDxfId="118" tableBorderDxfId="119" totalsRowBorderDxfId="117">
  <sortState xmlns:xlrd2="http://schemas.microsoft.com/office/spreadsheetml/2017/richdata2" ref="A5:H37">
    <sortCondition descending="1" ref="F5:F37"/>
  </sortState>
  <tableColumns count="8">
    <tableColumn id="1" xr3:uid="{00000000-0010-0000-2E00-000001000000}" name="Provincias" dataDxfId="116"/>
    <tableColumn id="13" xr3:uid="{00000000-0010-0000-2E00-00000D000000}" name="2007-2012" dataDxfId="115">
      <calculatedColumnFormula>+#REF!+#REF!+#REF!</calculatedColumnFormula>
    </tableColumn>
    <tableColumn id="14" xr3:uid="{00000000-0010-0000-2E00-00000E000000}" name="2013-2018" dataDxfId="114">
      <calculatedColumnFormula>+#REF!+#REF!+#REF!</calculatedColumnFormula>
    </tableColumn>
    <tableColumn id="15" xr3:uid="{00000000-0010-0000-2E00-00000F000000}" name="2019-2021" dataDxfId="113">
      <calculatedColumnFormula>+#REF!+#REF!</calculatedColumnFormula>
    </tableColumn>
    <tableColumn id="3" xr3:uid="{00000000-0010-0000-2E00-000003000000}" name="2022-2023" dataDxfId="112">
      <calculatedColumnFormula>+#REF!+Tabla48[[#This Row],[Ene-May.24]]</calculatedColumnFormula>
    </tableColumn>
    <tableColumn id="10" xr3:uid="{00000000-0010-0000-2E00-00000A000000}" name="Ene-May.24" dataDxfId="111">
      <calculatedColumnFormula>+#REF!</calculatedColumnFormula>
    </tableColumn>
    <tableColumn id="11" xr3:uid="{00000000-0010-0000-2E00-00000B000000}" name="Total " dataDxfId="110">
      <calculatedColumnFormula>SUM(B5:F5)</calculatedColumnFormula>
    </tableColumn>
    <tableColumn id="12" xr3:uid="{00000000-0010-0000-2E00-00000C000000}" name="% Provincia" dataDxfId="109">
      <calculatedColumnFormula>+Tabla48[[#This Row],[Total ]]/$G$37</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a49" displayName="Tabla49" ref="A4:F23" totalsRowShown="0" headerRowDxfId="108" dataDxfId="107" headerRowBorderDxfId="105" tableBorderDxfId="106" totalsRowBorderDxfId="104">
  <tableColumns count="6">
    <tableColumn id="1" xr3:uid="{00000000-0010-0000-2F00-000001000000}" name="Años" dataDxfId="103"/>
    <tableColumn id="2" xr3:uid="{00000000-0010-0000-2F00-000002000000}" name="Sector Público" dataDxfId="102"/>
    <tableColumn id="3" xr3:uid="{00000000-0010-0000-2F00-000003000000}" name="Sector Privado" dataDxfId="101"/>
    <tableColumn id="4" xr3:uid="{00000000-0010-0000-2F00-000004000000}" name="Total " dataDxfId="100"/>
    <tableColumn id="5" xr3:uid="{00000000-0010-0000-2F00-000005000000}" name="% Público" dataDxfId="99">
      <calculatedColumnFormula>B5/D5</calculatedColumnFormula>
    </tableColumn>
    <tableColumn id="6" xr3:uid="{00000000-0010-0000-2F00-000006000000}" name="% Privado" dataDxfId="98">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a50" displayName="Tabla50" ref="A4:F23" totalsRowShown="0" headerRowDxfId="97" dataDxfId="96" headerRowBorderDxfId="94" tableBorderDxfId="95" totalsRowBorderDxfId="93">
  <tableColumns count="6">
    <tableColumn id="1" xr3:uid="{00000000-0010-0000-3000-000001000000}" name="Año" dataDxfId="92"/>
    <tableColumn id="2" xr3:uid="{00000000-0010-0000-3000-000002000000}" name="Femenino" dataDxfId="91"/>
    <tableColumn id="3" xr3:uid="{00000000-0010-0000-3000-000003000000}" name="Masculino" dataDxfId="90"/>
    <tableColumn id="4" xr3:uid="{00000000-0010-0000-3000-000004000000}" name="Total Casos" dataDxfId="89"/>
    <tableColumn id="5" xr3:uid="{00000000-0010-0000-3000-000005000000}" name="% Femenino" dataDxfId="88"/>
    <tableColumn id="6" xr3:uid="{00000000-0010-0000-3000-000006000000}" name="% Masculino" dataDxfId="87"/>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la52" displayName="Tabla52" ref="A4:S22" totalsRowShown="0" headerRowDxfId="684" dataDxfId="683" headerRowBorderDxfId="681" tableBorderDxfId="682" totalsRowBorderDxfId="680" dataCellStyle="Millares 2 4">
  <tableColumns count="19">
    <tableColumn id="1" xr3:uid="{00000000-0010-0000-0400-000001000000}" name="Mes / Año" dataDxfId="679" dataCellStyle="Millares 2 4"/>
    <tableColumn id="2" xr3:uid="{00000000-0010-0000-0400-000002000000}" name="RS-Hombres" dataDxfId="678" dataCellStyle="Millares 2 4"/>
    <tableColumn id="3" xr3:uid="{00000000-0010-0000-0400-000003000000}" name="% Hombres" dataDxfId="677" dataCellStyle="Millares 2 4">
      <calculatedColumnFormula>+B5/(D5+B5)</calculatedColumnFormula>
    </tableColumn>
    <tableColumn id="4" xr3:uid="{00000000-0010-0000-0400-000004000000}" name="RS-Mujeres" dataDxfId="676" dataCellStyle="Millares 2 4"/>
    <tableColumn id="5" xr3:uid="{00000000-0010-0000-0400-000005000000}" name="%Mujeres" dataDxfId="675" dataCellStyle="Millares 2 4">
      <calculatedColumnFormula>+D5/(B5+D5)</calculatedColumnFormula>
    </tableColumn>
    <tableColumn id="6" xr3:uid="{00000000-0010-0000-0400-000006000000}" name="RC-Hombres " dataDxfId="674" dataCellStyle="Millares 2 4"/>
    <tableColumn id="7" xr3:uid="{00000000-0010-0000-0400-000007000000}" name="% Hombres3" dataDxfId="673" dataCellStyle="Millares 2 4">
      <calculatedColumnFormula>+F5/(H5+F5)</calculatedColumnFormula>
    </tableColumn>
    <tableColumn id="8" xr3:uid="{00000000-0010-0000-0400-000008000000}" name="RC-Mujeres" dataDxfId="672" dataCellStyle="Millares 2 4"/>
    <tableColumn id="9" xr3:uid="{00000000-0010-0000-0400-000009000000}" name="% Mujeres" dataDxfId="671" dataCellStyle="Millares 2 4">
      <calculatedColumnFormula>+H5/(F5+H5)</calculatedColumnFormula>
    </tableColumn>
    <tableColumn id="10" xr3:uid="{00000000-0010-0000-0400-00000A000000}" name="SFS-Hombres " dataDxfId="670" dataCellStyle="Millares 2 4"/>
    <tableColumn id="11" xr3:uid="{00000000-0010-0000-0400-00000B000000}" name="% Hombres6" dataDxfId="669" dataCellStyle="Millares 2 4">
      <calculatedColumnFormula>+J5/(L5+J5)</calculatedColumnFormula>
    </tableColumn>
    <tableColumn id="12" xr3:uid="{00000000-0010-0000-0400-00000C000000}" name="SFS-Mujeres  " dataDxfId="668" dataCellStyle="Millares 2 4">
      <calculatedColumnFormula>+H5+D5</calculatedColumnFormula>
    </tableColumn>
    <tableColumn id="13" xr3:uid="{00000000-0010-0000-0400-00000D000000}" name="% Mujeres8" dataDxfId="667" dataCellStyle="Millares 2 4">
      <calculatedColumnFormula>+L5/(J5+L5)</calculatedColumnFormula>
    </tableColumn>
    <tableColumn id="14" xr3:uid="{00000000-0010-0000-0400-00000E000000}" name="SFS-Total " dataDxfId="666" dataCellStyle="Millares 2 4">
      <calculatedColumnFormula>J5+L5</calculatedColumnFormula>
    </tableColumn>
    <tableColumn id="15" xr3:uid="{00000000-0010-0000-0400-00000F000000}" name="Indice de Masculinidad (IM) del  RC" dataDxfId="665" dataCellStyle="Millares 2 4">
      <calculatedColumnFormula>+F5/H5</calculatedColumnFormula>
    </tableColumn>
    <tableColumn id="16" xr3:uid="{00000000-0010-0000-0400-000010000000}" name="Indice de Femenidad  (IF)_x000a_RC" dataDxfId="664" dataCellStyle="Millares 2 4">
      <calculatedColumnFormula>H5/F5</calculatedColumnFormula>
    </tableColumn>
    <tableColumn id="17" xr3:uid="{00000000-0010-0000-0400-000011000000}" name="Indice de Feminidad (IF) RS" dataDxfId="663" dataCellStyle="Millares 2 4">
      <calculatedColumnFormula>+B5/D5</calculatedColumnFormula>
    </tableColumn>
    <tableColumn id="18" xr3:uid="{00000000-0010-0000-0400-000012000000}" name="% Mujeres SFS" dataDxfId="662" dataCellStyle="Millares 2 4">
      <calculatedColumnFormula>+C5/E5</calculatedColumnFormula>
    </tableColumn>
    <tableColumn id="19" xr3:uid="{00000000-0010-0000-0400-000013000000}" name="% Hombres SFS" dataDxfId="661"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a51" displayName="Tabla51" ref="A4:H24" totalsRowCount="1" headerRowDxfId="86" dataDxfId="85" totalsRowDxfId="84" headerRowBorderDxfId="82" tableBorderDxfId="83" totalsRowBorderDxfId="81">
  <tableColumns count="8">
    <tableColumn id="1" xr3:uid="{00000000-0010-0000-3100-000001000000}" name="Años" dataDxfId="79" totalsRowDxfId="80"/>
    <tableColumn id="2" xr3:uid="{00000000-0010-0000-3100-000002000000}" name="Menor de 20 años" totalsRowFunction="custom" dataDxfId="77" totalsRowDxfId="78">
      <totalsRowFormula>+B23/$H$23</totalsRowFormula>
    </tableColumn>
    <tableColumn id="3" xr3:uid="{00000000-0010-0000-3100-000003000000}" name="20 - 29" totalsRowFunction="custom" dataDxfId="75" totalsRowDxfId="76">
      <totalsRowFormula>+C23/$H$23</totalsRowFormula>
    </tableColumn>
    <tableColumn id="4" xr3:uid="{00000000-0010-0000-3100-000004000000}" name="30 - 39" totalsRowFunction="custom" dataDxfId="73" totalsRowDxfId="74">
      <totalsRowFormula>+D23/$H$23</totalsRowFormula>
    </tableColumn>
    <tableColumn id="5" xr3:uid="{00000000-0010-0000-3100-000005000000}" name="40 - 49" totalsRowFunction="custom" dataDxfId="71" totalsRowDxfId="72">
      <totalsRowFormula>+E23/$H$23</totalsRowFormula>
    </tableColumn>
    <tableColumn id="6" xr3:uid="{00000000-0010-0000-3100-000006000000}" name="50 - 59" totalsRowFunction="custom" dataDxfId="69" totalsRowDxfId="70">
      <totalsRowFormula>+F23/$H$23</totalsRowFormula>
    </tableColumn>
    <tableColumn id="7" xr3:uid="{00000000-0010-0000-3100-000007000000}" name="Mayor o igual a 60 años" totalsRowFunction="custom" dataDxfId="67" totalsRowDxfId="68">
      <totalsRowFormula>+G23/$H$23</totalsRowFormula>
    </tableColumn>
    <tableColumn id="8" xr3:uid="{00000000-0010-0000-3100-000008000000}" name="Total " totalsRowFunction="custom" dataDxfId="65" totalsRowDxfId="66">
      <totalsRowFormula>+H23/$H$23</totalsRow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2000000}" name="Tabla55" displayName="Tabla55" ref="A4:B9" totalsRowShown="0" headerRowDxfId="64" dataDxfId="63" headerRowBorderDxfId="61" tableBorderDxfId="62">
  <tableColumns count="2">
    <tableColumn id="1" xr3:uid="{00000000-0010-0000-3200-000001000000}" name="Solicitudes" dataDxfId="60"/>
    <tableColumn id="6" xr3:uid="{00000000-0010-0000-3200-000006000000}" name="Ene-May.24" dataDxfId="59" dataCellStyle="Normal 87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a54" displayName="Tabla54" ref="A4:B13" totalsRowShown="0" headerRowDxfId="58" dataDxfId="57" headerRowBorderDxfId="55" tableBorderDxfId="56">
  <tableColumns count="2">
    <tableColumn id="1" xr3:uid="{00000000-0010-0000-3300-000001000000}" name="EJECUCIÓN CMISS DESDE ESPAÑA" dataDxfId="53" totalsRowDxfId="54" dataCellStyle="Normal 87 2"/>
    <tableColumn id="6" xr3:uid="{00000000-0010-0000-3300-000006000000}" name="Total" dataDxfId="51" totalsRowDxfId="52" dataCellStyle="Normal 87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8" displayName="Tabla8" ref="A4:J22" totalsRowShown="0" headerRowDxfId="658" dataDxfId="657" headerRowBorderDxfId="655" tableBorderDxfId="656" totalsRowBorderDxfId="654">
  <tableColumns count="10">
    <tableColumn id="1" xr3:uid="{00000000-0010-0000-0500-000001000000}" name="Mes / Año" dataDxfId="653"/>
    <tableColumn id="2" xr3:uid="{00000000-0010-0000-0500-000002000000}" name="Afiliados Titulares RC" dataDxfId="652" dataCellStyle="Millares 2 4"/>
    <tableColumn id="3" xr3:uid="{00000000-0010-0000-0500-000003000000}" name="Dependientes  Totales RC" dataDxfId="651" dataCellStyle="Millares 2 4"/>
    <tableColumn id="4" xr3:uid="{00000000-0010-0000-0500-000004000000}" name="Depend.  Directos  RC" dataDxfId="650" dataCellStyle="Millares 2 4"/>
    <tableColumn id="5" xr3:uid="{00000000-0010-0000-0500-000005000000}" name="Depend.  Adicionales RC" dataDxfId="649" dataCellStyle="Millares 2 4"/>
    <tableColumn id="6" xr3:uid="{00000000-0010-0000-0500-000006000000}" name="Afiliación Total SFS RC " dataDxfId="648" dataCellStyle="Millares 2 4">
      <calculatedColumnFormula>+B5+D5+E5</calculatedColumnFormula>
    </tableColumn>
    <tableColumn id="7" xr3:uid="{00000000-0010-0000-0500-000007000000}" name="%  Afiliados Titulares RC" dataDxfId="647" dataCellStyle="Millares 2 4">
      <calculatedColumnFormula>B5/F5</calculatedColumnFormula>
    </tableColumn>
    <tableColumn id="8" xr3:uid="{00000000-0010-0000-0500-000008000000}" name="%  Afiliados Dep. Totales RC" dataDxfId="646" dataCellStyle="Millares 2 4">
      <calculatedColumnFormula>C5/F5</calculatedColumnFormula>
    </tableColumn>
    <tableColumn id="9" xr3:uid="{00000000-0010-0000-0500-000009000000}" name="Indice de dependencia RC" dataDxfId="645">
      <calculatedColumnFormula>+C5/B5</calculatedColumnFormula>
    </tableColumn>
    <tableColumn id="10" xr3:uid="{00000000-0010-0000-0500-00000A000000}" name="Indice de dependencia Adicionales" dataDxfId="644"/>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10" displayName="Tabla10" ref="A4:L21" totalsRowShown="0" headerRowDxfId="642" dataDxfId="641" headerRowBorderDxfId="639" tableBorderDxfId="640" totalsRowBorderDxfId="638">
  <tableColumns count="12">
    <tableColumn id="1" xr3:uid="{00000000-0010-0000-0600-000001000000}" name="Período" dataDxfId="637"/>
    <tableColumn id="2" xr3:uid="{00000000-0010-0000-0600-000002000000}" name="Titulares-Masc" dataDxfId="636" dataCellStyle="Millares 2 4"/>
    <tableColumn id="3" xr3:uid="{00000000-0010-0000-0600-000003000000}" name="Dep-Dir-Masc" dataDxfId="635" dataCellStyle="Millares 2 4"/>
    <tableColumn id="4" xr3:uid="{00000000-0010-0000-0600-000004000000}" name="Dep_Adic-Masc" dataDxfId="634" dataCellStyle="Millares 2 4"/>
    <tableColumn id="5" xr3:uid="{00000000-0010-0000-0600-000005000000}" name="Total de Dep-Masc" dataDxfId="633" dataCellStyle="Millares 2 4">
      <calculatedColumnFormula>+D5+C5</calculatedColumnFormula>
    </tableColumn>
    <tableColumn id="6" xr3:uid="{00000000-0010-0000-0600-000006000000}" name="Total Masculino" dataDxfId="632" dataCellStyle="Millares 2 4">
      <calculatedColumnFormula>B5+C5+D5</calculatedColumnFormula>
    </tableColumn>
    <tableColumn id="7" xr3:uid="{00000000-0010-0000-0600-000007000000}" name="Titulares-Fem" dataDxfId="631" dataCellStyle="Millares 2 4"/>
    <tableColumn id="8" xr3:uid="{00000000-0010-0000-0600-000008000000}" name="Dep-Dir-Fem" dataDxfId="630" dataCellStyle="Millares 2 4"/>
    <tableColumn id="9" xr3:uid="{00000000-0010-0000-0600-000009000000}" name="Dep_Adic-Fem" dataDxfId="629" dataCellStyle="Millares 2 4"/>
    <tableColumn id="10" xr3:uid="{00000000-0010-0000-0600-00000A000000}" name="Total Dep-Fem" dataDxfId="628" dataCellStyle="Millares 2 4">
      <calculatedColumnFormula>+I5+H5</calculatedColumnFormula>
    </tableColumn>
    <tableColumn id="11" xr3:uid="{00000000-0010-0000-0600-00000B000000}" name="Total _x000a_Femenino" dataDxfId="627" dataCellStyle="Millares 2 4">
      <calculatedColumnFormula>G5+H5+I5</calculatedColumnFormula>
    </tableColumn>
    <tableColumn id="12" xr3:uid="{00000000-0010-0000-0600-00000C000000}" name="Total Afiliados SFS RC" dataDxfId="626"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a12" displayName="Tabla12" ref="B4:H21" totalsRowShown="0" headerRowDxfId="623" dataDxfId="622" headerRowBorderDxfId="620" tableBorderDxfId="621" totalsRowBorderDxfId="619">
  <tableColumns count="7">
    <tableColumn id="1" xr3:uid="{00000000-0010-0000-0700-000001000000}" name="Año" dataDxfId="618" dataCellStyle="Normal 2 2"/>
    <tableColumn id="2" xr3:uid="{00000000-0010-0000-0700-000002000000}" name="Afiliados Titulares " dataDxfId="617" dataCellStyle="Normal 2 2"/>
    <tableColumn id="3" xr3:uid="{00000000-0010-0000-0700-000003000000}" name="Afiliados Dependientes " dataDxfId="616" dataCellStyle="Normal 2 2"/>
    <tableColumn id="4" xr3:uid="{00000000-0010-0000-0700-000004000000}" name="Afiliados Totales" dataDxfId="615" dataCellStyle="Normal 2 2">
      <calculatedColumnFormula>C5+D5</calculatedColumnFormula>
    </tableColumn>
    <tableColumn id="5" xr3:uid="{00000000-0010-0000-0700-000005000000}" name="% Afiliados   titulares " dataDxfId="614" dataCellStyle="Normal 2 2">
      <calculatedColumnFormula>C5/E5</calculatedColumnFormula>
    </tableColumn>
    <tableColumn id="6" xr3:uid="{00000000-0010-0000-0700-000006000000}" name=" % Afiliados Dependientes" dataDxfId="613" dataCellStyle="Normal 2 2">
      <calculatedColumnFormula>D5/E5</calculatedColumnFormula>
    </tableColumn>
    <tableColumn id="7" xr3:uid="{00000000-0010-0000-0700-000007000000}" name="Índice de dependencia RS" dataDxfId="612"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15" displayName="Tabla15" ref="B4:I21" totalsRowShown="0" headerRowDxfId="610" dataDxfId="609" headerRowBorderDxfId="607" tableBorderDxfId="608" totalsRowBorderDxfId="606">
  <tableColumns count="8">
    <tableColumn id="1" xr3:uid="{00000000-0010-0000-0800-000001000000}" name="Período" dataDxfId="605"/>
    <tableColumn id="2" xr3:uid="{00000000-0010-0000-0800-000002000000}" name="Titulares_Masc" dataDxfId="604" dataCellStyle="Millares 2 4"/>
    <tableColumn id="3" xr3:uid="{00000000-0010-0000-0800-000003000000}" name="Dependientes Directos_Masc" dataDxfId="603" dataCellStyle="Millares 2 4"/>
    <tableColumn id="4" xr3:uid="{00000000-0010-0000-0800-000004000000}" name="Total Masculino" dataDxfId="602" dataCellStyle="Millares 2 4">
      <calculatedColumnFormula>C5+D5</calculatedColumnFormula>
    </tableColumn>
    <tableColumn id="5" xr3:uid="{00000000-0010-0000-0800-000005000000}" name="Titulares_Fem" dataDxfId="601" dataCellStyle="Millares 2 4"/>
    <tableColumn id="6" xr3:uid="{00000000-0010-0000-0800-000006000000}" name="Dependientes Directos_Fem" dataDxfId="600" dataCellStyle="Millares 2 4"/>
    <tableColumn id="7" xr3:uid="{00000000-0010-0000-0800-000007000000}" name="Total Femenino" dataDxfId="599" dataCellStyle="Millares 2 4">
      <calculatedColumnFormula>F5+G5</calculatedColumnFormula>
    </tableColumn>
    <tableColumn id="8" xr3:uid="{00000000-0010-0000-0800-000008000000}" name="Total Afiliados SFS RS" dataDxfId="598"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3.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4.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3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pageSetUpPr fitToPage="1"/>
  </sheetPr>
  <dimension ref="P1:P88"/>
  <sheetViews>
    <sheetView showGridLines="0" view="pageBreakPreview" zoomScale="40" zoomScaleNormal="100" zoomScaleSheetLayoutView="40" workbookViewId="0">
      <selection activeCell="X55" sqref="X55"/>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58.5" customHeight="1"/>
    <row r="85" ht="81" customHeight="1"/>
    <row r="86" ht="33" customHeight="1"/>
    <row r="87" ht="34.5" customHeight="1"/>
    <row r="88" ht="81" customHeight="1"/>
  </sheetData>
  <pageMargins left="0.70866141732283472" right="0.70866141732283472" top="0.74803149606299213" bottom="0.74803149606299213" header="0.31496062992125984" footer="0.31496062992125984"/>
  <pageSetup paperSize="119" scale="3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theme="2" tint="-0.499984740745262"/>
    <pageSetUpPr fitToPage="1"/>
  </sheetPr>
  <dimension ref="A1:S39"/>
  <sheetViews>
    <sheetView showGridLines="0" view="pageBreakPreview" zoomScale="85" zoomScaleNormal="70" zoomScaleSheetLayoutView="85" workbookViewId="0">
      <selection activeCell="R26" sqref="R26"/>
    </sheetView>
  </sheetViews>
  <sheetFormatPr defaultColWidth="11.42578125" defaultRowHeight="14.25"/>
  <cols>
    <col min="1" max="6" width="11.42578125" style="270"/>
    <col min="7" max="7" width="11.42578125" style="270" customWidth="1"/>
    <col min="8" max="8" width="28.140625" style="270" customWidth="1"/>
    <col min="9" max="9" width="20.42578125" style="270" customWidth="1"/>
    <col min="10" max="11" width="14.7109375" style="270" customWidth="1"/>
    <col min="12" max="12" width="12.42578125" style="270" customWidth="1"/>
    <col min="13" max="16384" width="11.42578125" style="270"/>
  </cols>
  <sheetData>
    <row r="1" spans="1:12">
      <c r="A1" s="1358"/>
      <c r="B1" s="1358"/>
      <c r="C1" s="1358"/>
      <c r="D1" s="1358"/>
      <c r="E1" s="1358"/>
      <c r="F1" s="1358"/>
      <c r="G1" s="1358"/>
      <c r="H1" s="1358"/>
      <c r="I1" s="1358"/>
      <c r="J1" s="1358"/>
      <c r="K1" s="1358"/>
      <c r="L1" s="1358"/>
    </row>
    <row r="2" spans="1:12">
      <c r="A2" s="1358"/>
      <c r="B2" s="1358"/>
      <c r="C2" s="1358"/>
      <c r="D2" s="1358"/>
      <c r="E2" s="1358"/>
      <c r="F2" s="1358"/>
      <c r="G2" s="1358"/>
      <c r="H2" s="1358"/>
      <c r="I2" s="1358"/>
      <c r="J2" s="1358"/>
      <c r="K2" s="1358"/>
      <c r="L2" s="1358"/>
    </row>
    <row r="3" spans="1:12">
      <c r="A3" s="1358"/>
      <c r="B3" s="1358"/>
      <c r="C3" s="1358"/>
      <c r="D3" s="1358"/>
      <c r="E3" s="1358"/>
      <c r="F3" s="1358"/>
      <c r="G3" s="1358"/>
      <c r="H3" s="1358"/>
      <c r="I3" s="1358"/>
      <c r="J3" s="1358"/>
      <c r="K3" s="1358"/>
      <c r="L3" s="1358"/>
    </row>
    <row r="4" spans="1:12">
      <c r="A4" s="1358"/>
      <c r="B4" s="1358"/>
      <c r="C4" s="1358"/>
      <c r="D4" s="1358"/>
      <c r="E4" s="1358"/>
      <c r="F4" s="1358"/>
      <c r="G4" s="1358"/>
      <c r="H4" s="1358"/>
      <c r="I4" s="1358"/>
      <c r="J4" s="1358"/>
      <c r="K4" s="1358"/>
      <c r="L4" s="1358"/>
    </row>
    <row r="5" spans="1:12">
      <c r="A5" s="1358"/>
      <c r="B5" s="1358"/>
      <c r="C5" s="1358"/>
      <c r="D5" s="1358"/>
      <c r="E5" s="1358"/>
      <c r="F5" s="1358"/>
      <c r="G5" s="1358"/>
      <c r="H5" s="1358"/>
      <c r="I5" s="1358"/>
      <c r="J5" s="1358"/>
      <c r="K5" s="1358"/>
      <c r="L5" s="1358"/>
    </row>
    <row r="6" spans="1:12">
      <c r="A6" s="1358"/>
      <c r="B6" s="1358"/>
      <c r="C6" s="1358"/>
      <c r="D6" s="1358"/>
      <c r="E6" s="1358"/>
      <c r="F6" s="1358"/>
      <c r="G6" s="1358"/>
      <c r="H6" s="1358"/>
      <c r="I6" s="1358"/>
      <c r="J6" s="1358"/>
      <c r="K6" s="1358"/>
      <c r="L6" s="1358"/>
    </row>
    <row r="7" spans="1:12" ht="47.25" customHeight="1">
      <c r="A7" s="1358"/>
      <c r="B7" s="1358"/>
      <c r="C7" s="1358"/>
      <c r="D7" s="1358"/>
      <c r="E7" s="1358"/>
      <c r="F7" s="1358"/>
      <c r="G7" s="1358"/>
      <c r="H7" s="1358"/>
      <c r="I7" s="1358"/>
      <c r="J7" s="1358"/>
      <c r="K7" s="1358"/>
      <c r="L7" s="1358"/>
    </row>
    <row r="8" spans="1:12">
      <c r="A8" s="1358"/>
      <c r="B8" s="1358"/>
      <c r="C8" s="1358"/>
      <c r="D8" s="1358"/>
      <c r="E8" s="1358"/>
      <c r="F8" s="1358"/>
      <c r="G8" s="1358"/>
      <c r="H8" s="1358"/>
      <c r="I8" s="1358"/>
      <c r="J8" s="1358"/>
      <c r="K8" s="1358"/>
      <c r="L8" s="1358"/>
    </row>
    <row r="9" spans="1:12">
      <c r="A9" s="1358"/>
      <c r="B9" s="1358"/>
      <c r="C9" s="1358"/>
      <c r="D9" s="1358"/>
      <c r="E9" s="1358"/>
      <c r="F9" s="1358"/>
      <c r="G9" s="1358"/>
      <c r="H9" s="1358"/>
      <c r="I9" s="1358"/>
      <c r="J9" s="1358"/>
      <c r="K9" s="1358"/>
      <c r="L9" s="1358"/>
    </row>
    <row r="10" spans="1:12" ht="23.25" customHeight="1">
      <c r="A10" s="1358"/>
      <c r="B10" s="1358"/>
      <c r="C10" s="1358"/>
      <c r="D10" s="1358"/>
      <c r="E10" s="1358"/>
      <c r="F10" s="1358"/>
      <c r="G10" s="1358"/>
      <c r="H10" s="1358"/>
      <c r="I10" s="1358"/>
      <c r="J10" s="1358"/>
      <c r="K10" s="1358"/>
      <c r="L10" s="1358"/>
    </row>
    <row r="11" spans="1:12">
      <c r="A11" s="1358"/>
      <c r="B11" s="1358"/>
      <c r="C11" s="1358"/>
      <c r="D11" s="1358"/>
      <c r="E11" s="1358"/>
      <c r="F11" s="1358"/>
      <c r="G11" s="1358"/>
      <c r="H11" s="1358"/>
      <c r="I11" s="1358"/>
      <c r="J11" s="1358"/>
      <c r="K11" s="1358"/>
      <c r="L11" s="1358"/>
    </row>
    <row r="12" spans="1:12">
      <c r="A12" s="1358"/>
      <c r="B12" s="1358"/>
      <c r="C12" s="1358"/>
      <c r="D12" s="1358"/>
      <c r="E12" s="1358"/>
      <c r="F12" s="1358"/>
      <c r="G12" s="1358"/>
      <c r="H12" s="1358"/>
      <c r="I12" s="1358"/>
      <c r="J12" s="1358"/>
      <c r="K12" s="1358"/>
      <c r="L12" s="1358"/>
    </row>
    <row r="13" spans="1:12">
      <c r="A13" s="1358"/>
      <c r="B13" s="1358"/>
      <c r="C13" s="1358"/>
      <c r="D13" s="1358"/>
      <c r="E13" s="1358"/>
      <c r="F13" s="1358"/>
      <c r="G13" s="1358"/>
      <c r="H13" s="1358"/>
      <c r="I13" s="1358"/>
      <c r="J13" s="1358"/>
      <c r="K13" s="1358"/>
      <c r="L13" s="1358"/>
    </row>
    <row r="14" spans="1:12">
      <c r="A14" s="1358"/>
      <c r="B14" s="1358"/>
      <c r="C14" s="1358"/>
      <c r="D14" s="1358"/>
      <c r="E14" s="1358"/>
      <c r="F14" s="1358"/>
      <c r="G14" s="1358"/>
      <c r="H14" s="1358"/>
      <c r="I14" s="1358"/>
      <c r="J14" s="1358"/>
      <c r="K14" s="1358"/>
      <c r="L14" s="1358"/>
    </row>
    <row r="15" spans="1:12">
      <c r="A15" s="1358"/>
      <c r="B15" s="1358"/>
      <c r="C15" s="1358"/>
      <c r="D15" s="1358"/>
      <c r="E15" s="1358"/>
      <c r="F15" s="1358"/>
      <c r="G15" s="1358"/>
      <c r="H15" s="1358"/>
      <c r="I15" s="1358"/>
      <c r="J15" s="1358"/>
      <c r="K15" s="1358"/>
      <c r="L15" s="1358"/>
    </row>
    <row r="16" spans="1:12">
      <c r="A16" s="1358"/>
      <c r="B16" s="1358"/>
      <c r="C16" s="1358"/>
      <c r="D16" s="1358"/>
      <c r="E16" s="1358"/>
      <c r="F16" s="1358"/>
      <c r="G16" s="1358"/>
      <c r="H16" s="1358"/>
      <c r="I16" s="1358"/>
      <c r="J16" s="1358"/>
      <c r="K16" s="1358"/>
      <c r="L16" s="1358"/>
    </row>
    <row r="17" spans="1:19">
      <c r="A17" s="1358"/>
      <c r="B17" s="1358"/>
      <c r="C17" s="1358"/>
      <c r="D17" s="1358"/>
      <c r="E17" s="1358"/>
      <c r="F17" s="1358"/>
      <c r="G17" s="1358"/>
      <c r="H17" s="1358"/>
      <c r="I17" s="1358"/>
      <c r="J17" s="1358"/>
      <c r="K17" s="1358"/>
      <c r="L17" s="1358"/>
    </row>
    <row r="18" spans="1:19">
      <c r="A18" s="1358"/>
      <c r="B18" s="1358"/>
      <c r="C18" s="1358"/>
      <c r="D18" s="1358"/>
      <c r="E18" s="1358"/>
      <c r="F18" s="1358"/>
      <c r="G18" s="1358"/>
      <c r="H18" s="1358"/>
      <c r="I18" s="1358"/>
      <c r="J18" s="1358"/>
      <c r="K18" s="1358"/>
      <c r="L18" s="1358"/>
    </row>
    <row r="19" spans="1:19">
      <c r="A19" s="1358"/>
      <c r="B19" s="1358"/>
      <c r="C19" s="1358"/>
      <c r="D19" s="1358"/>
      <c r="E19" s="1358"/>
      <c r="F19" s="1358"/>
      <c r="G19" s="1358"/>
      <c r="H19" s="1358"/>
      <c r="I19" s="1358"/>
      <c r="J19" s="1358"/>
      <c r="K19" s="1358"/>
      <c r="L19" s="1358"/>
    </row>
    <row r="20" spans="1:19">
      <c r="A20" s="1358"/>
      <c r="B20" s="1358"/>
      <c r="C20" s="1358"/>
      <c r="D20" s="1358"/>
      <c r="E20" s="1358"/>
      <c r="F20" s="1358"/>
      <c r="G20" s="1358"/>
      <c r="H20" s="1358"/>
      <c r="I20" s="1358"/>
      <c r="J20" s="1358"/>
      <c r="K20" s="1358"/>
      <c r="L20" s="1358"/>
    </row>
    <row r="21" spans="1:19">
      <c r="A21" s="1358"/>
      <c r="B21" s="1358"/>
      <c r="C21" s="1358"/>
      <c r="D21" s="1358"/>
      <c r="E21" s="1358"/>
      <c r="F21" s="1358"/>
      <c r="G21" s="1358"/>
      <c r="H21" s="1358"/>
      <c r="I21" s="1358"/>
      <c r="J21" s="1358"/>
      <c r="K21" s="1358"/>
      <c r="L21" s="1358"/>
    </row>
    <row r="22" spans="1:19">
      <c r="A22" s="1358"/>
      <c r="B22" s="1358"/>
      <c r="C22" s="1358"/>
      <c r="D22" s="1358"/>
      <c r="E22" s="1358"/>
      <c r="F22" s="1358"/>
      <c r="G22" s="1358"/>
      <c r="H22" s="1358"/>
      <c r="I22" s="1358"/>
      <c r="J22" s="1358"/>
      <c r="K22" s="1358"/>
      <c r="L22" s="1358"/>
    </row>
    <row r="23" spans="1:19" ht="27">
      <c r="A23" s="1358"/>
      <c r="B23" s="1358"/>
      <c r="C23" s="1358"/>
      <c r="D23" s="1358"/>
      <c r="E23" s="1358"/>
      <c r="F23" s="1358"/>
      <c r="G23" s="1358"/>
      <c r="H23" s="1358"/>
      <c r="I23" s="1358"/>
      <c r="J23" s="1358"/>
      <c r="K23" s="1358"/>
      <c r="L23" s="1358"/>
      <c r="S23" s="382"/>
    </row>
    <row r="24" spans="1:19">
      <c r="A24" s="1358"/>
      <c r="B24" s="1358"/>
      <c r="C24" s="1358"/>
      <c r="D24" s="1358"/>
      <c r="E24" s="1358"/>
      <c r="F24" s="1358"/>
      <c r="G24" s="1358"/>
      <c r="H24" s="1358"/>
      <c r="I24" s="1358"/>
      <c r="J24" s="1358"/>
      <c r="K24" s="1358"/>
      <c r="L24" s="1358"/>
    </row>
    <row r="25" spans="1:19">
      <c r="A25" s="1358"/>
      <c r="B25" s="1358"/>
      <c r="C25" s="1358"/>
      <c r="D25" s="1358"/>
      <c r="E25" s="1358"/>
      <c r="F25" s="1358"/>
      <c r="G25" s="1358"/>
      <c r="H25" s="1358"/>
      <c r="I25" s="1358"/>
      <c r="J25" s="1358"/>
      <c r="K25" s="1358"/>
      <c r="L25" s="1358"/>
    </row>
    <row r="26" spans="1:19">
      <c r="A26" s="1358"/>
      <c r="B26" s="1358"/>
      <c r="C26" s="1358"/>
      <c r="D26" s="1358"/>
      <c r="E26" s="1358"/>
      <c r="F26" s="1358"/>
      <c r="G26" s="1358"/>
      <c r="H26" s="1358"/>
      <c r="I26" s="1358"/>
      <c r="J26" s="1358"/>
      <c r="K26" s="1358"/>
      <c r="L26" s="1358"/>
    </row>
    <row r="27" spans="1:19">
      <c r="A27" s="1358"/>
      <c r="B27" s="1358"/>
      <c r="C27" s="1358"/>
      <c r="D27" s="1358"/>
      <c r="E27" s="1358"/>
      <c r="F27" s="1358"/>
      <c r="G27" s="1358"/>
      <c r="H27" s="1358"/>
      <c r="I27" s="1358"/>
      <c r="J27" s="1358"/>
      <c r="K27" s="1358"/>
      <c r="L27" s="1358"/>
    </row>
    <row r="28" spans="1:19">
      <c r="A28" s="1358"/>
      <c r="B28" s="1358"/>
      <c r="C28" s="1358"/>
      <c r="D28" s="1358"/>
      <c r="E28" s="1358"/>
      <c r="F28" s="1358"/>
      <c r="G28" s="1358"/>
      <c r="H28" s="1358"/>
      <c r="I28" s="1358"/>
      <c r="J28" s="1358"/>
      <c r="K28" s="1358"/>
      <c r="L28" s="1358"/>
    </row>
    <row r="29" spans="1:19">
      <c r="A29" s="1358"/>
      <c r="B29" s="1358"/>
      <c r="C29" s="1358"/>
      <c r="D29" s="1358"/>
      <c r="E29" s="1358"/>
      <c r="F29" s="1358"/>
      <c r="G29" s="1358"/>
      <c r="H29" s="1358"/>
      <c r="I29" s="1358"/>
      <c r="J29" s="1358"/>
      <c r="K29" s="1358"/>
      <c r="L29" s="1358"/>
    </row>
    <row r="30" spans="1:19">
      <c r="A30" s="1358"/>
      <c r="B30" s="1358"/>
      <c r="C30" s="1358"/>
      <c r="D30" s="1358"/>
      <c r="E30" s="1358"/>
      <c r="F30" s="1358"/>
      <c r="G30" s="1358"/>
      <c r="H30" s="1358"/>
      <c r="I30" s="1358"/>
      <c r="J30" s="1358"/>
      <c r="K30" s="1358"/>
      <c r="L30" s="1358"/>
    </row>
    <row r="31" spans="1:19">
      <c r="A31" s="1358"/>
      <c r="B31" s="1358"/>
      <c r="C31" s="1358"/>
      <c r="D31" s="1358"/>
      <c r="E31" s="1358"/>
      <c r="F31" s="1358"/>
      <c r="G31" s="1358"/>
      <c r="H31" s="1358"/>
      <c r="I31" s="1358"/>
      <c r="J31" s="1358"/>
      <c r="K31" s="1358"/>
      <c r="L31" s="1358"/>
    </row>
    <row r="32" spans="1:19">
      <c r="A32" s="1358"/>
      <c r="B32" s="1358"/>
      <c r="C32" s="1358"/>
      <c r="D32" s="1358"/>
      <c r="E32" s="1358"/>
      <c r="F32" s="1358"/>
      <c r="G32" s="1358"/>
      <c r="H32" s="1358"/>
      <c r="I32" s="1358"/>
      <c r="J32" s="1358"/>
      <c r="K32" s="1358"/>
      <c r="L32" s="1358"/>
    </row>
    <row r="33" spans="1:12">
      <c r="A33" s="1358"/>
      <c r="B33" s="1358"/>
      <c r="C33" s="1358"/>
      <c r="D33" s="1358"/>
      <c r="E33" s="1358"/>
      <c r="F33" s="1358"/>
      <c r="G33" s="1358"/>
      <c r="H33" s="1358"/>
      <c r="I33" s="1358"/>
      <c r="J33" s="1358"/>
      <c r="K33" s="1358"/>
      <c r="L33" s="1358"/>
    </row>
    <row r="34" spans="1:12">
      <c r="A34" s="1358"/>
      <c r="B34" s="1358"/>
      <c r="C34" s="1358"/>
      <c r="D34" s="1358"/>
      <c r="E34" s="1358"/>
      <c r="F34" s="1358"/>
      <c r="G34" s="1358"/>
      <c r="H34" s="1358"/>
      <c r="I34" s="1358"/>
      <c r="J34" s="1358"/>
      <c r="K34" s="1358"/>
      <c r="L34" s="1358"/>
    </row>
    <row r="35" spans="1:12">
      <c r="A35" s="1358"/>
      <c r="B35" s="1358"/>
      <c r="C35" s="1358"/>
      <c r="D35" s="1358"/>
      <c r="E35" s="1358"/>
      <c r="F35" s="1358"/>
      <c r="G35" s="1358"/>
      <c r="H35" s="1358"/>
      <c r="I35" s="1358"/>
      <c r="J35" s="1358"/>
      <c r="K35" s="1358"/>
      <c r="L35" s="1358"/>
    </row>
    <row r="36" spans="1:12">
      <c r="A36" s="1358"/>
      <c r="B36" s="1358"/>
      <c r="C36" s="1358"/>
      <c r="D36" s="1358"/>
      <c r="E36" s="1358"/>
      <c r="F36" s="1358"/>
      <c r="G36" s="1358"/>
      <c r="H36" s="1358"/>
      <c r="I36" s="1358"/>
      <c r="J36" s="1358"/>
      <c r="K36" s="1358"/>
      <c r="L36" s="1358"/>
    </row>
    <row r="37" spans="1:12">
      <c r="A37" s="1358"/>
      <c r="B37" s="1358"/>
      <c r="C37" s="1358"/>
      <c r="D37" s="1358"/>
      <c r="E37" s="1358"/>
      <c r="F37" s="1358"/>
      <c r="G37" s="1358"/>
      <c r="H37" s="1358"/>
      <c r="I37" s="1358"/>
      <c r="J37" s="1358"/>
      <c r="K37" s="1358"/>
      <c r="L37" s="1358"/>
    </row>
    <row r="38" spans="1:12">
      <c r="A38" s="1358"/>
      <c r="B38" s="1358"/>
      <c r="C38" s="1358"/>
      <c r="D38" s="1358"/>
      <c r="E38" s="1358"/>
      <c r="F38" s="1358"/>
      <c r="G38" s="1358"/>
      <c r="H38" s="1358"/>
      <c r="I38" s="1358"/>
      <c r="J38" s="1358"/>
      <c r="K38" s="1358"/>
      <c r="L38" s="1358"/>
    </row>
    <row r="39" spans="1:12">
      <c r="A39" s="1358"/>
      <c r="B39" s="1358"/>
      <c r="C39" s="1358"/>
      <c r="D39" s="1358"/>
      <c r="E39" s="1358"/>
      <c r="F39" s="1358"/>
      <c r="G39" s="1358"/>
      <c r="H39" s="1358"/>
      <c r="I39" s="1358"/>
      <c r="J39" s="1358"/>
      <c r="K39" s="1358"/>
      <c r="L39" s="1358"/>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9">
    <tabColor rgb="FF7030A0"/>
    <pageSetUpPr fitToPage="1"/>
  </sheetPr>
  <dimension ref="A1:K21"/>
  <sheetViews>
    <sheetView showGridLines="0" view="pageBreakPreview" zoomScaleNormal="100" zoomScaleSheetLayoutView="100" workbookViewId="0">
      <selection activeCell="B5" sqref="B5:B8"/>
    </sheetView>
  </sheetViews>
  <sheetFormatPr defaultColWidth="11.42578125" defaultRowHeight="14.25"/>
  <cols>
    <col min="1" max="1" width="42" style="372" customWidth="1"/>
    <col min="2" max="2" width="16.140625" style="372" customWidth="1"/>
    <col min="3" max="5" width="11.140625" style="372" customWidth="1"/>
    <col min="6" max="8" width="7.85546875" style="372" customWidth="1"/>
    <col min="9" max="11" width="11.42578125" style="372"/>
    <col min="12" max="12" width="32.7109375" style="372" customWidth="1"/>
    <col min="13" max="13" width="12.140625" style="372" customWidth="1"/>
    <col min="14" max="16384" width="11.42578125" style="372"/>
  </cols>
  <sheetData>
    <row r="1" spans="1:8" s="495" customFormat="1" ht="37.5" customHeight="1">
      <c r="A1" s="1577" t="s">
        <v>787</v>
      </c>
      <c r="B1" s="1577"/>
      <c r="C1" s="1577"/>
      <c r="D1" s="1577"/>
      <c r="E1" s="1577"/>
      <c r="F1" s="1577"/>
      <c r="G1" s="1577"/>
      <c r="H1" s="1577"/>
    </row>
    <row r="2" spans="1:8" s="495" customFormat="1" ht="18" customHeight="1">
      <c r="A2" s="1578" t="s">
        <v>788</v>
      </c>
      <c r="B2" s="1579"/>
      <c r="C2" s="1579"/>
      <c r="D2" s="1579"/>
      <c r="E2" s="1579"/>
      <c r="F2" s="1579"/>
      <c r="G2" s="1579"/>
      <c r="H2" s="1579"/>
    </row>
    <row r="3" spans="1:8" ht="8.25" customHeight="1">
      <c r="A3" s="373"/>
      <c r="B3" s="373"/>
      <c r="C3" s="373"/>
      <c r="D3" s="373"/>
      <c r="E3" s="373"/>
      <c r="F3" s="373"/>
      <c r="G3" s="373"/>
      <c r="H3" s="373"/>
    </row>
    <row r="4" spans="1:8" ht="18.75" customHeight="1">
      <c r="A4" s="496" t="s">
        <v>789</v>
      </c>
      <c r="B4" s="1269" t="s">
        <v>526</v>
      </c>
      <c r="C4" s="373"/>
      <c r="D4" s="373"/>
      <c r="E4" s="373"/>
      <c r="F4" s="373"/>
      <c r="G4" s="373"/>
      <c r="H4" s="373"/>
    </row>
    <row r="5" spans="1:8" ht="18.75" customHeight="1">
      <c r="A5" s="375" t="s">
        <v>790</v>
      </c>
      <c r="B5" s="945">
        <f>301+451+96</f>
        <v>848</v>
      </c>
      <c r="C5" s="373"/>
      <c r="D5" s="373"/>
      <c r="E5" s="373"/>
      <c r="F5" s="373"/>
      <c r="G5" s="373"/>
      <c r="H5" s="373"/>
    </row>
    <row r="6" spans="1:8" ht="15">
      <c r="A6" s="375" t="s">
        <v>791</v>
      </c>
      <c r="B6" s="945">
        <f>237+3265+962</f>
        <v>4464</v>
      </c>
      <c r="C6" s="373"/>
      <c r="D6" s="373"/>
      <c r="E6" s="373"/>
      <c r="F6" s="373"/>
      <c r="G6" s="373"/>
      <c r="H6" s="373"/>
    </row>
    <row r="7" spans="1:8" ht="15">
      <c r="A7" s="375" t="s">
        <v>792</v>
      </c>
      <c r="B7" s="945">
        <f>247+591+166</f>
        <v>1004</v>
      </c>
      <c r="C7" s="373"/>
      <c r="D7" s="373"/>
      <c r="E7" s="373"/>
      <c r="F7" s="373"/>
      <c r="G7" s="373"/>
      <c r="H7" s="373"/>
    </row>
    <row r="8" spans="1:8" ht="15">
      <c r="A8" s="375" t="s">
        <v>793</v>
      </c>
      <c r="B8" s="945">
        <f>42+476+186</f>
        <v>704</v>
      </c>
      <c r="C8" s="373"/>
      <c r="D8" s="947"/>
      <c r="E8" s="947"/>
      <c r="F8" s="947"/>
      <c r="G8" s="947"/>
      <c r="H8" s="947"/>
    </row>
    <row r="9" spans="1:8" s="1179" customFormat="1" ht="19.5" customHeight="1">
      <c r="A9" s="1178" t="s">
        <v>794</v>
      </c>
      <c r="B9" s="1177"/>
    </row>
    <row r="10" spans="1:8">
      <c r="A10" s="374"/>
      <c r="B10" s="374"/>
      <c r="C10" s="374"/>
      <c r="D10" s="374"/>
      <c r="E10" s="374"/>
      <c r="F10" s="374"/>
      <c r="G10" s="374"/>
      <c r="H10" s="374"/>
    </row>
    <row r="11" spans="1:8">
      <c r="A11" s="374"/>
      <c r="B11" s="374"/>
      <c r="C11" s="374"/>
      <c r="D11" s="374"/>
      <c r="E11" s="374"/>
      <c r="F11" s="374"/>
      <c r="G11" s="374"/>
      <c r="H11" s="374"/>
    </row>
    <row r="21" spans="11:11">
      <c r="K21" s="372" t="s">
        <v>0</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61">
    <tabColor rgb="FF7030A0"/>
    <pageSetUpPr fitToPage="1"/>
  </sheetPr>
  <dimension ref="A1:H28"/>
  <sheetViews>
    <sheetView showGridLines="0" view="pageBreakPreview" zoomScale="40" zoomScaleNormal="100" zoomScaleSheetLayoutView="40" workbookViewId="0">
      <selection activeCell="L20" sqref="L20"/>
    </sheetView>
  </sheetViews>
  <sheetFormatPr defaultColWidth="11.42578125" defaultRowHeight="18"/>
  <cols>
    <col min="1" max="1" width="107.28515625" style="378" customWidth="1"/>
    <col min="2" max="2" width="34.5703125" style="378" customWidth="1"/>
    <col min="3" max="3" width="16.85546875" style="378" customWidth="1"/>
    <col min="4" max="4" width="133.5703125" style="378" bestFit="1" customWidth="1"/>
    <col min="5" max="5" width="25.140625" style="378" bestFit="1" customWidth="1"/>
    <col min="6" max="6" width="16.85546875" style="378" customWidth="1"/>
    <col min="7" max="11" width="11.42578125" style="378"/>
    <col min="12" max="12" width="32.7109375" style="378" customWidth="1"/>
    <col min="13" max="13" width="12.140625" style="378" customWidth="1"/>
    <col min="14" max="16384" width="11.42578125" style="378"/>
  </cols>
  <sheetData>
    <row r="1" spans="1:8" s="493" customFormat="1" ht="72" customHeight="1">
      <c r="A1" s="1581" t="s">
        <v>795</v>
      </c>
      <c r="B1" s="1581"/>
      <c r="C1" s="1581"/>
      <c r="D1" s="1581"/>
      <c r="E1" s="1581"/>
      <c r="F1" s="1581"/>
    </row>
    <row r="2" spans="1:8" s="493" customFormat="1" ht="31.5" customHeight="1">
      <c r="A2" s="1581" t="s">
        <v>788</v>
      </c>
      <c r="B2" s="1581"/>
      <c r="C2" s="1581"/>
      <c r="D2" s="1581"/>
      <c r="E2" s="1581"/>
      <c r="F2" s="1581"/>
    </row>
    <row r="3" spans="1:8" ht="16.5" customHeight="1">
      <c r="A3" s="1580"/>
      <c r="B3" s="1580"/>
      <c r="C3" s="1580"/>
      <c r="D3" s="1580"/>
      <c r="E3" s="1580"/>
      <c r="F3" s="1580"/>
      <c r="G3" s="1580"/>
      <c r="H3" s="1580"/>
    </row>
    <row r="4" spans="1:8" ht="23.25">
      <c r="A4" s="1174" t="s">
        <v>796</v>
      </c>
      <c r="B4" s="1174" t="s">
        <v>202</v>
      </c>
      <c r="C4" s="1193"/>
      <c r="D4" s="1174" t="s">
        <v>797</v>
      </c>
      <c r="E4" s="1270" t="s">
        <v>202</v>
      </c>
      <c r="F4" s="376"/>
    </row>
    <row r="5" spans="1:8" ht="23.25">
      <c r="A5" s="597" t="s">
        <v>798</v>
      </c>
      <c r="B5" s="946">
        <v>14</v>
      </c>
      <c r="C5" s="376"/>
      <c r="D5" s="1175" t="s">
        <v>798</v>
      </c>
      <c r="E5" s="946">
        <v>1</v>
      </c>
      <c r="F5" s="376"/>
    </row>
    <row r="6" spans="1:8" ht="23.25">
      <c r="A6" s="597" t="s">
        <v>799</v>
      </c>
      <c r="B6" s="946">
        <f>43+14</f>
        <v>57</v>
      </c>
      <c r="C6" s="376"/>
      <c r="D6" s="1175" t="s">
        <v>799</v>
      </c>
      <c r="E6" s="946">
        <v>16</v>
      </c>
      <c r="F6" s="376"/>
    </row>
    <row r="7" spans="1:8" ht="23.25">
      <c r="A7" s="597" t="s">
        <v>800</v>
      </c>
      <c r="B7" s="946">
        <v>12</v>
      </c>
      <c r="C7" s="376"/>
      <c r="D7" s="1175" t="s">
        <v>801</v>
      </c>
      <c r="E7" s="946">
        <v>10</v>
      </c>
      <c r="F7" s="376"/>
    </row>
    <row r="8" spans="1:8" ht="23.25">
      <c r="A8" s="597" t="s">
        <v>802</v>
      </c>
      <c r="B8" s="946">
        <v>21</v>
      </c>
      <c r="C8" s="376"/>
      <c r="D8" s="1175" t="s">
        <v>803</v>
      </c>
      <c r="E8" s="946">
        <v>3</v>
      </c>
      <c r="F8" s="376"/>
    </row>
    <row r="9" spans="1:8" ht="23.25">
      <c r="A9" s="597" t="s">
        <v>804</v>
      </c>
      <c r="B9" s="946">
        <f>114+16</f>
        <v>130</v>
      </c>
      <c r="C9" s="376"/>
      <c r="D9" s="1175" t="s">
        <v>802</v>
      </c>
      <c r="E9" s="946">
        <v>2</v>
      </c>
      <c r="F9" s="376"/>
    </row>
    <row r="10" spans="1:8" ht="23.25">
      <c r="A10" s="597" t="s">
        <v>805</v>
      </c>
      <c r="B10" s="946">
        <f>84+6</f>
        <v>90</v>
      </c>
      <c r="C10" s="376"/>
      <c r="D10" s="1175" t="s">
        <v>806</v>
      </c>
      <c r="E10" s="946">
        <v>9</v>
      </c>
      <c r="F10" s="376"/>
    </row>
    <row r="11" spans="1:8" ht="23.25">
      <c r="A11" s="597" t="s">
        <v>806</v>
      </c>
      <c r="B11" s="946">
        <f>401+23</f>
        <v>424</v>
      </c>
      <c r="C11" s="376"/>
      <c r="D11" s="1175" t="s">
        <v>805</v>
      </c>
      <c r="E11" s="946">
        <v>10</v>
      </c>
      <c r="F11" s="376"/>
    </row>
    <row r="12" spans="1:8" ht="23.25">
      <c r="A12" s="598" t="s">
        <v>202</v>
      </c>
      <c r="B12" s="1183">
        <f>SUBTOTAL(109,B5:B11)</f>
        <v>748</v>
      </c>
      <c r="C12" s="376"/>
      <c r="D12" s="1175" t="s">
        <v>807</v>
      </c>
      <c r="E12" s="946">
        <f>26+23</f>
        <v>49</v>
      </c>
      <c r="F12" s="377"/>
    </row>
    <row r="13" spans="1:8" ht="23.25">
      <c r="A13" s="597" t="s">
        <v>808</v>
      </c>
      <c r="B13" s="1176"/>
      <c r="C13" s="377"/>
      <c r="D13" s="598" t="s">
        <v>202</v>
      </c>
      <c r="E13" s="1183">
        <f>SUM(E5:E12)</f>
        <v>100</v>
      </c>
      <c r="G13" s="379"/>
    </row>
    <row r="14" spans="1:8" ht="23.25">
      <c r="D14" s="1180" t="s">
        <v>808</v>
      </c>
      <c r="E14" s="380"/>
      <c r="F14" s="380"/>
    </row>
    <row r="15" spans="1:8">
      <c r="C15" s="380"/>
    </row>
    <row r="26" ht="67.5" customHeight="1"/>
    <row r="27" ht="67.5" customHeight="1"/>
    <row r="28" ht="67.5" customHeight="1"/>
  </sheetData>
  <mergeCells count="6">
    <mergeCell ref="G3:H3"/>
    <mergeCell ref="A1:F1"/>
    <mergeCell ref="A3:B3"/>
    <mergeCell ref="A2:F2"/>
    <mergeCell ref="C3:D3"/>
    <mergeCell ref="E3:F3"/>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FF00FF"/>
    <pageSetUpPr fitToPage="1"/>
  </sheetPr>
  <dimension ref="A1:Z116"/>
  <sheetViews>
    <sheetView showGridLines="0" view="pageBreakPreview" zoomScale="55" zoomScaleNormal="100" zoomScaleSheetLayoutView="55" workbookViewId="0">
      <pane ySplit="1" topLeftCell="A2" activePane="bottomLeft" state="frozen"/>
      <selection pane="bottomLeft" activeCell="D14" sqref="D14"/>
      <selection activeCell="R30" sqref="R30"/>
    </sheetView>
  </sheetViews>
  <sheetFormatPr defaultColWidth="26.7109375" defaultRowHeight="31.5"/>
  <cols>
    <col min="1" max="1" width="76.42578125" style="196" customWidth="1"/>
    <col min="2" max="2" width="68.7109375" style="196" bestFit="1" customWidth="1"/>
    <col min="3" max="3" width="70.140625" style="198" customWidth="1"/>
    <col min="4" max="4" width="67.28515625" style="196" customWidth="1"/>
    <col min="5" max="5" width="59.5703125" style="196" bestFit="1" customWidth="1"/>
    <col min="6" max="6" width="43.42578125" style="197" customWidth="1"/>
    <col min="7" max="7" width="44.5703125" style="197" customWidth="1"/>
    <col min="8" max="8" width="59" style="197" customWidth="1"/>
    <col min="9" max="9" width="59.85546875" style="196" customWidth="1"/>
    <col min="10" max="10" width="50.42578125" style="197" customWidth="1"/>
    <col min="11" max="11" width="40.7109375" style="197" customWidth="1"/>
    <col min="12" max="12" width="84.140625" style="197" customWidth="1"/>
    <col min="13" max="13" width="75.7109375" style="197" customWidth="1"/>
    <col min="14" max="14" width="43.28515625" style="197" customWidth="1"/>
    <col min="15" max="15" width="138.42578125" style="199" customWidth="1"/>
    <col min="16" max="16" width="40.85546875" style="199" customWidth="1"/>
    <col min="17" max="16384" width="26.7109375" style="195"/>
  </cols>
  <sheetData>
    <row r="1" spans="1:26" ht="135.75" customHeight="1">
      <c r="A1" s="1585" t="s">
        <v>809</v>
      </c>
      <c r="B1" s="1586"/>
      <c r="C1" s="1586"/>
      <c r="D1" s="1586"/>
      <c r="E1" s="1586"/>
      <c r="F1" s="1586"/>
      <c r="G1" s="1586"/>
      <c r="H1" s="1586"/>
      <c r="I1" s="1586"/>
      <c r="J1" s="1586"/>
      <c r="K1" s="1586"/>
      <c r="L1" s="1586"/>
      <c r="M1" s="1586"/>
      <c r="N1" s="1586"/>
      <c r="O1" s="1241" t="s">
        <v>810</v>
      </c>
      <c r="P1" s="1243"/>
    </row>
    <row r="2" spans="1:26" ht="35.25" customHeight="1">
      <c r="B2" s="197"/>
      <c r="O2" s="1241" t="s">
        <v>811</v>
      </c>
      <c r="P2" s="1243"/>
    </row>
    <row r="3" spans="1:26" ht="35.25" customHeight="1">
      <c r="B3" s="197"/>
      <c r="C3" s="1185" t="s">
        <v>812</v>
      </c>
      <c r="D3" s="1185" t="s">
        <v>813</v>
      </c>
      <c r="O3" s="1241" t="s">
        <v>814</v>
      </c>
      <c r="P3" s="1244"/>
    </row>
    <row r="4" spans="1:26" s="200" customFormat="1" ht="41.25" customHeight="1">
      <c r="A4" s="1187" t="s">
        <v>815</v>
      </c>
      <c r="B4" s="1194">
        <v>10788634</v>
      </c>
      <c r="C4" s="1091">
        <f>+(B30+B33+B39)/B4</f>
        <v>1.033013076539625E-2</v>
      </c>
      <c r="D4" s="1092">
        <f>+(C30+C39+B33)/B4</f>
        <v>0.97682913332679555</v>
      </c>
      <c r="E4" s="198"/>
      <c r="I4" s="196"/>
      <c r="K4" s="202"/>
      <c r="L4" s="197"/>
      <c r="M4" s="198"/>
      <c r="N4" s="198"/>
      <c r="O4" s="1241" t="s">
        <v>816</v>
      </c>
      <c r="P4" s="1243"/>
    </row>
    <row r="5" spans="1:26" s="201" customFormat="1" ht="47.25" customHeight="1">
      <c r="A5" s="197"/>
      <c r="B5" s="197"/>
      <c r="C5" s="197"/>
      <c r="D5" s="197"/>
      <c r="E5" s="197"/>
      <c r="I5" s="196"/>
      <c r="L5" s="197"/>
      <c r="M5" s="197"/>
      <c r="N5" s="197"/>
      <c r="O5" s="1241" t="s">
        <v>817</v>
      </c>
      <c r="P5" s="1245" t="s">
        <v>818</v>
      </c>
    </row>
    <row r="6" spans="1:26" s="201" customFormat="1" ht="41.25" customHeight="1">
      <c r="A6" s="1587" t="s">
        <v>819</v>
      </c>
      <c r="B6" s="1187" t="s">
        <v>820</v>
      </c>
      <c r="C6" s="1187" t="s">
        <v>821</v>
      </c>
      <c r="D6" s="1187" t="s">
        <v>202</v>
      </c>
      <c r="E6" s="197"/>
      <c r="M6" s="197"/>
      <c r="N6" s="197"/>
      <c r="O6" s="1241" t="s">
        <v>822</v>
      </c>
      <c r="P6" s="1245" t="s">
        <v>318</v>
      </c>
    </row>
    <row r="7" spans="1:26" s="201" customFormat="1" ht="32.25" customHeight="1">
      <c r="A7" s="1588"/>
      <c r="B7" s="169">
        <v>20562</v>
      </c>
      <c r="C7" s="169">
        <v>233</v>
      </c>
      <c r="D7" s="203">
        <f>+B7+C7</f>
        <v>20795</v>
      </c>
      <c r="E7" s="197"/>
      <c r="M7" s="197"/>
      <c r="N7" s="197"/>
      <c r="O7" s="1241" t="s">
        <v>823</v>
      </c>
      <c r="P7" s="1243"/>
    </row>
    <row r="8" spans="1:26" s="201" customFormat="1" ht="33.75">
      <c r="A8" s="197"/>
      <c r="B8" s="198"/>
      <c r="C8" s="198"/>
      <c r="D8" s="197"/>
      <c r="E8" s="197"/>
      <c r="F8" s="197"/>
      <c r="M8" s="197"/>
      <c r="N8" s="202"/>
      <c r="O8" s="1242">
        <v>2024</v>
      </c>
      <c r="P8" s="1246" t="s">
        <v>318</v>
      </c>
    </row>
    <row r="9" spans="1:26" s="201" customFormat="1" ht="51" customHeight="1">
      <c r="A9" s="1589" t="s">
        <v>824</v>
      </c>
      <c r="B9" s="1590"/>
      <c r="C9" s="1591" t="s">
        <v>825</v>
      </c>
      <c r="D9" s="1591"/>
      <c r="E9" s="1591" t="s">
        <v>826</v>
      </c>
      <c r="F9" s="1591"/>
      <c r="N9" s="202"/>
      <c r="O9" s="1242" t="s">
        <v>827</v>
      </c>
      <c r="P9" s="1242" t="s">
        <v>818</v>
      </c>
      <c r="Q9" s="196"/>
      <c r="R9" s="196"/>
    </row>
    <row r="10" spans="1:26" s="202" customFormat="1" ht="33.75">
      <c r="A10" s="243" t="s">
        <v>828</v>
      </c>
      <c r="B10" s="238">
        <v>106201</v>
      </c>
      <c r="C10" s="244" t="s">
        <v>828</v>
      </c>
      <c r="D10" s="238">
        <v>1761238</v>
      </c>
      <c r="E10" s="243" t="s">
        <v>829</v>
      </c>
      <c r="F10" s="238">
        <f>+F50</f>
        <v>1343375</v>
      </c>
      <c r="G10" s="201"/>
      <c r="H10" s="1584" t="s">
        <v>830</v>
      </c>
      <c r="I10" s="1584"/>
      <c r="J10" s="1584"/>
      <c r="K10" s="1584"/>
      <c r="L10" s="1584"/>
      <c r="M10" s="1584"/>
      <c r="N10" s="196"/>
      <c r="O10" s="1242" t="s">
        <v>814</v>
      </c>
      <c r="P10" s="1242" t="s">
        <v>831</v>
      </c>
      <c r="Q10" s="1015"/>
      <c r="R10" s="1015"/>
      <c r="S10" s="1015"/>
      <c r="T10" s="1015"/>
      <c r="U10" s="1015"/>
      <c r="V10" s="1015"/>
    </row>
    <row r="11" spans="1:26" s="202" customFormat="1" ht="63">
      <c r="A11" s="243" t="s">
        <v>832</v>
      </c>
      <c r="B11" s="238">
        <v>589</v>
      </c>
      <c r="C11" s="244" t="s">
        <v>832</v>
      </c>
      <c r="D11" s="238">
        <v>345282</v>
      </c>
      <c r="E11" s="243" t="s">
        <v>833</v>
      </c>
      <c r="F11" s="238">
        <f>+G50</f>
        <v>1151509</v>
      </c>
      <c r="G11" s="201"/>
      <c r="H11" s="1595" t="s">
        <v>834</v>
      </c>
      <c r="I11" s="1595" t="s">
        <v>339</v>
      </c>
      <c r="J11" s="1595"/>
      <c r="K11" s="1281" t="s">
        <v>340</v>
      </c>
      <c r="L11" s="1282" t="s">
        <v>341</v>
      </c>
      <c r="M11" s="1282" t="s">
        <v>835</v>
      </c>
      <c r="O11" s="1242" t="s">
        <v>836</v>
      </c>
      <c r="P11" s="1242"/>
    </row>
    <row r="12" spans="1:26" s="202" customFormat="1" ht="63">
      <c r="A12" s="243" t="s">
        <v>837</v>
      </c>
      <c r="B12" s="238">
        <v>69</v>
      </c>
      <c r="C12" s="244" t="s">
        <v>837</v>
      </c>
      <c r="D12" s="238">
        <v>388364</v>
      </c>
      <c r="E12" s="245"/>
      <c r="F12" s="245"/>
      <c r="G12" s="184"/>
      <c r="H12" s="1595"/>
      <c r="I12" s="1282" t="s">
        <v>344</v>
      </c>
      <c r="J12" s="1282" t="s">
        <v>345</v>
      </c>
      <c r="K12" s="1282" t="s">
        <v>838</v>
      </c>
      <c r="L12" s="1282" t="s">
        <v>347</v>
      </c>
      <c r="M12" s="1282" t="s">
        <v>839</v>
      </c>
      <c r="O12" s="1242" t="s">
        <v>840</v>
      </c>
      <c r="P12" s="1242"/>
      <c r="Q12" s="1142"/>
      <c r="R12" s="1142"/>
      <c r="S12" s="1142"/>
      <c r="T12" s="1142"/>
      <c r="U12" s="1142"/>
      <c r="V12" s="1142"/>
      <c r="W12" s="1142"/>
      <c r="X12" s="1142"/>
      <c r="Y12" s="1142"/>
      <c r="Z12" s="1142"/>
    </row>
    <row r="13" spans="1:26" s="202" customFormat="1" ht="33.75">
      <c r="A13" s="243" t="s">
        <v>841</v>
      </c>
      <c r="B13" s="973">
        <v>0</v>
      </c>
      <c r="C13" s="244" t="s">
        <v>841</v>
      </c>
      <c r="D13" s="973">
        <v>0</v>
      </c>
      <c r="E13" s="245"/>
      <c r="F13" s="245"/>
      <c r="G13" s="184"/>
      <c r="H13" s="269">
        <f>+I13+J13+K13+L13+M13</f>
        <v>111448</v>
      </c>
      <c r="I13" s="266">
        <v>17029</v>
      </c>
      <c r="J13" s="266">
        <v>28571</v>
      </c>
      <c r="K13" s="267">
        <v>5572</v>
      </c>
      <c r="L13" s="266">
        <v>28858</v>
      </c>
      <c r="M13" s="266">
        <v>31418</v>
      </c>
      <c r="O13" s="196"/>
      <c r="P13" s="196"/>
      <c r="Q13" s="196"/>
      <c r="R13" s="196"/>
    </row>
    <row r="14" spans="1:26" s="207" customFormat="1" ht="39.75" customHeight="1">
      <c r="A14" s="1185" t="s">
        <v>842</v>
      </c>
      <c r="B14" s="261">
        <f>SUM(B10:B13)</f>
        <v>106859</v>
      </c>
      <c r="C14" s="1185" t="s">
        <v>843</v>
      </c>
      <c r="D14" s="261">
        <f>SUM(D10:D13)</f>
        <v>2494884</v>
      </c>
      <c r="E14" s="1185" t="s">
        <v>843</v>
      </c>
      <c r="F14" s="261">
        <f>SUM(F10:F12)</f>
        <v>2494884</v>
      </c>
      <c r="G14" s="184"/>
      <c r="H14" s="184"/>
      <c r="I14" s="198"/>
      <c r="J14" s="198"/>
      <c r="K14" s="197"/>
      <c r="L14" s="198"/>
      <c r="M14" s="198"/>
      <c r="N14" s="198"/>
      <c r="O14" s="200"/>
      <c r="P14" s="200"/>
      <c r="S14" s="198"/>
      <c r="T14" s="198"/>
      <c r="U14" s="198"/>
      <c r="V14" s="198"/>
    </row>
    <row r="15" spans="1:26" s="201" customFormat="1" ht="33.75">
      <c r="A15" s="197"/>
      <c r="B15" s="197"/>
      <c r="C15" s="198"/>
      <c r="D15" s="205"/>
      <c r="E15" s="196"/>
      <c r="F15" s="205">
        <f>+F14-D14</f>
        <v>0</v>
      </c>
      <c r="G15" s="184"/>
      <c r="H15" s="184"/>
      <c r="I15" s="196"/>
      <c r="J15" s="197"/>
      <c r="K15" s="197"/>
      <c r="L15" s="197"/>
      <c r="M15" s="197"/>
      <c r="N15" s="197"/>
      <c r="O15" s="200"/>
      <c r="P15" s="200"/>
      <c r="Q15" s="207"/>
      <c r="R15" s="207"/>
    </row>
    <row r="16" spans="1:26" s="207" customFormat="1" ht="33.75" customHeight="1">
      <c r="A16" s="1603" t="s">
        <v>844</v>
      </c>
      <c r="B16" s="1604"/>
      <c r="C16" s="1604"/>
      <c r="D16" s="1604"/>
      <c r="E16" s="1605"/>
      <c r="G16" s="184"/>
      <c r="H16" s="184"/>
      <c r="I16" s="206"/>
      <c r="J16" s="197"/>
      <c r="K16" s="197"/>
      <c r="L16" s="197"/>
      <c r="M16" s="197"/>
      <c r="N16" s="197"/>
      <c r="O16" s="200"/>
      <c r="P16" s="200"/>
      <c r="Q16" s="168"/>
      <c r="R16" s="201"/>
    </row>
    <row r="17" spans="1:22" s="201" customFormat="1" ht="33.75">
      <c r="A17" s="209"/>
      <c r="B17" s="208"/>
      <c r="C17" s="208" t="s">
        <v>845</v>
      </c>
      <c r="D17" s="208" t="s">
        <v>846</v>
      </c>
      <c r="E17" s="208" t="s">
        <v>847</v>
      </c>
      <c r="G17" s="184"/>
      <c r="H17" s="184"/>
      <c r="I17" s="185"/>
      <c r="J17" s="208" t="s">
        <v>369</v>
      </c>
      <c r="K17" s="208" t="s">
        <v>357</v>
      </c>
      <c r="N17" s="197"/>
      <c r="O17" s="200"/>
      <c r="P17" s="200"/>
      <c r="Q17" s="202"/>
    </row>
    <row r="18" spans="1:22" s="201" customFormat="1" ht="33.75">
      <c r="A18" s="210" t="s">
        <v>848</v>
      </c>
      <c r="B18" s="212"/>
      <c r="C18" s="253">
        <f>+D18+E18</f>
        <v>6994674</v>
      </c>
      <c r="D18" s="169">
        <f>+D26+D37</f>
        <v>3597727</v>
      </c>
      <c r="E18" s="169">
        <f>+E26+E37</f>
        <v>3396947</v>
      </c>
      <c r="G18" s="184"/>
      <c r="H18" s="184"/>
      <c r="I18" s="185"/>
      <c r="J18" s="252" t="s">
        <v>849</v>
      </c>
      <c r="K18" s="266">
        <v>33847</v>
      </c>
    </row>
    <row r="19" spans="1:22" s="201" customFormat="1" ht="33.75">
      <c r="A19" s="210" t="s">
        <v>850</v>
      </c>
      <c r="B19" s="212"/>
      <c r="C19" s="253">
        <f t="shared" ref="C19:C20" si="0">+D19+E19</f>
        <v>3174348</v>
      </c>
      <c r="D19" s="169">
        <f>+D27+D38</f>
        <v>1509151</v>
      </c>
      <c r="E19" s="169">
        <f>+E27+E38</f>
        <v>1665197</v>
      </c>
      <c r="G19" s="184"/>
      <c r="H19" s="184"/>
      <c r="I19" s="185"/>
      <c r="J19" s="252" t="s">
        <v>455</v>
      </c>
      <c r="K19" s="266">
        <v>257284</v>
      </c>
    </row>
    <row r="20" spans="1:22" s="201" customFormat="1" ht="33.75">
      <c r="A20" s="210" t="s">
        <v>851</v>
      </c>
      <c r="B20" s="212"/>
      <c r="C20" s="253">
        <f t="shared" si="0"/>
        <v>258182</v>
      </c>
      <c r="D20" s="169">
        <f>+D28</f>
        <v>81165</v>
      </c>
      <c r="E20" s="169">
        <f>+E28</f>
        <v>177017</v>
      </c>
      <c r="F20" s="197"/>
      <c r="G20" s="184"/>
      <c r="H20" s="184"/>
      <c r="I20" s="185"/>
      <c r="J20" s="252" t="s">
        <v>457</v>
      </c>
      <c r="K20" s="266">
        <v>325699</v>
      </c>
    </row>
    <row r="21" spans="1:22" s="201" customFormat="1" ht="33.75">
      <c r="A21" s="210" t="s">
        <v>852</v>
      </c>
      <c r="B21" s="212"/>
      <c r="C21" s="253">
        <v>111448</v>
      </c>
      <c r="D21" s="212"/>
      <c r="E21" s="212"/>
      <c r="F21" s="197"/>
      <c r="G21" s="184"/>
      <c r="H21" s="184"/>
      <c r="I21" s="185"/>
      <c r="J21" s="252" t="s">
        <v>458</v>
      </c>
      <c r="K21" s="266">
        <v>337730</v>
      </c>
    </row>
    <row r="22" spans="1:22" s="201" customFormat="1" ht="33.75">
      <c r="A22" s="209" t="s">
        <v>202</v>
      </c>
      <c r="B22" s="212"/>
      <c r="C22" s="213">
        <f>SUM(C18:C21)</f>
        <v>10538652</v>
      </c>
      <c r="D22" s="213">
        <f t="shared" ref="D22:E22" si="1">SUM(D18:D21)</f>
        <v>5188043</v>
      </c>
      <c r="E22" s="213">
        <f t="shared" si="1"/>
        <v>5239161</v>
      </c>
      <c r="F22" s="197"/>
      <c r="G22" s="184"/>
      <c r="H22" s="184"/>
      <c r="I22" s="185"/>
      <c r="J22" s="252" t="s">
        <v>459</v>
      </c>
      <c r="K22" s="266">
        <v>278636</v>
      </c>
    </row>
    <row r="23" spans="1:22" s="201" customFormat="1" ht="33.75">
      <c r="F23" s="197"/>
      <c r="G23" s="184"/>
      <c r="H23" s="184"/>
      <c r="I23" s="185"/>
      <c r="J23" s="252" t="s">
        <v>460</v>
      </c>
      <c r="K23" s="266">
        <v>250451</v>
      </c>
    </row>
    <row r="24" spans="1:22" s="201" customFormat="1" ht="39.75" customHeight="1">
      <c r="A24" s="1596" t="s">
        <v>853</v>
      </c>
      <c r="B24" s="1597"/>
      <c r="C24" s="1597"/>
      <c r="D24" s="1597"/>
      <c r="E24" s="1598"/>
      <c r="F24" s="197"/>
      <c r="G24" s="184"/>
      <c r="H24" s="184"/>
      <c r="I24" s="185"/>
      <c r="J24" s="252" t="s">
        <v>461</v>
      </c>
      <c r="K24" s="266">
        <v>204935</v>
      </c>
    </row>
    <row r="25" spans="1:22" s="201" customFormat="1" ht="39.75" customHeight="1">
      <c r="A25" s="1195"/>
      <c r="B25" s="1196"/>
      <c r="C25" s="1196" t="s">
        <v>845</v>
      </c>
      <c r="D25" s="1196" t="s">
        <v>846</v>
      </c>
      <c r="E25" s="1196" t="s">
        <v>847</v>
      </c>
      <c r="F25" s="197" t="s">
        <v>0</v>
      </c>
      <c r="G25" s="184"/>
      <c r="H25" s="184"/>
      <c r="I25" s="185"/>
      <c r="J25" s="252" t="s">
        <v>462</v>
      </c>
      <c r="K25" s="266">
        <v>168440</v>
      </c>
    </row>
    <row r="26" spans="1:22" s="202" customFormat="1" ht="31.5" customHeight="1">
      <c r="A26" s="210" t="s">
        <v>848</v>
      </c>
      <c r="B26" s="212"/>
      <c r="C26" s="253">
        <f>+D26+E26</f>
        <v>2130513</v>
      </c>
      <c r="D26" s="169">
        <v>1203278</v>
      </c>
      <c r="E26" s="169">
        <v>927235</v>
      </c>
      <c r="F26" s="211"/>
      <c r="G26" s="184"/>
      <c r="H26" s="184"/>
      <c r="I26" s="185"/>
      <c r="J26" s="252" t="s">
        <v>463</v>
      </c>
      <c r="K26" s="266">
        <v>132715</v>
      </c>
      <c r="L26" s="201"/>
      <c r="M26" s="201"/>
      <c r="N26" s="201"/>
      <c r="O26" s="201"/>
      <c r="P26" s="201"/>
      <c r="Q26" s="201"/>
      <c r="R26" s="201"/>
      <c r="S26" s="201"/>
      <c r="T26" s="201"/>
      <c r="U26" s="201"/>
      <c r="V26" s="201"/>
    </row>
    <row r="27" spans="1:22" s="202" customFormat="1" ht="31.5" customHeight="1">
      <c r="A27" s="210" t="s">
        <v>850</v>
      </c>
      <c r="B27" s="212"/>
      <c r="C27" s="253">
        <f t="shared" ref="C27:C28" si="2">+D27+E27</f>
        <v>2261186</v>
      </c>
      <c r="D27" s="169">
        <v>1031213</v>
      </c>
      <c r="E27" s="169">
        <v>1229973</v>
      </c>
      <c r="F27" s="211"/>
      <c r="G27" s="184"/>
      <c r="H27" s="184"/>
      <c r="I27" s="185"/>
      <c r="J27" s="252" t="s">
        <v>854</v>
      </c>
      <c r="K27" s="266">
        <v>186761</v>
      </c>
      <c r="L27" s="201"/>
      <c r="M27" s="201"/>
      <c r="N27" s="201"/>
      <c r="O27" s="201"/>
      <c r="P27" s="201"/>
      <c r="Q27" s="201"/>
      <c r="R27" s="201"/>
      <c r="S27" s="201"/>
      <c r="T27" s="201"/>
      <c r="U27" s="201"/>
      <c r="V27" s="201"/>
    </row>
    <row r="28" spans="1:22" s="202" customFormat="1" ht="31.5" customHeight="1">
      <c r="A28" s="210" t="s">
        <v>851</v>
      </c>
      <c r="B28" s="212"/>
      <c r="C28" s="253">
        <f t="shared" si="2"/>
        <v>258182</v>
      </c>
      <c r="D28" s="169">
        <v>81165</v>
      </c>
      <c r="E28" s="169">
        <v>177017</v>
      </c>
      <c r="F28" s="211"/>
      <c r="G28" s="184"/>
      <c r="H28" s="184"/>
      <c r="I28" s="185"/>
      <c r="J28" s="208" t="s">
        <v>696</v>
      </c>
      <c r="K28" s="258">
        <f>SUM(K18:K27)</f>
        <v>2176498</v>
      </c>
      <c r="L28" s="201"/>
      <c r="M28" s="201"/>
      <c r="N28" s="201"/>
      <c r="O28" s="201"/>
      <c r="P28" s="201"/>
      <c r="Q28" s="201"/>
      <c r="R28" s="201"/>
      <c r="S28" s="201"/>
      <c r="T28" s="201"/>
      <c r="U28" s="201"/>
      <c r="V28" s="201"/>
    </row>
    <row r="29" spans="1:22" s="201" customFormat="1" ht="31.5" customHeight="1">
      <c r="A29" s="210"/>
      <c r="B29" s="212"/>
      <c r="C29" s="212"/>
      <c r="D29" s="212"/>
      <c r="E29" s="212"/>
      <c r="F29" s="211"/>
      <c r="G29" s="184"/>
      <c r="H29" s="184"/>
      <c r="I29" s="186"/>
      <c r="J29" s="197"/>
      <c r="K29" s="205">
        <f>+K28-D45</f>
        <v>0</v>
      </c>
    </row>
    <row r="30" spans="1:22" s="201" customFormat="1" ht="33.75">
      <c r="A30" s="209" t="s">
        <v>202</v>
      </c>
      <c r="B30" s="212"/>
      <c r="C30" s="213">
        <f>SUM(C26:C29)</f>
        <v>4649881</v>
      </c>
      <c r="D30" s="213">
        <f t="shared" ref="D30:E30" si="3">SUM(D26:D29)</f>
        <v>2315656</v>
      </c>
      <c r="E30" s="213">
        <f t="shared" si="3"/>
        <v>2334225</v>
      </c>
      <c r="F30" s="211"/>
      <c r="G30" s="184"/>
      <c r="H30" s="184"/>
      <c r="I30" s="186"/>
      <c r="J30" s="214"/>
      <c r="K30" s="214"/>
    </row>
    <row r="31" spans="1:22" s="201" customFormat="1" ht="63">
      <c r="A31" s="196"/>
      <c r="B31" s="196"/>
      <c r="C31" s="1093"/>
      <c r="D31" s="196"/>
      <c r="E31" s="196"/>
      <c r="F31" s="211"/>
      <c r="G31" s="184"/>
      <c r="H31" s="184"/>
      <c r="I31" s="215"/>
      <c r="J31" s="208" t="s">
        <v>855</v>
      </c>
      <c r="K31" s="208" t="s">
        <v>357</v>
      </c>
      <c r="N31" s="214"/>
    </row>
    <row r="32" spans="1:22" s="201" customFormat="1" ht="33.75">
      <c r="A32" s="1582" t="s">
        <v>231</v>
      </c>
      <c r="B32" s="1583"/>
      <c r="C32" s="198"/>
      <c r="D32" s="196"/>
      <c r="E32" s="196"/>
      <c r="F32" s="197"/>
      <c r="G32" s="184"/>
      <c r="H32" s="184"/>
      <c r="I32" s="216"/>
      <c r="J32" s="169" t="s">
        <v>856</v>
      </c>
      <c r="K32" s="266">
        <v>594980</v>
      </c>
      <c r="O32" s="214"/>
    </row>
    <row r="33" spans="1:23" s="201" customFormat="1" ht="33.75">
      <c r="A33" s="169" t="s">
        <v>202</v>
      </c>
      <c r="B33" s="169">
        <v>111448</v>
      </c>
      <c r="C33" s="196"/>
      <c r="D33" s="196"/>
      <c r="E33" s="196"/>
      <c r="F33" s="197"/>
      <c r="G33" s="184"/>
      <c r="H33" s="184"/>
      <c r="I33" s="205"/>
      <c r="J33" s="169" t="s">
        <v>857</v>
      </c>
      <c r="K33" s="266">
        <v>953162</v>
      </c>
      <c r="N33" s="214"/>
      <c r="O33" s="214"/>
    </row>
    <row r="34" spans="1:23" s="201" customFormat="1" ht="33.75">
      <c r="A34" s="196"/>
      <c r="B34" s="196"/>
      <c r="C34" s="198"/>
      <c r="D34" s="196"/>
      <c r="E34" s="196"/>
      <c r="F34" s="197"/>
      <c r="G34" s="184"/>
      <c r="H34" s="184"/>
      <c r="I34" s="197"/>
      <c r="J34" s="169" t="s">
        <v>858</v>
      </c>
      <c r="K34" s="266">
        <v>278908</v>
      </c>
      <c r="N34" s="214"/>
      <c r="O34" s="197"/>
      <c r="P34" s="202"/>
      <c r="Q34" s="202"/>
      <c r="R34" s="202"/>
    </row>
    <row r="35" spans="1:23" s="201" customFormat="1" ht="36">
      <c r="A35" s="1599" t="s">
        <v>859</v>
      </c>
      <c r="B35" s="1600"/>
      <c r="C35" s="1600"/>
      <c r="D35" s="1600"/>
      <c r="E35" s="1601"/>
      <c r="F35" s="197"/>
      <c r="G35" s="184"/>
      <c r="H35" s="184"/>
      <c r="I35" s="197"/>
      <c r="J35" s="169" t="s">
        <v>860</v>
      </c>
      <c r="K35" s="266">
        <v>144362</v>
      </c>
      <c r="N35" s="197"/>
      <c r="O35" s="197"/>
      <c r="P35" s="202"/>
      <c r="Q35" s="202"/>
      <c r="R35" s="202"/>
      <c r="S35" s="202"/>
      <c r="T35" s="202"/>
      <c r="U35" s="202"/>
      <c r="V35" s="202"/>
      <c r="W35" s="202"/>
    </row>
    <row r="36" spans="1:23" s="201" customFormat="1" ht="33.75">
      <c r="A36" s="1197"/>
      <c r="B36" s="1198"/>
      <c r="C36" s="218" t="s">
        <v>861</v>
      </c>
      <c r="D36" s="218" t="s">
        <v>862</v>
      </c>
      <c r="E36" s="218" t="s">
        <v>863</v>
      </c>
      <c r="F36" s="197"/>
      <c r="G36" s="184"/>
      <c r="H36" s="184"/>
      <c r="I36" s="197"/>
      <c r="J36" s="169" t="s">
        <v>864</v>
      </c>
      <c r="K36" s="266">
        <v>123314</v>
      </c>
      <c r="N36" s="197"/>
      <c r="O36" s="197"/>
      <c r="P36" s="202"/>
      <c r="Q36" s="202"/>
      <c r="R36" s="202"/>
      <c r="S36" s="202"/>
      <c r="T36" s="202"/>
      <c r="U36" s="202"/>
      <c r="V36" s="202"/>
      <c r="W36" s="202"/>
    </row>
    <row r="37" spans="1:23" s="201" customFormat="1" ht="33.75">
      <c r="A37" s="204" t="s">
        <v>848</v>
      </c>
      <c r="B37" s="974"/>
      <c r="C37" s="219">
        <f>+D37+E37</f>
        <v>4864161</v>
      </c>
      <c r="D37" s="169">
        <v>2394449</v>
      </c>
      <c r="E37" s="169">
        <v>2469712</v>
      </c>
      <c r="F37" s="197"/>
      <c r="G37" s="184"/>
      <c r="H37" s="184"/>
      <c r="I37" s="197"/>
      <c r="J37" s="169" t="s">
        <v>865</v>
      </c>
      <c r="K37" s="266">
        <v>34419</v>
      </c>
      <c r="N37" s="197"/>
      <c r="O37" s="197"/>
      <c r="P37" s="202"/>
      <c r="Q37" s="202"/>
      <c r="R37" s="202"/>
      <c r="S37" s="202"/>
      <c r="T37" s="202"/>
      <c r="U37" s="202"/>
      <c r="V37" s="202"/>
      <c r="W37" s="202"/>
    </row>
    <row r="38" spans="1:23" s="201" customFormat="1" ht="33.75">
      <c r="A38" s="204" t="s">
        <v>866</v>
      </c>
      <c r="B38" s="974"/>
      <c r="C38" s="219">
        <f>+D38+E38</f>
        <v>913162</v>
      </c>
      <c r="D38" s="169">
        <v>477938</v>
      </c>
      <c r="E38" s="169">
        <v>435224</v>
      </c>
      <c r="F38" s="197"/>
      <c r="G38" s="184"/>
      <c r="H38" s="184"/>
      <c r="I38" s="197"/>
      <c r="J38" s="169" t="s">
        <v>867</v>
      </c>
      <c r="K38" s="266">
        <v>16196</v>
      </c>
      <c r="N38" s="197"/>
      <c r="O38" s="197"/>
      <c r="P38" s="202"/>
      <c r="Q38" s="202"/>
      <c r="R38" s="202"/>
      <c r="S38" s="202"/>
      <c r="T38" s="202"/>
      <c r="U38" s="202"/>
      <c r="V38" s="202"/>
      <c r="W38" s="202"/>
    </row>
    <row r="39" spans="1:23" s="201" customFormat="1" ht="33.75">
      <c r="A39" s="217" t="s">
        <v>202</v>
      </c>
      <c r="B39" s="974"/>
      <c r="C39" s="221">
        <f>SUM(C37:C38)</f>
        <v>5777323</v>
      </c>
      <c r="D39" s="220">
        <f>SUM(D37:D38)</f>
        <v>2872387</v>
      </c>
      <c r="E39" s="220">
        <f>SUM(E37:E38)</f>
        <v>2904936</v>
      </c>
      <c r="F39" s="197"/>
      <c r="G39" s="184"/>
      <c r="H39" s="184"/>
      <c r="I39" s="214"/>
      <c r="J39" s="169" t="s">
        <v>868</v>
      </c>
      <c r="K39" s="266">
        <v>17649</v>
      </c>
      <c r="N39" s="197"/>
      <c r="O39" s="197"/>
      <c r="P39" s="202"/>
      <c r="Q39" s="202"/>
      <c r="R39" s="202"/>
      <c r="S39" s="202"/>
      <c r="T39" s="202"/>
      <c r="U39" s="202"/>
      <c r="V39" s="202"/>
      <c r="W39" s="202"/>
    </row>
    <row r="40" spans="1:23" s="201" customFormat="1" ht="33.75">
      <c r="A40" s="196"/>
      <c r="B40" s="222"/>
      <c r="C40" s="223"/>
      <c r="D40" s="216"/>
      <c r="E40" s="216"/>
      <c r="F40" s="197"/>
      <c r="G40" s="184"/>
      <c r="H40" s="184"/>
      <c r="I40" s="214"/>
      <c r="J40" s="169" t="s">
        <v>869</v>
      </c>
      <c r="K40" s="266">
        <v>13508</v>
      </c>
      <c r="N40" s="197"/>
      <c r="O40" s="197"/>
      <c r="P40" s="202"/>
      <c r="Q40" s="202"/>
      <c r="R40" s="202"/>
      <c r="S40" s="202"/>
      <c r="T40" s="202"/>
      <c r="U40" s="202"/>
      <c r="V40" s="202"/>
      <c r="W40" s="202"/>
    </row>
    <row r="41" spans="1:23" s="201" customFormat="1" ht="33.75">
      <c r="A41" s="1582" t="s">
        <v>618</v>
      </c>
      <c r="B41" s="1602"/>
      <c r="C41" s="1602"/>
      <c r="D41" s="1583"/>
      <c r="E41" s="196"/>
      <c r="F41" s="197"/>
      <c r="G41" s="214"/>
      <c r="H41" s="197"/>
      <c r="I41" s="214"/>
      <c r="J41" s="208" t="s">
        <v>696</v>
      </c>
      <c r="K41" s="258">
        <f>SUM(K32:K40)</f>
        <v>2176498</v>
      </c>
      <c r="N41" s="197"/>
      <c r="O41" s="202"/>
      <c r="P41" s="202"/>
      <c r="S41" s="202"/>
      <c r="T41" s="202"/>
      <c r="U41" s="202"/>
      <c r="V41" s="202"/>
      <c r="W41" s="202"/>
    </row>
    <row r="42" spans="1:23" s="201" customFormat="1" ht="33.75">
      <c r="A42" s="1582" t="s">
        <v>813</v>
      </c>
      <c r="B42" s="1583"/>
      <c r="C42" s="1593" t="s">
        <v>357</v>
      </c>
      <c r="D42" s="1593"/>
      <c r="E42" s="197"/>
      <c r="F42" s="197"/>
      <c r="G42" s="214"/>
      <c r="H42" s="197"/>
      <c r="I42" s="214"/>
      <c r="J42" s="214"/>
      <c r="K42" s="205">
        <f>+K41-D45</f>
        <v>0</v>
      </c>
      <c r="L42" s="197"/>
      <c r="M42" s="197"/>
      <c r="N42" s="197"/>
      <c r="O42" s="202"/>
      <c r="P42" s="202"/>
    </row>
    <row r="43" spans="1:23" s="201" customFormat="1" ht="33.75">
      <c r="A43" s="169" t="s">
        <v>774</v>
      </c>
      <c r="B43" s="237">
        <v>2810064</v>
      </c>
      <c r="C43" s="238" t="s">
        <v>774</v>
      </c>
      <c r="D43" s="237">
        <v>1131702</v>
      </c>
      <c r="E43" s="197"/>
      <c r="F43" s="197"/>
      <c r="G43" s="214"/>
      <c r="H43" s="197"/>
      <c r="I43" s="214"/>
      <c r="J43" s="214"/>
      <c r="K43" s="197"/>
      <c r="L43" s="197"/>
      <c r="M43" s="197"/>
      <c r="N43" s="197"/>
      <c r="O43" s="214"/>
      <c r="P43" s="214"/>
      <c r="Q43" s="214"/>
      <c r="R43" s="214"/>
    </row>
    <row r="44" spans="1:23" s="201" customFormat="1" ht="33.75">
      <c r="A44" s="169" t="s">
        <v>773</v>
      </c>
      <c r="B44" s="237">
        <v>2335496</v>
      </c>
      <c r="C44" s="238" t="s">
        <v>773</v>
      </c>
      <c r="D44" s="237">
        <v>1044796</v>
      </c>
      <c r="E44" s="197"/>
      <c r="F44" s="214"/>
      <c r="G44" s="214"/>
      <c r="H44" s="197"/>
      <c r="I44" s="214"/>
      <c r="J44" s="214"/>
      <c r="K44" s="214"/>
      <c r="L44" s="214"/>
      <c r="M44" s="214"/>
      <c r="N44" s="214"/>
      <c r="O44" s="202"/>
      <c r="P44" s="202"/>
    </row>
    <row r="45" spans="1:23" s="201" customFormat="1" ht="33.75">
      <c r="A45" s="196"/>
      <c r="B45" s="239">
        <f>+B44+B43</f>
        <v>5145560</v>
      </c>
      <c r="C45" s="197" t="s">
        <v>0</v>
      </c>
      <c r="D45" s="239">
        <f>+D44+D43</f>
        <v>2176498</v>
      </c>
      <c r="E45" s="197"/>
      <c r="F45" s="214"/>
      <c r="G45" s="214"/>
      <c r="H45" s="197"/>
      <c r="I45" s="214"/>
      <c r="J45" s="197"/>
      <c r="K45" s="197"/>
      <c r="L45" s="197"/>
      <c r="M45" s="197"/>
      <c r="N45" s="197"/>
      <c r="O45" s="202"/>
      <c r="P45" s="202"/>
      <c r="Q45" s="202"/>
      <c r="R45" s="202"/>
    </row>
    <row r="46" spans="1:23" s="202" customFormat="1" ht="33.75">
      <c r="A46" s="197"/>
      <c r="B46" s="197"/>
      <c r="C46" s="197"/>
      <c r="D46" s="197"/>
      <c r="E46" s="197"/>
      <c r="F46" s="197"/>
      <c r="G46" s="197"/>
      <c r="H46" s="197"/>
      <c r="I46" s="197"/>
      <c r="J46" s="197"/>
      <c r="K46" s="197"/>
      <c r="L46" s="197"/>
      <c r="M46" s="197"/>
      <c r="N46" s="197"/>
    </row>
    <row r="47" spans="1:23" s="202" customFormat="1" ht="33.75">
      <c r="A47" s="196"/>
      <c r="B47" s="196"/>
      <c r="C47" s="198"/>
      <c r="D47" s="198"/>
      <c r="E47" s="196"/>
      <c r="F47" s="197"/>
      <c r="G47" s="197"/>
      <c r="H47" s="197"/>
      <c r="I47" s="197"/>
      <c r="J47" s="197"/>
      <c r="K47" s="197"/>
      <c r="L47" s="197"/>
      <c r="M47" s="197"/>
      <c r="N47" s="197"/>
      <c r="Q47" s="201"/>
      <c r="R47" s="201"/>
    </row>
    <row r="48" spans="1:23" s="201" customFormat="1" ht="33.75">
      <c r="A48" s="1582" t="s">
        <v>870</v>
      </c>
      <c r="B48" s="1583"/>
      <c r="C48" s="198"/>
      <c r="D48" s="1606" t="s">
        <v>871</v>
      </c>
      <c r="E48" s="1606"/>
      <c r="F48" s="1606"/>
      <c r="G48" s="1606"/>
      <c r="H48" s="197"/>
      <c r="I48" s="1591" t="s">
        <v>872</v>
      </c>
      <c r="J48" s="1591"/>
      <c r="K48" s="1591"/>
      <c r="L48" s="1591"/>
      <c r="M48" s="1591"/>
      <c r="N48" s="197"/>
      <c r="O48" s="202"/>
      <c r="P48" s="202"/>
    </row>
    <row r="49" spans="1:16" s="201" customFormat="1" ht="33.75">
      <c r="A49" s="268" t="s">
        <v>873</v>
      </c>
      <c r="B49" s="224">
        <v>0.1055</v>
      </c>
      <c r="C49" s="1027"/>
      <c r="D49" s="1592" t="s">
        <v>874</v>
      </c>
      <c r="E49" s="1189" t="s">
        <v>202</v>
      </c>
      <c r="F49" s="1189" t="s">
        <v>449</v>
      </c>
      <c r="G49" s="1189" t="s">
        <v>451</v>
      </c>
      <c r="H49" s="197"/>
      <c r="I49" s="1593" t="s">
        <v>875</v>
      </c>
      <c r="J49" s="1593"/>
      <c r="K49" s="1593"/>
      <c r="L49" s="1593"/>
      <c r="M49" s="1593"/>
      <c r="N49" s="197"/>
      <c r="O49" s="202"/>
      <c r="P49" s="202"/>
    </row>
    <row r="50" spans="1:16" s="201" customFormat="1" ht="33.75">
      <c r="A50" s="268" t="s">
        <v>876</v>
      </c>
      <c r="B50" s="224">
        <v>0.1043</v>
      </c>
      <c r="C50" s="1027"/>
      <c r="D50" s="1592"/>
      <c r="E50" s="1186">
        <f>SUM(E51:E66)</f>
        <v>2494884</v>
      </c>
      <c r="F50" s="1186">
        <f>SUM(F51:F66)</f>
        <v>1343375</v>
      </c>
      <c r="G50" s="1186">
        <f>SUM(G51:G66)</f>
        <v>1151509</v>
      </c>
      <c r="H50" s="205">
        <f>+E50-F14</f>
        <v>0</v>
      </c>
      <c r="I50" s="1594"/>
      <c r="J50" s="1594"/>
      <c r="K50" s="1594"/>
      <c r="L50" s="1594"/>
      <c r="M50" s="1594"/>
      <c r="N50" s="197"/>
      <c r="O50" s="202"/>
      <c r="P50" s="202"/>
    </row>
    <row r="51" spans="1:16" s="201" customFormat="1" ht="33.75">
      <c r="A51" s="268" t="s">
        <v>877</v>
      </c>
      <c r="B51" s="224">
        <v>3.2000000000000001E-2</v>
      </c>
      <c r="C51" s="198"/>
      <c r="D51" s="262" t="s">
        <v>878</v>
      </c>
      <c r="E51" s="246">
        <f t="shared" ref="E51:E66" si="4">+F51+G51</f>
        <v>41952</v>
      </c>
      <c r="F51" s="985">
        <v>24643</v>
      </c>
      <c r="G51" s="985">
        <v>17309</v>
      </c>
      <c r="H51" s="197"/>
      <c r="I51" s="1594" t="s">
        <v>318</v>
      </c>
      <c r="J51" s="1594" t="s">
        <v>396</v>
      </c>
      <c r="K51" s="263" t="s">
        <v>879</v>
      </c>
      <c r="L51" s="1188" t="s">
        <v>880</v>
      </c>
      <c r="M51" s="1188" t="s">
        <v>881</v>
      </c>
      <c r="N51" s="197"/>
      <c r="O51" s="202"/>
      <c r="P51" s="202"/>
    </row>
    <row r="52" spans="1:16" s="201" customFormat="1" ht="33.75">
      <c r="A52" s="196"/>
      <c r="B52" s="196"/>
      <c r="C52" s="198"/>
      <c r="D52" s="262" t="s">
        <v>882</v>
      </c>
      <c r="E52" s="246">
        <f t="shared" si="4"/>
        <v>301067</v>
      </c>
      <c r="F52" s="985">
        <v>164214</v>
      </c>
      <c r="G52" s="985">
        <v>136853</v>
      </c>
      <c r="H52" s="197"/>
      <c r="I52" s="1594"/>
      <c r="J52" s="1594"/>
      <c r="K52" s="263" t="s">
        <v>696</v>
      </c>
      <c r="L52" s="264">
        <f>SUM(L53:L61)</f>
        <v>106859</v>
      </c>
      <c r="M52" s="264">
        <f>SUM(M53:M61)</f>
        <v>2494884</v>
      </c>
      <c r="N52" s="197"/>
      <c r="O52" s="202"/>
      <c r="P52" s="202"/>
    </row>
    <row r="53" spans="1:16" s="201" customFormat="1" ht="33.75">
      <c r="A53" s="268" t="s">
        <v>405</v>
      </c>
      <c r="B53" s="1126">
        <v>20655</v>
      </c>
      <c r="C53" s="197"/>
      <c r="D53" s="262" t="s">
        <v>883</v>
      </c>
      <c r="E53" s="246">
        <f t="shared" si="4"/>
        <v>375605</v>
      </c>
      <c r="F53" s="985">
        <v>196794</v>
      </c>
      <c r="G53" s="985">
        <v>178811</v>
      </c>
      <c r="H53" s="197"/>
      <c r="I53" s="1609"/>
      <c r="J53" s="1609"/>
      <c r="K53" s="259" t="s">
        <v>884</v>
      </c>
      <c r="L53" s="187">
        <v>65307</v>
      </c>
      <c r="M53" s="187">
        <v>163736</v>
      </c>
      <c r="N53" s="197"/>
      <c r="O53" s="202"/>
      <c r="P53" s="202"/>
    </row>
    <row r="54" spans="1:16" s="201" customFormat="1" ht="33.75">
      <c r="A54" s="197"/>
      <c r="B54" s="197"/>
      <c r="C54" s="197"/>
      <c r="D54" s="262" t="s">
        <v>885</v>
      </c>
      <c r="E54" s="246">
        <f t="shared" si="4"/>
        <v>389823</v>
      </c>
      <c r="F54" s="985">
        <v>203245</v>
      </c>
      <c r="G54" s="985">
        <v>186578</v>
      </c>
      <c r="H54" s="197"/>
      <c r="I54" s="1610"/>
      <c r="J54" s="1610"/>
      <c r="K54" s="259" t="s">
        <v>886</v>
      </c>
      <c r="L54" s="187">
        <v>18799</v>
      </c>
      <c r="M54" s="187">
        <v>142460</v>
      </c>
      <c r="N54" s="197"/>
      <c r="O54" s="202"/>
      <c r="P54" s="202"/>
    </row>
    <row r="55" spans="1:16" s="201" customFormat="1" ht="33.75">
      <c r="A55" s="1582" t="s">
        <v>887</v>
      </c>
      <c r="B55" s="1583"/>
      <c r="C55" s="198"/>
      <c r="D55" s="262" t="s">
        <v>888</v>
      </c>
      <c r="E55" s="246">
        <f t="shared" si="4"/>
        <v>320660</v>
      </c>
      <c r="F55" s="985">
        <v>167226</v>
      </c>
      <c r="G55" s="985">
        <v>153434</v>
      </c>
      <c r="H55" s="197"/>
      <c r="I55" s="1610"/>
      <c r="J55" s="1610"/>
      <c r="K55" s="259" t="s">
        <v>889</v>
      </c>
      <c r="L55" s="187">
        <v>10788</v>
      </c>
      <c r="M55" s="187">
        <v>155376</v>
      </c>
      <c r="N55" s="197"/>
      <c r="O55" s="202"/>
      <c r="P55" s="202"/>
    </row>
    <row r="56" spans="1:16" s="201" customFormat="1" ht="33.75">
      <c r="A56" s="225" t="s">
        <v>689</v>
      </c>
      <c r="B56" s="169">
        <v>17190</v>
      </c>
      <c r="D56" s="262" t="s">
        <v>890</v>
      </c>
      <c r="E56" s="246">
        <f t="shared" si="4"/>
        <v>287272</v>
      </c>
      <c r="F56" s="985">
        <v>151867</v>
      </c>
      <c r="G56" s="985">
        <v>135405</v>
      </c>
      <c r="H56" s="197"/>
      <c r="I56" s="1610"/>
      <c r="J56" s="1610"/>
      <c r="K56" s="259" t="s">
        <v>891</v>
      </c>
      <c r="L56" s="187">
        <v>7536</v>
      </c>
      <c r="M56" s="187">
        <v>239279</v>
      </c>
      <c r="N56" s="197"/>
      <c r="O56" s="202"/>
      <c r="P56" s="202"/>
    </row>
    <row r="57" spans="1:16" s="201" customFormat="1" ht="33.75">
      <c r="A57" s="225" t="s">
        <v>690</v>
      </c>
      <c r="B57" s="169">
        <v>14829</v>
      </c>
      <c r="D57" s="262" t="s">
        <v>892</v>
      </c>
      <c r="E57" s="246">
        <f t="shared" si="4"/>
        <v>233007</v>
      </c>
      <c r="F57" s="985">
        <v>125539</v>
      </c>
      <c r="G57" s="985">
        <v>107468</v>
      </c>
      <c r="H57" s="197"/>
      <c r="I57" s="1610"/>
      <c r="J57" s="1610"/>
      <c r="K57" s="259" t="s">
        <v>893</v>
      </c>
      <c r="L57" s="187">
        <v>2080</v>
      </c>
      <c r="M57" s="187">
        <v>146213</v>
      </c>
      <c r="N57" s="197"/>
      <c r="O57" s="202"/>
      <c r="P57" s="202"/>
    </row>
    <row r="58" spans="1:16" s="201" customFormat="1" ht="33.75">
      <c r="A58" s="225" t="s">
        <v>691</v>
      </c>
      <c r="B58" s="169">
        <v>64</v>
      </c>
      <c r="D58" s="262" t="s">
        <v>894</v>
      </c>
      <c r="E58" s="246">
        <f t="shared" si="4"/>
        <v>189840</v>
      </c>
      <c r="F58" s="985">
        <v>105056</v>
      </c>
      <c r="G58" s="985">
        <v>84784</v>
      </c>
      <c r="H58" s="197"/>
      <c r="I58" s="1610"/>
      <c r="J58" s="1610"/>
      <c r="K58" s="259" t="s">
        <v>895</v>
      </c>
      <c r="L58" s="187">
        <v>1794</v>
      </c>
      <c r="M58" s="187">
        <v>376806</v>
      </c>
      <c r="N58" s="197"/>
      <c r="O58" s="202"/>
      <c r="P58" s="202"/>
    </row>
    <row r="59" spans="1:16" s="201" customFormat="1" ht="33.75">
      <c r="A59" s="226" t="s">
        <v>896</v>
      </c>
      <c r="B59" s="227">
        <v>1286512901800</v>
      </c>
      <c r="D59" s="262" t="s">
        <v>897</v>
      </c>
      <c r="E59" s="246">
        <f t="shared" si="4"/>
        <v>148476</v>
      </c>
      <c r="F59" s="985">
        <v>82751</v>
      </c>
      <c r="G59" s="985">
        <v>65725</v>
      </c>
      <c r="H59" s="197"/>
      <c r="I59" s="1610"/>
      <c r="J59" s="1610"/>
      <c r="K59" s="259" t="s">
        <v>898</v>
      </c>
      <c r="L59" s="187">
        <v>281</v>
      </c>
      <c r="M59" s="187">
        <v>201810</v>
      </c>
      <c r="N59" s="197"/>
      <c r="O59" s="202"/>
      <c r="P59" s="202"/>
    </row>
    <row r="60" spans="1:16" s="201" customFormat="1" ht="33.75" customHeight="1">
      <c r="A60" s="226" t="s">
        <v>899</v>
      </c>
      <c r="B60" s="227">
        <v>6820019259995.7139</v>
      </c>
      <c r="D60" s="262" t="s">
        <v>900</v>
      </c>
      <c r="E60" s="246">
        <f t="shared" si="4"/>
        <v>97096</v>
      </c>
      <c r="F60" s="985">
        <v>55866</v>
      </c>
      <c r="G60" s="985">
        <v>41230</v>
      </c>
      <c r="H60" s="170"/>
      <c r="I60" s="1610"/>
      <c r="J60" s="1610"/>
      <c r="K60" s="259" t="s">
        <v>901</v>
      </c>
      <c r="L60" s="187">
        <v>264</v>
      </c>
      <c r="M60" s="187">
        <v>606079</v>
      </c>
      <c r="N60" s="197"/>
      <c r="O60" s="202"/>
      <c r="P60" s="202"/>
    </row>
    <row r="61" spans="1:16" s="201" customFormat="1" ht="33.75">
      <c r="A61" s="228" t="s">
        <v>370</v>
      </c>
      <c r="B61" s="236">
        <f>+B59/B60</f>
        <v>0.18863772267423312</v>
      </c>
      <c r="D61" s="262" t="s">
        <v>902</v>
      </c>
      <c r="E61" s="246">
        <f>+F61+G61</f>
        <v>54600</v>
      </c>
      <c r="F61" s="985">
        <v>32922</v>
      </c>
      <c r="G61" s="985">
        <v>21678</v>
      </c>
      <c r="H61" s="170"/>
      <c r="I61" s="1611"/>
      <c r="J61" s="1611"/>
      <c r="K61" s="259" t="s">
        <v>903</v>
      </c>
      <c r="L61" s="187">
        <v>10</v>
      </c>
      <c r="M61" s="187">
        <v>463125</v>
      </c>
      <c r="N61" s="197"/>
      <c r="O61" s="202"/>
      <c r="P61" s="202"/>
    </row>
    <row r="62" spans="1:16" s="201" customFormat="1" ht="33.75">
      <c r="A62" s="198"/>
      <c r="B62" s="198"/>
      <c r="C62" s="198"/>
      <c r="D62" s="262" t="s">
        <v>904</v>
      </c>
      <c r="E62" s="246">
        <f t="shared" si="4"/>
        <v>29944</v>
      </c>
      <c r="F62" s="985">
        <v>18245</v>
      </c>
      <c r="G62" s="985">
        <v>11699</v>
      </c>
      <c r="H62" s="197"/>
      <c r="I62" s="196"/>
      <c r="J62" s="197"/>
      <c r="K62" s="197"/>
      <c r="L62" s="265">
        <f>SUM(L53:L61)</f>
        <v>106859</v>
      </c>
      <c r="M62" s="265">
        <f>SUM(M53:M61)</f>
        <v>2494884</v>
      </c>
      <c r="N62" s="205">
        <f>+M62-F14</f>
        <v>0</v>
      </c>
      <c r="O62" s="202"/>
      <c r="P62" s="202"/>
    </row>
    <row r="63" spans="1:16" s="201" customFormat="1" ht="33.75">
      <c r="A63" s="197"/>
      <c r="B63" s="197"/>
      <c r="C63" s="198"/>
      <c r="D63" s="262" t="s">
        <v>905</v>
      </c>
      <c r="E63" s="246">
        <f t="shared" si="4"/>
        <v>14524</v>
      </c>
      <c r="F63" s="985">
        <v>8675</v>
      </c>
      <c r="G63" s="985">
        <v>5849</v>
      </c>
      <c r="H63" s="197"/>
      <c r="I63" s="196"/>
      <c r="J63" s="197"/>
      <c r="K63" s="197"/>
      <c r="L63" s="205">
        <f>+L62-B14</f>
        <v>0</v>
      </c>
      <c r="M63" s="205">
        <f>+M62-F14</f>
        <v>0</v>
      </c>
      <c r="N63" s="197"/>
      <c r="O63" s="202"/>
      <c r="P63" s="202"/>
    </row>
    <row r="64" spans="1:16" s="201" customFormat="1" ht="33.75">
      <c r="A64" s="1582" t="s">
        <v>906</v>
      </c>
      <c r="B64" s="1583"/>
      <c r="C64" s="198"/>
      <c r="D64" s="262" t="s">
        <v>907</v>
      </c>
      <c r="E64" s="246">
        <f t="shared" si="4"/>
        <v>6704</v>
      </c>
      <c r="F64" s="985">
        <v>3915</v>
      </c>
      <c r="G64" s="985">
        <v>2789</v>
      </c>
      <c r="H64" s="197"/>
      <c r="I64" s="196"/>
      <c r="J64" s="197"/>
      <c r="K64" s="197"/>
      <c r="L64" s="205"/>
      <c r="M64" s="197"/>
      <c r="N64" s="197"/>
      <c r="O64" s="202"/>
      <c r="P64" s="202"/>
    </row>
    <row r="65" spans="1:17" s="201" customFormat="1" ht="33.75">
      <c r="A65" s="226" t="s">
        <v>908</v>
      </c>
      <c r="B65" s="1160">
        <v>2363042</v>
      </c>
      <c r="C65" s="198"/>
      <c r="D65" s="262" t="s">
        <v>909</v>
      </c>
      <c r="E65" s="246">
        <f t="shared" si="4"/>
        <v>4312</v>
      </c>
      <c r="F65" s="985">
        <v>2415</v>
      </c>
      <c r="G65" s="985">
        <v>1897</v>
      </c>
      <c r="H65" s="197"/>
      <c r="I65" s="196"/>
      <c r="J65" s="197"/>
      <c r="K65" s="197"/>
      <c r="L65" s="197"/>
      <c r="M65" s="197"/>
      <c r="N65" s="197"/>
      <c r="O65" s="202"/>
      <c r="P65" s="202"/>
    </row>
    <row r="66" spans="1:17" s="201" customFormat="1" ht="33.75">
      <c r="A66" s="226" t="s">
        <v>910</v>
      </c>
      <c r="B66" s="1160">
        <v>2329627</v>
      </c>
      <c r="C66" s="198"/>
      <c r="D66" s="262" t="s">
        <v>911</v>
      </c>
      <c r="E66" s="246">
        <f t="shared" si="4"/>
        <v>2</v>
      </c>
      <c r="F66" s="986">
        <v>2</v>
      </c>
      <c r="G66" s="987">
        <v>0</v>
      </c>
      <c r="H66" s="197"/>
      <c r="I66" s="196"/>
      <c r="J66" s="197"/>
      <c r="K66" s="197"/>
      <c r="L66" s="197"/>
      <c r="M66" s="197"/>
      <c r="N66" s="197"/>
      <c r="O66" s="202"/>
      <c r="P66" s="202"/>
    </row>
    <row r="67" spans="1:17" s="201" customFormat="1" ht="33.75">
      <c r="A67" s="226" t="s">
        <v>912</v>
      </c>
      <c r="B67" s="1160">
        <v>8025509</v>
      </c>
      <c r="C67" s="198"/>
      <c r="G67" s="212">
        <f>+E50-F14</f>
        <v>0</v>
      </c>
      <c r="H67" s="197"/>
      <c r="I67" s="196"/>
      <c r="J67" s="197"/>
      <c r="K67" s="197"/>
      <c r="L67" s="197"/>
      <c r="M67" s="197"/>
      <c r="N67" s="197"/>
      <c r="O67" s="202"/>
      <c r="P67" s="202"/>
    </row>
    <row r="68" spans="1:17" s="201" customFormat="1" ht="33.75">
      <c r="A68" s="226" t="s">
        <v>913</v>
      </c>
      <c r="B68" s="1160">
        <v>5209343</v>
      </c>
      <c r="C68" s="1093"/>
      <c r="D68" s="196"/>
      <c r="E68" s="196"/>
      <c r="F68" s="197"/>
      <c r="G68" s="197" t="s">
        <v>0</v>
      </c>
      <c r="H68" s="197"/>
      <c r="I68" s="196"/>
      <c r="J68" s="197"/>
      <c r="K68" s="197"/>
      <c r="L68" s="197"/>
      <c r="M68" s="197"/>
      <c r="N68" s="197"/>
      <c r="O68" s="202"/>
      <c r="P68" s="202"/>
    </row>
    <row r="69" spans="1:17" s="201" customFormat="1" ht="33.75">
      <c r="A69" s="251" t="s">
        <v>914</v>
      </c>
      <c r="B69" s="1160">
        <v>2964237</v>
      </c>
      <c r="C69" s="1093"/>
      <c r="D69" s="196"/>
      <c r="E69" s="198"/>
      <c r="F69" s="197"/>
      <c r="G69" s="197"/>
      <c r="H69" s="196"/>
      <c r="I69" s="197"/>
      <c r="J69" s="197"/>
      <c r="K69" s="197"/>
      <c r="L69" s="197"/>
      <c r="M69" s="197"/>
      <c r="N69" s="202"/>
      <c r="O69" s="202"/>
    </row>
    <row r="70" spans="1:17" s="201" customFormat="1" ht="33.75">
      <c r="A70" s="251" t="s">
        <v>915</v>
      </c>
      <c r="B70" s="1160">
        <v>2245106.2824534602</v>
      </c>
      <c r="C70" s="216"/>
      <c r="D70" s="196"/>
      <c r="E70" s="171"/>
      <c r="F70" s="171"/>
      <c r="G70" s="197"/>
      <c r="H70" s="196"/>
      <c r="I70" s="197"/>
      <c r="J70" s="197"/>
      <c r="K70" s="1607" t="s">
        <v>916</v>
      </c>
      <c r="L70" s="1608"/>
      <c r="M70" s="1608"/>
      <c r="N70" s="202"/>
      <c r="O70" s="202"/>
    </row>
    <row r="71" spans="1:17" s="201" customFormat="1" ht="33.75">
      <c r="A71" s="196"/>
      <c r="B71" s="196"/>
      <c r="C71" s="216"/>
      <c r="D71" s="196"/>
      <c r="E71" s="171"/>
      <c r="F71" s="171"/>
      <c r="G71" s="197"/>
      <c r="H71" s="196"/>
      <c r="I71" s="197"/>
      <c r="J71" s="1083" t="s">
        <v>4</v>
      </c>
      <c r="K71" s="1082" t="s">
        <v>4</v>
      </c>
      <c r="L71" s="221" t="s">
        <v>536</v>
      </c>
      <c r="M71" s="1199" t="str">
        <f>+H74</f>
        <v>Ene-May. 24</v>
      </c>
      <c r="N71" s="199"/>
      <c r="O71" s="199"/>
      <c r="P71" s="195"/>
      <c r="Q71" s="195"/>
    </row>
    <row r="72" spans="1:17" ht="31.5" customHeight="1">
      <c r="A72" s="197"/>
      <c r="K72" s="260">
        <v>1</v>
      </c>
      <c r="L72" s="220" t="s">
        <v>544</v>
      </c>
      <c r="M72" s="1200">
        <v>10358458375.68</v>
      </c>
      <c r="N72" s="199"/>
      <c r="O72" s="195"/>
      <c r="P72" s="195"/>
    </row>
    <row r="73" spans="1:17" ht="33.75" customHeight="1">
      <c r="A73" s="197"/>
      <c r="K73" s="260">
        <v>2</v>
      </c>
      <c r="L73" s="220" t="s">
        <v>545</v>
      </c>
      <c r="M73" s="1200">
        <v>14378758682.219999</v>
      </c>
      <c r="N73" s="199"/>
      <c r="O73" s="195"/>
      <c r="P73" s="195"/>
    </row>
    <row r="74" spans="1:17" ht="63">
      <c r="A74" s="198"/>
      <c r="D74" s="992" t="s">
        <v>917</v>
      </c>
      <c r="E74" s="1201" t="str">
        <f>+O5</f>
        <v>Ene-May. 24</v>
      </c>
      <c r="G74" s="992" t="s">
        <v>918</v>
      </c>
      <c r="H74" s="1201" t="str">
        <f>+H96</f>
        <v>Ene-May. 24</v>
      </c>
      <c r="K74" s="260">
        <v>3</v>
      </c>
      <c r="L74" s="220" t="s">
        <v>919</v>
      </c>
      <c r="M74" s="1200">
        <v>4400537684.9700003</v>
      </c>
      <c r="N74" s="199"/>
      <c r="O74" s="195"/>
      <c r="P74" s="195"/>
    </row>
    <row r="75" spans="1:17">
      <c r="A75" s="198"/>
      <c r="D75" s="220" t="s">
        <v>597</v>
      </c>
      <c r="E75" s="1200">
        <v>32751509414.790001</v>
      </c>
      <c r="G75" s="220" t="s">
        <v>612</v>
      </c>
      <c r="H75" s="1200">
        <v>10696443496.27</v>
      </c>
      <c r="K75" s="260">
        <v>4</v>
      </c>
      <c r="L75" s="220" t="s">
        <v>547</v>
      </c>
      <c r="M75" s="1200">
        <v>2290593594.8000002</v>
      </c>
      <c r="N75" s="199"/>
      <c r="O75" s="195"/>
      <c r="P75" s="195"/>
    </row>
    <row r="76" spans="1:17">
      <c r="A76" s="198"/>
      <c r="D76" s="220" t="s">
        <v>598</v>
      </c>
      <c r="E76" s="1200">
        <v>1354424848.8299999</v>
      </c>
      <c r="G76" s="220" t="s">
        <v>613</v>
      </c>
      <c r="H76" s="1200">
        <v>7524602822.4499998</v>
      </c>
      <c r="I76"/>
      <c r="K76" s="260">
        <v>5</v>
      </c>
      <c r="L76" s="220" t="s">
        <v>920</v>
      </c>
      <c r="M76" s="1200">
        <v>1230506049.1199999</v>
      </c>
      <c r="N76" s="199"/>
      <c r="O76" s="195"/>
      <c r="P76" s="195"/>
    </row>
    <row r="77" spans="1:17">
      <c r="A77" s="198"/>
      <c r="D77" s="220" t="s">
        <v>606</v>
      </c>
      <c r="E77" s="1202"/>
      <c r="G77" s="220" t="s">
        <v>614</v>
      </c>
      <c r="H77" s="1200">
        <v>6674009027.5600004</v>
      </c>
      <c r="K77" s="260">
        <v>6</v>
      </c>
      <c r="L77" s="220" t="s">
        <v>549</v>
      </c>
      <c r="M77" s="1200">
        <v>2441061311.1100001</v>
      </c>
      <c r="N77" s="1084"/>
      <c r="O77" s="195"/>
      <c r="P77" s="195"/>
    </row>
    <row r="78" spans="1:17">
      <c r="A78" s="198"/>
      <c r="D78" s="220" t="s">
        <v>599</v>
      </c>
      <c r="E78" s="1200">
        <v>3401379697.25</v>
      </c>
      <c r="G78" s="220" t="s">
        <v>615</v>
      </c>
      <c r="H78" s="1200">
        <v>6349885978.4499998</v>
      </c>
      <c r="K78" s="260">
        <v>7</v>
      </c>
      <c r="L78" s="220" t="s">
        <v>550</v>
      </c>
      <c r="M78" s="1203"/>
      <c r="N78" s="199"/>
      <c r="O78" s="195"/>
      <c r="P78" s="195"/>
    </row>
    <row r="79" spans="1:17">
      <c r="A79" s="198"/>
      <c r="D79" s="220" t="s">
        <v>600</v>
      </c>
      <c r="E79" s="1200">
        <v>145386625.46000001</v>
      </c>
      <c r="G79" s="220" t="s">
        <v>616</v>
      </c>
      <c r="H79" s="1200">
        <v>5359735254.8900003</v>
      </c>
      <c r="K79" s="260">
        <v>8</v>
      </c>
      <c r="L79" s="220" t="s">
        <v>551</v>
      </c>
      <c r="M79" s="1200">
        <v>730834930.37</v>
      </c>
      <c r="N79" s="199"/>
      <c r="O79" s="195"/>
      <c r="P79" s="195"/>
    </row>
    <row r="80" spans="1:17" ht="63">
      <c r="A80" s="198"/>
      <c r="D80" s="220" t="s">
        <v>601</v>
      </c>
      <c r="E80" s="1200">
        <v>248370910.13</v>
      </c>
      <c r="G80" s="220" t="s">
        <v>417</v>
      </c>
      <c r="H80" s="1200">
        <v>1394222254.79</v>
      </c>
      <c r="K80" s="260">
        <v>9</v>
      </c>
      <c r="L80" s="220" t="s">
        <v>552</v>
      </c>
      <c r="M80" s="1200">
        <v>723317385.55999994</v>
      </c>
      <c r="N80" s="199"/>
      <c r="O80" s="195"/>
      <c r="P80" s="195"/>
    </row>
    <row r="81" spans="1:16">
      <c r="A81" s="198"/>
      <c r="D81" s="220" t="s">
        <v>602</v>
      </c>
      <c r="E81" s="1200">
        <v>270179709.81</v>
      </c>
      <c r="G81" s="220" t="s">
        <v>617</v>
      </c>
      <c r="H81" s="1200">
        <v>225087455.5</v>
      </c>
      <c r="K81" s="260">
        <v>10</v>
      </c>
      <c r="L81" s="220" t="s">
        <v>553</v>
      </c>
      <c r="M81" s="1200">
        <v>891398700.54999995</v>
      </c>
      <c r="N81" s="199"/>
      <c r="O81" s="195"/>
      <c r="P81" s="195"/>
    </row>
    <row r="82" spans="1:16">
      <c r="A82" s="198"/>
      <c r="B82" s="1025"/>
      <c r="D82" s="220" t="s">
        <v>603</v>
      </c>
      <c r="E82" s="1200">
        <v>1543864195.77</v>
      </c>
      <c r="G82" s="220" t="s">
        <v>618</v>
      </c>
      <c r="H82" s="1200">
        <v>270179709.81</v>
      </c>
      <c r="K82" s="260">
        <v>12</v>
      </c>
      <c r="L82" s="220" t="s">
        <v>554</v>
      </c>
      <c r="M82" s="1200">
        <v>916475577.36000001</v>
      </c>
      <c r="N82" s="199"/>
      <c r="O82" s="195"/>
      <c r="P82" s="195"/>
    </row>
    <row r="83" spans="1:16">
      <c r="A83" s="198"/>
      <c r="D83" s="220" t="s">
        <v>604</v>
      </c>
      <c r="E83" s="1200">
        <v>336387207.63</v>
      </c>
      <c r="G83" s="220" t="s">
        <v>619</v>
      </c>
      <c r="H83" s="1200">
        <v>121353814.48999999</v>
      </c>
      <c r="K83" s="260">
        <v>13</v>
      </c>
      <c r="L83" s="220" t="s">
        <v>555</v>
      </c>
      <c r="M83" s="1200">
        <v>459260277.91000003</v>
      </c>
      <c r="N83" s="199"/>
      <c r="O83" s="195"/>
      <c r="P83" s="195"/>
    </row>
    <row r="84" spans="1:16">
      <c r="A84" s="1582" t="s">
        <v>921</v>
      </c>
      <c r="B84" s="1583"/>
      <c r="C84" s="196"/>
      <c r="D84" s="220" t="s">
        <v>605</v>
      </c>
      <c r="E84" s="1200">
        <v>168197528.15000001</v>
      </c>
      <c r="G84" s="220" t="s">
        <v>620</v>
      </c>
      <c r="H84" s="1200">
        <v>54106600.729999997</v>
      </c>
      <c r="K84" s="260">
        <v>11</v>
      </c>
      <c r="L84" s="220" t="s">
        <v>556</v>
      </c>
      <c r="M84" s="1200">
        <v>210684649.87</v>
      </c>
      <c r="N84" s="1026">
        <f>+M103+M76</f>
        <v>1229506048.9200106</v>
      </c>
      <c r="O84" s="195"/>
      <c r="P84" s="195"/>
    </row>
    <row r="85" spans="1:16">
      <c r="A85" s="208" t="s">
        <v>922</v>
      </c>
      <c r="B85" s="208" t="s">
        <v>896</v>
      </c>
      <c r="C85" s="196"/>
      <c r="D85" s="220" t="s">
        <v>202</v>
      </c>
      <c r="E85" s="1204">
        <f>SUM(E75:E84)</f>
        <v>40219700137.819992</v>
      </c>
      <c r="G85" s="220" t="s">
        <v>621</v>
      </c>
      <c r="H85" s="1200">
        <v>145386625.46000001</v>
      </c>
      <c r="K85" s="260">
        <v>15</v>
      </c>
      <c r="L85" s="220" t="s">
        <v>557</v>
      </c>
      <c r="M85" s="1200">
        <v>200504869.30000001</v>
      </c>
      <c r="N85" s="199"/>
      <c r="O85" s="195"/>
      <c r="P85" s="195"/>
    </row>
    <row r="86" spans="1:16">
      <c r="A86" s="252" t="s">
        <v>923</v>
      </c>
      <c r="B86" s="169">
        <v>1020922443355.2</v>
      </c>
      <c r="C86" s="196"/>
      <c r="D86" s="197"/>
      <c r="E86" s="197"/>
      <c r="G86" s="220" t="s">
        <v>622</v>
      </c>
      <c r="H86" s="1200">
        <v>648835255.64999998</v>
      </c>
      <c r="K86" s="260">
        <v>14</v>
      </c>
      <c r="L86" s="220" t="s">
        <v>414</v>
      </c>
      <c r="M86" s="1200">
        <v>354074421.5</v>
      </c>
      <c r="N86" s="199"/>
      <c r="O86" s="195"/>
      <c r="P86" s="195"/>
    </row>
    <row r="87" spans="1:16">
      <c r="A87" s="252" t="s">
        <v>924</v>
      </c>
      <c r="B87" s="169">
        <v>74880277195.199997</v>
      </c>
      <c r="D87" s="197"/>
      <c r="E87" s="197"/>
      <c r="G87" s="220" t="s">
        <v>623</v>
      </c>
      <c r="H87" s="1200">
        <v>251267105.99000001</v>
      </c>
      <c r="K87" s="260">
        <v>16</v>
      </c>
      <c r="L87" s="220" t="s">
        <v>558</v>
      </c>
      <c r="M87" s="1200">
        <v>325608711.94999999</v>
      </c>
      <c r="N87" s="199"/>
      <c r="O87" s="195"/>
      <c r="P87" s="195"/>
    </row>
    <row r="88" spans="1:16">
      <c r="A88" s="252" t="s">
        <v>925</v>
      </c>
      <c r="B88" s="169">
        <v>48798049842.199997</v>
      </c>
      <c r="D88" s="220" t="s">
        <v>926</v>
      </c>
      <c r="E88" s="1199" t="str">
        <f>+E74</f>
        <v>Ene-May. 24</v>
      </c>
      <c r="G88" s="220" t="s">
        <v>604</v>
      </c>
      <c r="H88" s="1200">
        <v>336387207.63</v>
      </c>
      <c r="K88" s="260">
        <v>19</v>
      </c>
      <c r="L88" s="220" t="s">
        <v>559</v>
      </c>
      <c r="M88" s="1203"/>
      <c r="N88" s="199"/>
      <c r="O88" s="195"/>
      <c r="P88" s="195"/>
    </row>
    <row r="89" spans="1:16">
      <c r="A89" s="252" t="s">
        <v>927</v>
      </c>
      <c r="B89" s="169">
        <v>90900483.200000003</v>
      </c>
      <c r="D89" s="220" t="s">
        <v>928</v>
      </c>
      <c r="E89" s="1200">
        <v>37514222472.959999</v>
      </c>
      <c r="G89" s="220" t="s">
        <v>605</v>
      </c>
      <c r="H89" s="1200">
        <v>168197528.15000001</v>
      </c>
      <c r="K89" s="260">
        <v>17</v>
      </c>
      <c r="L89" s="220" t="s">
        <v>560</v>
      </c>
      <c r="M89" s="1200">
        <v>425788304.69999999</v>
      </c>
      <c r="N89" s="199"/>
      <c r="O89" s="195"/>
      <c r="P89" s="195"/>
    </row>
    <row r="90" spans="1:16">
      <c r="A90" s="252" t="s">
        <v>434</v>
      </c>
      <c r="B90" s="169">
        <v>141821230924.20001</v>
      </c>
      <c r="D90" s="220" t="s">
        <v>529</v>
      </c>
      <c r="E90" s="1200">
        <v>2132239179.46</v>
      </c>
      <c r="G90" s="220" t="s">
        <v>624</v>
      </c>
      <c r="H90" s="1205" t="s">
        <v>929</v>
      </c>
      <c r="K90" s="260">
        <v>18</v>
      </c>
      <c r="L90" s="220" t="s">
        <v>561</v>
      </c>
      <c r="M90" s="1203"/>
      <c r="N90" s="199"/>
      <c r="O90" s="195"/>
      <c r="P90" s="195"/>
    </row>
    <row r="91" spans="1:16">
      <c r="A91" s="208" t="s">
        <v>696</v>
      </c>
      <c r="B91" s="258">
        <f>SUM(B86:B90)</f>
        <v>1286512901799.9998</v>
      </c>
      <c r="D91" s="220" t="s">
        <v>528</v>
      </c>
      <c r="E91" s="1200">
        <v>758089202.07000005</v>
      </c>
      <c r="G91" s="220" t="s">
        <v>625</v>
      </c>
      <c r="H91" s="1205">
        <v>0</v>
      </c>
      <c r="K91" s="260">
        <v>20</v>
      </c>
      <c r="L91" s="220" t="s">
        <v>930</v>
      </c>
      <c r="M91" s="1203"/>
      <c r="N91" s="199"/>
      <c r="O91" s="195"/>
      <c r="P91" s="195"/>
    </row>
    <row r="92" spans="1:16">
      <c r="A92" s="198"/>
      <c r="B92" s="1173">
        <f>+B91-B59</f>
        <v>0</v>
      </c>
      <c r="D92" s="220" t="s">
        <v>530</v>
      </c>
      <c r="E92" s="1200">
        <v>1883241064.73</v>
      </c>
      <c r="G92" s="220" t="s">
        <v>608</v>
      </c>
      <c r="H92" s="1204">
        <f>SUM(H75:H91)</f>
        <v>40219700137.82</v>
      </c>
      <c r="K92" s="260">
        <v>21</v>
      </c>
      <c r="L92" s="220" t="s">
        <v>563</v>
      </c>
      <c r="M92" s="1200">
        <v>65687327.32</v>
      </c>
      <c r="N92" s="199"/>
      <c r="O92" s="195"/>
      <c r="P92" s="195"/>
    </row>
    <row r="93" spans="1:16">
      <c r="A93" s="198"/>
      <c r="D93" s="220" t="s">
        <v>531</v>
      </c>
      <c r="E93" s="1200">
        <v>268560224.98000002</v>
      </c>
      <c r="G93" s="196"/>
      <c r="H93" s="196"/>
      <c r="K93" s="260">
        <v>22</v>
      </c>
      <c r="L93" s="220" t="s">
        <v>564</v>
      </c>
      <c r="M93" s="1203"/>
      <c r="N93" s="1084"/>
      <c r="O93" s="195"/>
      <c r="P93" s="195"/>
    </row>
    <row r="94" spans="1:16">
      <c r="A94" s="198"/>
      <c r="D94" s="220" t="s">
        <v>532</v>
      </c>
      <c r="E94" s="1202"/>
      <c r="G94" s="196"/>
      <c r="H94" s="196"/>
      <c r="K94" s="260">
        <v>23</v>
      </c>
      <c r="L94" s="220" t="s">
        <v>565</v>
      </c>
      <c r="M94" s="1203"/>
      <c r="O94" s="195"/>
      <c r="P94" s="195"/>
    </row>
    <row r="95" spans="1:16">
      <c r="D95" s="220" t="s">
        <v>533</v>
      </c>
      <c r="E95" s="1204">
        <f>SUM(E89:E94)</f>
        <v>42556352144.200005</v>
      </c>
      <c r="F95" s="255"/>
      <c r="G95" s="196"/>
      <c r="H95" s="255"/>
      <c r="K95" s="260">
        <v>24</v>
      </c>
      <c r="L95" s="220" t="s">
        <v>566</v>
      </c>
      <c r="M95" s="1203"/>
      <c r="N95" s="199"/>
      <c r="O95" s="195"/>
      <c r="P95" s="195"/>
    </row>
    <row r="96" spans="1:16">
      <c r="G96" s="221" t="s">
        <v>931</v>
      </c>
      <c r="H96" s="1199" t="str">
        <f>+E74</f>
        <v>Ene-May. 24</v>
      </c>
      <c r="K96" s="260">
        <v>25</v>
      </c>
      <c r="L96" s="220" t="s">
        <v>567</v>
      </c>
      <c r="M96" s="1203"/>
      <c r="N96" s="199"/>
      <c r="O96" s="195"/>
      <c r="P96" s="195"/>
    </row>
    <row r="97" spans="1:16" ht="94.5">
      <c r="D97" s="221" t="s">
        <v>931</v>
      </c>
      <c r="E97" s="1279" t="str">
        <f>+O5</f>
        <v>Ene-May. 24</v>
      </c>
      <c r="F97" s="196"/>
      <c r="G97" s="220" t="s">
        <v>670</v>
      </c>
      <c r="H97" s="1200">
        <v>3943834338.75</v>
      </c>
      <c r="K97" s="260">
        <v>26</v>
      </c>
      <c r="L97" s="220" t="s">
        <v>568</v>
      </c>
      <c r="M97" s="1203"/>
      <c r="N97" s="199"/>
      <c r="O97" s="195"/>
      <c r="P97" s="195"/>
    </row>
    <row r="98" spans="1:16">
      <c r="D98" s="220" t="s">
        <v>932</v>
      </c>
      <c r="E98" s="1200">
        <v>149770374.53999999</v>
      </c>
      <c r="G98" s="220" t="s">
        <v>530</v>
      </c>
      <c r="H98" s="1200">
        <v>171611178.21000001</v>
      </c>
      <c r="K98" s="260">
        <v>27</v>
      </c>
      <c r="L98" s="220" t="s">
        <v>569</v>
      </c>
      <c r="M98" s="1203"/>
      <c r="N98" s="199"/>
      <c r="O98" s="195"/>
      <c r="P98" s="195"/>
    </row>
    <row r="99" spans="1:16" ht="63">
      <c r="D99" s="220" t="s">
        <v>933</v>
      </c>
      <c r="E99" s="1200">
        <v>219016704.06</v>
      </c>
      <c r="G99" s="220" t="s">
        <v>673</v>
      </c>
      <c r="H99" s="1200">
        <v>3214804.65</v>
      </c>
      <c r="K99" s="260">
        <v>28</v>
      </c>
      <c r="L99" s="220" t="s">
        <v>570</v>
      </c>
      <c r="M99" s="1203"/>
      <c r="N99" s="199"/>
      <c r="O99" s="195"/>
      <c r="P99" s="195"/>
    </row>
    <row r="100" spans="1:16">
      <c r="D100" s="220" t="s">
        <v>934</v>
      </c>
      <c r="E100" s="1200">
        <v>66013403.719999999</v>
      </c>
      <c r="G100" s="220" t="s">
        <v>533</v>
      </c>
      <c r="H100" s="1204">
        <f>SUM(H97:H99)</f>
        <v>4118660321.6100001</v>
      </c>
      <c r="K100" s="260">
        <v>29</v>
      </c>
      <c r="L100" s="220" t="s">
        <v>571</v>
      </c>
      <c r="M100" s="1203"/>
      <c r="N100" s="199"/>
      <c r="O100" s="195"/>
      <c r="P100" s="195"/>
    </row>
    <row r="101" spans="1:16">
      <c r="D101" s="220" t="s">
        <v>935</v>
      </c>
      <c r="E101" s="1200">
        <v>212266406.72</v>
      </c>
      <c r="G101" s="196"/>
      <c r="K101" s="260" t="s">
        <v>202</v>
      </c>
      <c r="L101" s="220" t="s">
        <v>202</v>
      </c>
      <c r="M101" s="1206">
        <f>SUM(M72:M100)</f>
        <v>40403550854.290009</v>
      </c>
      <c r="N101" s="1026"/>
      <c r="O101" s="195"/>
      <c r="P101" s="195"/>
    </row>
    <row r="102" spans="1:16">
      <c r="D102" s="220" t="s">
        <v>936</v>
      </c>
      <c r="E102" s="1200">
        <v>197790624.69</v>
      </c>
      <c r="I102" s="197"/>
      <c r="J102" s="255"/>
      <c r="M102" s="1084">
        <v>40404550854.489998</v>
      </c>
      <c r="N102" s="1026"/>
      <c r="O102" s="195"/>
      <c r="P102" s="195"/>
    </row>
    <row r="103" spans="1:16">
      <c r="B103" s="1025"/>
      <c r="D103" s="220" t="s">
        <v>533</v>
      </c>
      <c r="E103" s="1204">
        <f>SUM(E98:E102)</f>
        <v>844857513.73000002</v>
      </c>
      <c r="H103" s="1026"/>
      <c r="I103" s="199"/>
      <c r="J103" s="195"/>
      <c r="K103" s="195"/>
      <c r="L103" s="195"/>
      <c r="M103" s="1280">
        <f>+M101-M102</f>
        <v>-1000000.1999893188</v>
      </c>
      <c r="N103" s="195"/>
      <c r="O103" s="195"/>
      <c r="P103" s="195"/>
    </row>
    <row r="104" spans="1:16">
      <c r="B104" s="1025"/>
      <c r="E104" s="197"/>
      <c r="I104" s="197"/>
      <c r="J104" s="199"/>
      <c r="K104" s="199"/>
      <c r="L104" s="195"/>
      <c r="M104" s="195"/>
      <c r="N104" s="195"/>
      <c r="O104" s="195"/>
      <c r="P104" s="195"/>
    </row>
    <row r="105" spans="1:16">
      <c r="A105" s="197"/>
      <c r="B105" s="255"/>
      <c r="C105" s="197"/>
      <c r="E105" s="254"/>
      <c r="I105" s="197"/>
      <c r="J105" s="199"/>
      <c r="K105" s="199"/>
      <c r="L105" s="195"/>
      <c r="M105" s="195"/>
      <c r="N105" s="195"/>
      <c r="O105" s="195"/>
      <c r="P105" s="195"/>
    </row>
    <row r="106" spans="1:16">
      <c r="A106" s="197"/>
      <c r="B106" s="197"/>
      <c r="C106" s="197"/>
      <c r="E106" s="197"/>
      <c r="I106" s="197"/>
      <c r="J106" s="199"/>
      <c r="K106" s="199"/>
      <c r="L106" s="195"/>
      <c r="M106" s="195"/>
      <c r="N106" s="195"/>
      <c r="O106" s="195"/>
      <c r="P106" s="195"/>
    </row>
    <row r="107" spans="1:16">
      <c r="A107" s="197"/>
      <c r="B107" s="197"/>
      <c r="C107" s="197"/>
      <c r="E107" s="197"/>
      <c r="I107" s="197"/>
      <c r="J107" s="199"/>
      <c r="K107" s="199"/>
      <c r="L107" s="195"/>
      <c r="M107" s="195"/>
      <c r="N107" s="195"/>
      <c r="O107" s="195"/>
      <c r="P107" s="195"/>
    </row>
    <row r="108" spans="1:16">
      <c r="A108" s="197"/>
      <c r="B108" s="197"/>
      <c r="C108" s="197"/>
      <c r="E108" s="197"/>
      <c r="I108" s="197"/>
      <c r="J108" s="199"/>
      <c r="K108" s="199"/>
      <c r="L108" s="195"/>
      <c r="M108" s="195"/>
      <c r="N108" s="195"/>
      <c r="O108" s="195"/>
      <c r="P108" s="195"/>
    </row>
    <row r="109" spans="1:16">
      <c r="A109" s="197"/>
      <c r="B109" s="197"/>
      <c r="C109" s="197"/>
      <c r="E109" s="197"/>
      <c r="I109" s="197"/>
      <c r="J109" s="199"/>
      <c r="K109" s="199"/>
      <c r="L109" s="195"/>
      <c r="M109" s="195"/>
      <c r="N109" s="195"/>
      <c r="O109" s="195"/>
      <c r="P109" s="195"/>
    </row>
    <row r="110" spans="1:16">
      <c r="A110" s="197"/>
      <c r="B110" s="197"/>
      <c r="C110" s="197"/>
      <c r="E110" s="197"/>
      <c r="I110" s="197"/>
      <c r="J110" s="199"/>
      <c r="K110" s="199"/>
      <c r="L110" s="195"/>
      <c r="M110" s="195"/>
      <c r="N110" s="195"/>
      <c r="O110" s="195"/>
      <c r="P110" s="195"/>
    </row>
    <row r="111" spans="1:16">
      <c r="A111" s="197"/>
      <c r="B111" s="197"/>
      <c r="C111" s="197"/>
      <c r="E111" s="197"/>
      <c r="I111" s="197"/>
      <c r="J111" s="199"/>
      <c r="K111" s="199"/>
      <c r="L111" s="195"/>
      <c r="M111" s="195"/>
      <c r="N111" s="195"/>
      <c r="O111" s="195"/>
      <c r="P111" s="195"/>
    </row>
    <row r="112" spans="1:16">
      <c r="A112" s="197"/>
      <c r="B112" s="197"/>
      <c r="C112" s="197"/>
      <c r="E112" s="197"/>
      <c r="I112" s="197"/>
      <c r="J112" s="199"/>
      <c r="K112" s="199"/>
      <c r="L112" s="195"/>
      <c r="M112" s="195"/>
      <c r="N112" s="195"/>
      <c r="O112" s="195"/>
      <c r="P112" s="195"/>
    </row>
    <row r="113" spans="1:16">
      <c r="A113" s="197"/>
      <c r="B113" s="197"/>
      <c r="C113" s="197"/>
      <c r="E113" s="197"/>
      <c r="I113" s="197"/>
      <c r="J113" s="199"/>
      <c r="K113" s="199"/>
      <c r="L113" s="195"/>
      <c r="M113" s="195"/>
      <c r="N113" s="195"/>
      <c r="O113" s="195"/>
      <c r="P113" s="195"/>
    </row>
    <row r="114" spans="1:16">
      <c r="A114" s="197"/>
      <c r="B114" s="197"/>
      <c r="C114" s="197"/>
      <c r="E114" s="197"/>
      <c r="I114" s="197"/>
      <c r="J114" s="199"/>
      <c r="K114" s="199"/>
      <c r="L114" s="195"/>
      <c r="M114" s="195"/>
      <c r="N114" s="195"/>
      <c r="O114" s="195"/>
      <c r="P114" s="195"/>
    </row>
    <row r="115" spans="1:16">
      <c r="A115" s="197"/>
      <c r="B115" s="197"/>
      <c r="C115" s="197"/>
    </row>
    <row r="116" spans="1:16">
      <c r="A116" s="197"/>
      <c r="B116" s="197"/>
      <c r="C116" s="197"/>
    </row>
  </sheetData>
  <mergeCells count="29">
    <mergeCell ref="K70:M70"/>
    <mergeCell ref="I51:I52"/>
    <mergeCell ref="J51:J52"/>
    <mergeCell ref="I53:I61"/>
    <mergeCell ref="J53:J61"/>
    <mergeCell ref="A41:D41"/>
    <mergeCell ref="A16:E16"/>
    <mergeCell ref="A55:B55"/>
    <mergeCell ref="A64:B64"/>
    <mergeCell ref="A42:B42"/>
    <mergeCell ref="C42:D42"/>
    <mergeCell ref="A48:B48"/>
    <mergeCell ref="D48:G48"/>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s>
  <conditionalFormatting sqref="B61 C43:C44">
    <cfRule type="cellIs" dxfId="50" priority="51" operator="equal">
      <formula>0</formula>
    </cfRule>
  </conditionalFormatting>
  <conditionalFormatting sqref="C10:C13 E10:E11">
    <cfRule type="cellIs" dxfId="49" priority="50" operator="equal">
      <formula>0</formula>
    </cfRule>
  </conditionalFormatting>
  <conditionalFormatting sqref="A10:A13">
    <cfRule type="cellIs" dxfId="48" priority="49" operator="equal">
      <formula>0</formula>
    </cfRule>
  </conditionalFormatting>
  <conditionalFormatting sqref="P8:P9">
    <cfRule type="cellIs" dxfId="47" priority="48" operator="equal">
      <formula>0</formula>
    </cfRule>
  </conditionalFormatting>
  <conditionalFormatting sqref="J18:J27">
    <cfRule type="cellIs" dxfId="46" priority="47" operator="equal">
      <formula>0</formula>
    </cfRule>
  </conditionalFormatting>
  <conditionalFormatting sqref="J32:J40">
    <cfRule type="cellIs" dxfId="45" priority="46" operator="equal">
      <formula>0</formula>
    </cfRule>
  </conditionalFormatting>
  <conditionalFormatting sqref="P5:P6">
    <cfRule type="cellIs" dxfId="44" priority="45" operator="equal">
      <formula>0</formula>
    </cfRule>
  </conditionalFormatting>
  <conditionalFormatting sqref="B58">
    <cfRule type="cellIs" dxfId="43" priority="44" operator="equal">
      <formula>0</formula>
    </cfRule>
  </conditionalFormatting>
  <conditionalFormatting sqref="B60">
    <cfRule type="cellIs" dxfId="42" priority="43" operator="equal">
      <formula>0</formula>
    </cfRule>
  </conditionalFormatting>
  <conditionalFormatting sqref="B68:B70">
    <cfRule type="cellIs" dxfId="41" priority="42" operator="equal">
      <formula>0</formula>
    </cfRule>
  </conditionalFormatting>
  <conditionalFormatting sqref="B56">
    <cfRule type="cellIs" dxfId="40" priority="41" operator="equal">
      <formula>0</formula>
    </cfRule>
  </conditionalFormatting>
  <conditionalFormatting sqref="B57">
    <cfRule type="cellIs" dxfId="39" priority="40" operator="equal">
      <formula>0</formula>
    </cfRule>
  </conditionalFormatting>
  <conditionalFormatting sqref="B65:B67">
    <cfRule type="cellIs" dxfId="38" priority="39" operator="equal">
      <formula>0</formula>
    </cfRule>
  </conditionalFormatting>
  <conditionalFormatting sqref="B33">
    <cfRule type="cellIs" dxfId="37" priority="38" operator="equal">
      <formula>0</formula>
    </cfRule>
  </conditionalFormatting>
  <conditionalFormatting sqref="H13">
    <cfRule type="cellIs" dxfId="36" priority="36" operator="equal">
      <formula>0</formula>
    </cfRule>
  </conditionalFormatting>
  <conditionalFormatting sqref="B7:C7">
    <cfRule type="cellIs" dxfId="35" priority="35" operator="equal">
      <formula>0</formula>
    </cfRule>
  </conditionalFormatting>
  <conditionalFormatting sqref="B10:B11">
    <cfRule type="cellIs" dxfId="34" priority="34" operator="equal">
      <formula>0</formula>
    </cfRule>
  </conditionalFormatting>
  <conditionalFormatting sqref="D10:D12">
    <cfRule type="cellIs" dxfId="33" priority="33" operator="equal">
      <formula>0</formula>
    </cfRule>
  </conditionalFormatting>
  <conditionalFormatting sqref="C26:C28">
    <cfRule type="cellIs" dxfId="32" priority="32" operator="equal">
      <formula>0</formula>
    </cfRule>
  </conditionalFormatting>
  <conditionalFormatting sqref="D26:E28">
    <cfRule type="cellIs" dxfId="31" priority="31" operator="equal">
      <formula>0</formula>
    </cfRule>
  </conditionalFormatting>
  <conditionalFormatting sqref="C37:C38">
    <cfRule type="cellIs" dxfId="30" priority="30" operator="equal">
      <formula>0</formula>
    </cfRule>
  </conditionalFormatting>
  <conditionalFormatting sqref="D37:E38">
    <cfRule type="cellIs" dxfId="29" priority="29" operator="equal">
      <formula>0</formula>
    </cfRule>
  </conditionalFormatting>
  <conditionalFormatting sqref="B43:B44">
    <cfRule type="cellIs" dxfId="28" priority="28" operator="equal">
      <formula>0</formula>
    </cfRule>
  </conditionalFormatting>
  <conditionalFormatting sqref="D43:D44">
    <cfRule type="cellIs" dxfId="27" priority="27" operator="equal">
      <formula>0</formula>
    </cfRule>
  </conditionalFormatting>
  <conditionalFormatting sqref="B49:B50">
    <cfRule type="cellIs" dxfId="26" priority="26" operator="equal">
      <formula>0</formula>
    </cfRule>
  </conditionalFormatting>
  <conditionalFormatting sqref="B51">
    <cfRule type="cellIs" dxfId="25" priority="20" operator="equal">
      <formula>0</formula>
    </cfRule>
  </conditionalFormatting>
  <conditionalFormatting sqref="F66">
    <cfRule type="cellIs" dxfId="24" priority="16" operator="equal">
      <formula>0</formula>
    </cfRule>
  </conditionalFormatting>
  <conditionalFormatting sqref="A86:A90">
    <cfRule type="cellIs" dxfId="23" priority="13" operator="equal">
      <formula>0</formula>
    </cfRule>
  </conditionalFormatting>
  <conditionalFormatting sqref="B86:B90">
    <cfRule type="cellIs" dxfId="22" priority="12" operator="equal">
      <formula>0</formula>
    </cfRule>
  </conditionalFormatting>
  <conditionalFormatting sqref="C18:C20">
    <cfRule type="cellIs" dxfId="21" priority="11" operator="equal">
      <formula>0</formula>
    </cfRule>
  </conditionalFormatting>
  <conditionalFormatting sqref="B59">
    <cfRule type="cellIs" dxfId="20" priority="9" operator="equal">
      <formula>0</formula>
    </cfRule>
  </conditionalFormatting>
  <conditionalFormatting sqref="D18:E20">
    <cfRule type="cellIs" dxfId="19" priority="10" operator="equal">
      <formula>0</formula>
    </cfRule>
  </conditionalFormatting>
  <conditionalFormatting sqref="K18:K27">
    <cfRule type="cellIs" dxfId="18" priority="8" operator="equal">
      <formula>0</formula>
    </cfRule>
  </conditionalFormatting>
  <conditionalFormatting sqref="K32:K40">
    <cfRule type="cellIs" dxfId="17" priority="7" operator="equal">
      <formula>0</formula>
    </cfRule>
  </conditionalFormatting>
  <conditionalFormatting sqref="E75:E76 E78:E84 E89:E92 H97:H99 H75:H89 M72:M77 M79:M87 M89 M92">
    <cfRule type="cellIs" dxfId="16" priority="6" operator="equal">
      <formula>0</formula>
    </cfRule>
  </conditionalFormatting>
  <conditionalFormatting sqref="F10:F11">
    <cfRule type="cellIs" dxfId="15" priority="37" operator="equal">
      <formula>0</formula>
    </cfRule>
  </conditionalFormatting>
  <conditionalFormatting sqref="E77">
    <cfRule type="cellIs" dxfId="14" priority="25" operator="equal">
      <formula>0</formula>
    </cfRule>
  </conditionalFormatting>
  <conditionalFormatting sqref="E89:E92">
    <cfRule type="cellIs" dxfId="13" priority="24" operator="equal">
      <formula>0</formula>
    </cfRule>
  </conditionalFormatting>
  <conditionalFormatting sqref="L53:M61">
    <cfRule type="cellIs" dxfId="12" priority="23" operator="equal">
      <formula>0</formula>
    </cfRule>
  </conditionalFormatting>
  <conditionalFormatting sqref="I13:M13">
    <cfRule type="cellIs" dxfId="11" priority="22" operator="equal">
      <formula>0</formula>
    </cfRule>
  </conditionalFormatting>
  <conditionalFormatting sqref="L63:M63">
    <cfRule type="cellIs" dxfId="10" priority="21" operator="greaterThan">
      <formula>0</formula>
    </cfRule>
  </conditionalFormatting>
  <conditionalFormatting sqref="K29">
    <cfRule type="cellIs" dxfId="9" priority="19" operator="greaterThan">
      <formula>0</formula>
    </cfRule>
  </conditionalFormatting>
  <conditionalFormatting sqref="K42">
    <cfRule type="cellIs" dxfId="8" priority="18" operator="greaterThan">
      <formula>0</formula>
    </cfRule>
  </conditionalFormatting>
  <conditionalFormatting sqref="B12">
    <cfRule type="cellIs" dxfId="7" priority="17" operator="equal">
      <formula>0</formula>
    </cfRule>
  </conditionalFormatting>
  <conditionalFormatting sqref="F51:G65">
    <cfRule type="cellIs" dxfId="6" priority="14" operator="equal">
      <formula>0</formula>
    </cfRule>
  </conditionalFormatting>
  <conditionalFormatting sqref="G51:G65">
    <cfRule type="cellIs" dxfId="5" priority="15" operator="equal">
      <formula>0</formula>
    </cfRule>
  </conditionalFormatting>
  <conditionalFormatting sqref="E94">
    <cfRule type="cellIs" dxfId="4" priority="5" operator="equal">
      <formula>0</formula>
    </cfRule>
  </conditionalFormatting>
  <conditionalFormatting sqref="E98:E102">
    <cfRule type="cellIs" dxfId="3" priority="4" operator="equal">
      <formula>0</formula>
    </cfRule>
  </conditionalFormatting>
  <conditionalFormatting sqref="E93">
    <cfRule type="cellIs" dxfId="2" priority="2" operator="equal">
      <formula>0</formula>
    </cfRule>
  </conditionalFormatting>
  <conditionalFormatting sqref="E93">
    <cfRule type="cellIs" dxfId="1" priority="3" operator="equal">
      <formula>0</formula>
    </cfRule>
  </conditionalFormatting>
  <conditionalFormatting sqref="C21">
    <cfRule type="cellIs" dxfId="0" priority="1"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theme="2" tint="-0.499984740745262"/>
    <pageSetUpPr fitToPage="1"/>
  </sheetPr>
  <dimension ref="A1"/>
  <sheetViews>
    <sheetView showGridLines="0" view="pageBreakPreview" zoomScale="55" zoomScaleNormal="100" zoomScaleSheetLayoutView="55" workbookViewId="0">
      <selection activeCell="AB55" sqref="AB55"/>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theme="2" tint="-0.499984740745262"/>
    <pageSetUpPr fitToPage="1"/>
  </sheetPr>
  <dimension ref="A32:A41"/>
  <sheetViews>
    <sheetView showGridLines="0" view="pageBreakPreview" topLeftCell="A7" zoomScale="85" zoomScaleNormal="100" zoomScaleSheetLayoutView="85" workbookViewId="0">
      <selection activeCell="Q36" sqref="Q36"/>
    </sheetView>
  </sheetViews>
  <sheetFormatPr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theme="9" tint="-0.499984740745262"/>
    <pageSetUpPr fitToPage="1"/>
  </sheetPr>
  <dimension ref="A1"/>
  <sheetViews>
    <sheetView showGridLines="0" view="pageBreakPreview" zoomScale="85" zoomScaleNormal="100" zoomScaleSheetLayoutView="85" workbookViewId="0">
      <selection activeCell="S43" sqref="S43"/>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defaultColWidth="11.42578125" defaultRowHeight="14.25"/>
  <cols>
    <col min="1" max="7" width="29.28515625" style="270" customWidth="1"/>
    <col min="8" max="8" width="24.7109375" style="270" customWidth="1"/>
    <col min="9" max="9" width="15.85546875" style="270" customWidth="1"/>
    <col min="10" max="10" width="31.5703125" style="270" customWidth="1"/>
    <col min="11" max="11" width="19.42578125" style="270" customWidth="1"/>
    <col min="12" max="12" width="36.7109375" style="270" customWidth="1"/>
    <col min="13" max="13" width="24.28515625" style="270" customWidth="1"/>
    <col min="14" max="16384" width="11.42578125" style="270"/>
  </cols>
  <sheetData>
    <row r="4" spans="1:14" ht="30.75" customHeight="1"/>
    <row r="5" spans="1:14" ht="40.5" customHeight="1"/>
    <row r="6" spans="1:14" ht="54" customHeight="1">
      <c r="A6" s="1363" t="s">
        <v>155</v>
      </c>
      <c r="B6" s="1364"/>
      <c r="C6" s="1364"/>
      <c r="D6" s="1364"/>
      <c r="E6" s="1364"/>
      <c r="F6" s="1364"/>
      <c r="G6" s="1364"/>
      <c r="H6" s="1364"/>
      <c r="I6" s="1364"/>
      <c r="J6" s="1364"/>
      <c r="K6" s="1364"/>
      <c r="L6" s="1364"/>
      <c r="M6" s="1364"/>
      <c r="N6" s="1364"/>
    </row>
    <row r="7" spans="1:14" ht="24.75" customHeight="1">
      <c r="A7" s="1364"/>
      <c r="B7" s="1364"/>
      <c r="C7" s="1364"/>
      <c r="D7" s="1364"/>
      <c r="E7" s="1364"/>
      <c r="F7" s="1364"/>
      <c r="G7" s="1364"/>
      <c r="H7" s="1364"/>
      <c r="I7" s="1364"/>
      <c r="J7" s="1364"/>
      <c r="K7" s="1364"/>
      <c r="L7" s="1364"/>
      <c r="M7" s="1364"/>
      <c r="N7" s="1364"/>
    </row>
    <row r="8" spans="1:14" ht="12" customHeight="1">
      <c r="A8" s="1364"/>
      <c r="B8" s="1364"/>
      <c r="C8" s="1364"/>
      <c r="D8" s="1364"/>
      <c r="E8" s="1364"/>
      <c r="F8" s="1364"/>
      <c r="G8" s="1364"/>
      <c r="H8" s="1364"/>
      <c r="I8" s="1364"/>
      <c r="J8" s="1364"/>
      <c r="K8" s="1364"/>
      <c r="L8" s="1364"/>
      <c r="M8" s="1364"/>
      <c r="N8" s="1364"/>
    </row>
    <row r="9" spans="1:14" ht="16.5" customHeight="1">
      <c r="A9" s="1364"/>
      <c r="B9" s="1364"/>
      <c r="C9" s="1364"/>
      <c r="D9" s="1364"/>
      <c r="E9" s="1364"/>
      <c r="F9" s="1364"/>
      <c r="G9" s="1364"/>
      <c r="H9" s="1364"/>
      <c r="I9" s="1364"/>
      <c r="J9" s="1364"/>
      <c r="K9" s="1364"/>
      <c r="L9" s="1364"/>
      <c r="M9" s="1364"/>
      <c r="N9" s="1364"/>
    </row>
    <row r="10" spans="1:14">
      <c r="A10" s="1364"/>
      <c r="B10" s="1364"/>
      <c r="C10" s="1364"/>
      <c r="D10" s="1364"/>
      <c r="E10" s="1364"/>
      <c r="F10" s="1364"/>
      <c r="G10" s="1364"/>
      <c r="H10" s="1364"/>
      <c r="I10" s="1364"/>
      <c r="J10" s="1364"/>
      <c r="K10" s="1364"/>
      <c r="L10" s="1364"/>
      <c r="M10" s="1364"/>
      <c r="N10" s="1364"/>
    </row>
    <row r="11" spans="1:14">
      <c r="A11" s="1364"/>
      <c r="B11" s="1364"/>
      <c r="C11" s="1364"/>
      <c r="D11" s="1364"/>
      <c r="E11" s="1364"/>
      <c r="F11" s="1364"/>
      <c r="G11" s="1364"/>
      <c r="H11" s="1364"/>
      <c r="I11" s="1364"/>
      <c r="J11" s="1364"/>
      <c r="K11" s="1364"/>
      <c r="L11" s="1364"/>
      <c r="M11" s="1364"/>
      <c r="N11" s="1364"/>
    </row>
    <row r="12" spans="1:14">
      <c r="A12" s="1364"/>
      <c r="B12" s="1364"/>
      <c r="C12" s="1364"/>
      <c r="D12" s="1364"/>
      <c r="E12" s="1364"/>
      <c r="F12" s="1364"/>
      <c r="G12" s="1364"/>
      <c r="H12" s="1364"/>
      <c r="I12" s="1364"/>
      <c r="J12" s="1364"/>
      <c r="K12" s="1364"/>
      <c r="L12" s="1364"/>
      <c r="M12" s="1364"/>
      <c r="N12" s="1364"/>
    </row>
    <row r="13" spans="1:14">
      <c r="A13" s="1364"/>
      <c r="B13" s="1364"/>
      <c r="C13" s="1364"/>
      <c r="D13" s="1364"/>
      <c r="E13" s="1364"/>
      <c r="F13" s="1364"/>
      <c r="G13" s="1364"/>
      <c r="H13" s="1364"/>
      <c r="I13" s="1364"/>
      <c r="J13" s="1364"/>
      <c r="K13" s="1364"/>
      <c r="L13" s="1364"/>
      <c r="M13" s="1364"/>
      <c r="N13" s="1364"/>
    </row>
    <row r="14" spans="1:14">
      <c r="A14" s="1364"/>
      <c r="B14" s="1364"/>
      <c r="C14" s="1364"/>
      <c r="D14" s="1364"/>
      <c r="E14" s="1364"/>
      <c r="F14" s="1364"/>
      <c r="G14" s="1364"/>
      <c r="H14" s="1364"/>
      <c r="I14" s="1364"/>
      <c r="J14" s="1364"/>
      <c r="K14" s="1364"/>
      <c r="L14" s="1364"/>
      <c r="M14" s="1364"/>
      <c r="N14" s="1364"/>
    </row>
    <row r="15" spans="1:14">
      <c r="A15" s="1364"/>
      <c r="B15" s="1364"/>
      <c r="C15" s="1364"/>
      <c r="D15" s="1364"/>
      <c r="E15" s="1364"/>
      <c r="F15" s="1364"/>
      <c r="G15" s="1364"/>
      <c r="H15" s="1364"/>
      <c r="I15" s="1364"/>
      <c r="J15" s="1364"/>
      <c r="K15" s="1364"/>
      <c r="L15" s="1364"/>
      <c r="M15" s="1364"/>
      <c r="N15" s="1364"/>
    </row>
    <row r="16" spans="1:14">
      <c r="A16" s="1364"/>
      <c r="B16" s="1364"/>
      <c r="C16" s="1364"/>
      <c r="D16" s="1364"/>
      <c r="E16" s="1364"/>
      <c r="F16" s="1364"/>
      <c r="G16" s="1364"/>
      <c r="H16" s="1364"/>
      <c r="I16" s="1364"/>
      <c r="J16" s="1364"/>
      <c r="K16" s="1364"/>
      <c r="L16" s="1364"/>
      <c r="M16" s="1364"/>
      <c r="N16" s="1364"/>
    </row>
    <row r="17" spans="1:14">
      <c r="A17" s="1364"/>
      <c r="B17" s="1364"/>
      <c r="C17" s="1364"/>
      <c r="D17" s="1364"/>
      <c r="E17" s="1364"/>
      <c r="F17" s="1364"/>
      <c r="G17" s="1364"/>
      <c r="H17" s="1364"/>
      <c r="I17" s="1364"/>
      <c r="J17" s="1364"/>
      <c r="K17" s="1364"/>
      <c r="L17" s="1364"/>
      <c r="M17" s="1364"/>
      <c r="N17" s="1364"/>
    </row>
    <row r="18" spans="1:14">
      <c r="A18" s="1364"/>
      <c r="B18" s="1364"/>
      <c r="C18" s="1364"/>
      <c r="D18" s="1364"/>
      <c r="E18" s="1364"/>
      <c r="F18" s="1364"/>
      <c r="G18" s="1364"/>
      <c r="H18" s="1364"/>
      <c r="I18" s="1364"/>
      <c r="J18" s="1364"/>
      <c r="K18" s="1364"/>
      <c r="L18" s="1364"/>
      <c r="M18" s="1364"/>
      <c r="N18" s="1364"/>
    </row>
    <row r="19" spans="1:14">
      <c r="A19" s="1364"/>
      <c r="B19" s="1364"/>
      <c r="C19" s="1364"/>
      <c r="D19" s="1364"/>
      <c r="E19" s="1364"/>
      <c r="F19" s="1364"/>
      <c r="G19" s="1364"/>
      <c r="H19" s="1364"/>
      <c r="I19" s="1364"/>
      <c r="J19" s="1364"/>
      <c r="K19" s="1364"/>
      <c r="L19" s="1364"/>
      <c r="M19" s="1364"/>
      <c r="N19" s="1364"/>
    </row>
    <row r="20" spans="1:14">
      <c r="A20" s="1364"/>
      <c r="B20" s="1364"/>
      <c r="C20" s="1364"/>
      <c r="D20" s="1364"/>
      <c r="E20" s="1364"/>
      <c r="F20" s="1364"/>
      <c r="G20" s="1364"/>
      <c r="H20" s="1364"/>
      <c r="I20" s="1364"/>
      <c r="J20" s="1364"/>
      <c r="K20" s="1364"/>
      <c r="L20" s="1364"/>
      <c r="M20" s="1364"/>
      <c r="N20" s="1364"/>
    </row>
    <row r="21" spans="1:14">
      <c r="A21" s="1364"/>
      <c r="B21" s="1364"/>
      <c r="C21" s="1364"/>
      <c r="D21" s="1364"/>
      <c r="E21" s="1364"/>
      <c r="F21" s="1364"/>
      <c r="G21" s="1364"/>
      <c r="H21" s="1364"/>
      <c r="I21" s="1364"/>
      <c r="J21" s="1364"/>
      <c r="K21" s="1364"/>
      <c r="L21" s="1364"/>
      <c r="M21" s="1364"/>
      <c r="N21" s="1364"/>
    </row>
    <row r="22" spans="1:14">
      <c r="A22" s="1364"/>
      <c r="B22" s="1364"/>
      <c r="C22" s="1364"/>
      <c r="D22" s="1364"/>
      <c r="E22" s="1364"/>
      <c r="F22" s="1364"/>
      <c r="G22" s="1364"/>
      <c r="H22" s="1364"/>
      <c r="I22" s="1364"/>
      <c r="J22" s="1364"/>
      <c r="K22" s="1364"/>
      <c r="L22" s="1364"/>
      <c r="M22" s="1364"/>
      <c r="N22" s="1364"/>
    </row>
    <row r="23" spans="1:14">
      <c r="A23" s="1364"/>
      <c r="B23" s="1364"/>
      <c r="C23" s="1364"/>
      <c r="D23" s="1364"/>
      <c r="E23" s="1364"/>
      <c r="F23" s="1364"/>
      <c r="G23" s="1364"/>
      <c r="H23" s="1364"/>
      <c r="I23" s="1364"/>
      <c r="J23" s="1364"/>
      <c r="K23" s="1364"/>
      <c r="L23" s="1364"/>
      <c r="M23" s="1364"/>
      <c r="N23" s="1364"/>
    </row>
    <row r="24" spans="1:14">
      <c r="A24" s="1364"/>
      <c r="B24" s="1364"/>
      <c r="C24" s="1364"/>
      <c r="D24" s="1364"/>
      <c r="E24" s="1364"/>
      <c r="F24" s="1364"/>
      <c r="G24" s="1364"/>
      <c r="H24" s="1364"/>
      <c r="I24" s="1364"/>
      <c r="J24" s="1364"/>
      <c r="K24" s="1364"/>
      <c r="L24" s="1364"/>
      <c r="M24" s="1364"/>
      <c r="N24" s="1364"/>
    </row>
    <row r="25" spans="1:14">
      <c r="A25" s="1364"/>
      <c r="B25" s="1364"/>
      <c r="C25" s="1364"/>
      <c r="D25" s="1364"/>
      <c r="E25" s="1364"/>
      <c r="F25" s="1364"/>
      <c r="G25" s="1364"/>
      <c r="H25" s="1364"/>
      <c r="I25" s="1364"/>
      <c r="J25" s="1364"/>
      <c r="K25" s="1364"/>
      <c r="L25" s="1364"/>
      <c r="M25" s="1364"/>
      <c r="N25" s="1364"/>
    </row>
    <row r="26" spans="1:14">
      <c r="A26" s="1364"/>
      <c r="B26" s="1364"/>
      <c r="C26" s="1364"/>
      <c r="D26" s="1364"/>
      <c r="E26" s="1364"/>
      <c r="F26" s="1364"/>
      <c r="G26" s="1364"/>
      <c r="H26" s="1364"/>
      <c r="I26" s="1364"/>
      <c r="J26" s="1364"/>
      <c r="K26" s="1364"/>
      <c r="L26" s="1364"/>
      <c r="M26" s="1364"/>
      <c r="N26" s="1364"/>
    </row>
    <row r="27" spans="1:14">
      <c r="A27" s="1364"/>
      <c r="B27" s="1364"/>
      <c r="C27" s="1364"/>
      <c r="D27" s="1364"/>
      <c r="E27" s="1364"/>
      <c r="F27" s="1364"/>
      <c r="G27" s="1364"/>
      <c r="H27" s="1364"/>
      <c r="I27" s="1364"/>
      <c r="J27" s="1364"/>
      <c r="K27" s="1364"/>
      <c r="L27" s="1364"/>
      <c r="M27" s="1364"/>
      <c r="N27" s="1364"/>
    </row>
    <row r="28" spans="1:14">
      <c r="A28" s="1364"/>
      <c r="B28" s="1364"/>
      <c r="C28" s="1364"/>
      <c r="D28" s="1364"/>
      <c r="E28" s="1364"/>
      <c r="F28" s="1364"/>
      <c r="G28" s="1364"/>
      <c r="H28" s="1364"/>
      <c r="I28" s="1364"/>
      <c r="J28" s="1364"/>
      <c r="K28" s="1364"/>
      <c r="L28" s="1364"/>
      <c r="M28" s="1364"/>
      <c r="N28" s="1364"/>
    </row>
    <row r="29" spans="1:14">
      <c r="A29" s="1364"/>
      <c r="B29" s="1364"/>
      <c r="C29" s="1364"/>
      <c r="D29" s="1364"/>
      <c r="E29" s="1364"/>
      <c r="F29" s="1364"/>
      <c r="G29" s="1364"/>
      <c r="H29" s="1364"/>
      <c r="I29" s="1364"/>
      <c r="J29" s="1364"/>
      <c r="K29" s="1364"/>
      <c r="L29" s="1364"/>
      <c r="M29" s="1364"/>
      <c r="N29" s="1364"/>
    </row>
    <row r="30" spans="1:14" ht="42.75" customHeight="1">
      <c r="A30" s="1364"/>
      <c r="B30" s="1364"/>
      <c r="C30" s="1364"/>
      <c r="D30" s="1364"/>
      <c r="E30" s="1364"/>
      <c r="F30" s="1364"/>
      <c r="G30" s="1364"/>
      <c r="H30" s="1364"/>
      <c r="I30" s="1364"/>
      <c r="J30" s="1364"/>
      <c r="K30" s="1364"/>
      <c r="L30" s="1364"/>
      <c r="M30" s="1364"/>
      <c r="N30" s="1364"/>
    </row>
    <row r="31" spans="1:14" ht="42.75" customHeight="1">
      <c r="A31" s="1364"/>
      <c r="B31" s="1364"/>
      <c r="C31" s="1364"/>
      <c r="D31" s="1364"/>
      <c r="E31" s="1364"/>
      <c r="F31" s="1364"/>
      <c r="G31" s="1364"/>
      <c r="H31" s="1364"/>
      <c r="I31" s="1364"/>
      <c r="J31" s="1364"/>
      <c r="K31" s="1364"/>
      <c r="L31" s="1364"/>
      <c r="M31" s="1364"/>
      <c r="N31" s="1364"/>
    </row>
    <row r="32" spans="1:14" ht="42.75" customHeight="1">
      <c r="A32" s="1364"/>
      <c r="B32" s="1364"/>
      <c r="C32" s="1364"/>
      <c r="D32" s="1364"/>
      <c r="E32" s="1364"/>
      <c r="F32" s="1364"/>
      <c r="G32" s="1364"/>
      <c r="H32" s="1364"/>
      <c r="I32" s="1364"/>
      <c r="J32" s="1364"/>
      <c r="K32" s="1364"/>
      <c r="L32" s="1364"/>
      <c r="M32" s="1364"/>
      <c r="N32" s="1364"/>
    </row>
    <row r="33" spans="1:14" ht="42.75" customHeight="1">
      <c r="A33" s="1364"/>
      <c r="B33" s="1364"/>
      <c r="C33" s="1364"/>
      <c r="D33" s="1364"/>
      <c r="E33" s="1364"/>
      <c r="F33" s="1364"/>
      <c r="G33" s="1364"/>
      <c r="H33" s="1364"/>
      <c r="I33" s="1364"/>
      <c r="J33" s="1364"/>
      <c r="K33" s="1364"/>
      <c r="L33" s="1364"/>
      <c r="M33" s="1364"/>
      <c r="N33" s="1364"/>
    </row>
    <row r="34" spans="1:14" ht="24.75" customHeight="1">
      <c r="A34" s="1364"/>
      <c r="B34" s="1364"/>
      <c r="C34" s="1364"/>
      <c r="D34" s="1364"/>
      <c r="E34" s="1364"/>
      <c r="F34" s="1364"/>
      <c r="G34" s="1364"/>
      <c r="H34" s="1364"/>
      <c r="I34" s="1364"/>
      <c r="J34" s="1364"/>
      <c r="K34" s="1364"/>
      <c r="L34" s="1364"/>
      <c r="M34" s="1364"/>
      <c r="N34" s="1364"/>
    </row>
    <row r="35" spans="1:14" ht="24.75" customHeight="1">
      <c r="A35" s="1364"/>
      <c r="B35" s="1364"/>
      <c r="C35" s="1364"/>
      <c r="D35" s="1364"/>
      <c r="E35" s="1364"/>
      <c r="F35" s="1364"/>
      <c r="G35" s="1364"/>
      <c r="H35" s="1364"/>
      <c r="I35" s="1364"/>
      <c r="J35" s="1364"/>
      <c r="K35" s="1364"/>
      <c r="L35" s="1364"/>
      <c r="M35" s="1364"/>
      <c r="N35" s="1364"/>
    </row>
    <row r="36" spans="1:14" ht="24.75" customHeight="1">
      <c r="A36" s="1364"/>
      <c r="B36" s="1364"/>
      <c r="C36" s="1364"/>
      <c r="D36" s="1364"/>
      <c r="E36" s="1364"/>
      <c r="F36" s="1364"/>
      <c r="G36" s="1364"/>
      <c r="H36" s="1364"/>
      <c r="I36" s="1364"/>
      <c r="J36" s="1364"/>
      <c r="K36" s="1364"/>
      <c r="L36" s="1364"/>
      <c r="M36" s="1364"/>
      <c r="N36" s="1364"/>
    </row>
    <row r="37" spans="1:14" ht="24.75" customHeight="1">
      <c r="A37" s="1364"/>
      <c r="B37" s="1364"/>
      <c r="C37" s="1364"/>
      <c r="D37" s="1364"/>
      <c r="E37" s="1364"/>
      <c r="F37" s="1364"/>
      <c r="G37" s="1364"/>
      <c r="H37" s="1364"/>
      <c r="I37" s="1364"/>
      <c r="J37" s="1364"/>
      <c r="K37" s="1364"/>
      <c r="L37" s="1364"/>
      <c r="M37" s="1364"/>
      <c r="N37" s="1364"/>
    </row>
    <row r="38" spans="1:14" ht="45" customHeight="1">
      <c r="A38" s="1364"/>
      <c r="B38" s="1364"/>
      <c r="C38" s="1364"/>
      <c r="D38" s="1364"/>
      <c r="E38" s="1364"/>
      <c r="F38" s="1364"/>
      <c r="G38" s="1364"/>
      <c r="H38" s="1364"/>
      <c r="I38" s="1364"/>
      <c r="J38" s="1364"/>
      <c r="K38" s="1364"/>
      <c r="L38" s="1364"/>
      <c r="M38" s="1364"/>
      <c r="N38" s="1364"/>
    </row>
    <row r="39" spans="1:14" ht="45" customHeight="1">
      <c r="A39" s="1364"/>
      <c r="B39" s="1364"/>
      <c r="C39" s="1364"/>
      <c r="D39" s="1364"/>
      <c r="E39" s="1364"/>
      <c r="F39" s="1364"/>
      <c r="G39" s="1364"/>
      <c r="H39" s="1364"/>
      <c r="I39" s="1364"/>
      <c r="J39" s="1364"/>
      <c r="K39" s="1364"/>
      <c r="L39" s="1364"/>
      <c r="M39" s="1364"/>
      <c r="N39" s="1364"/>
    </row>
    <row r="40" spans="1:14" ht="45" customHeight="1">
      <c r="A40" s="1364"/>
      <c r="B40" s="1364"/>
      <c r="C40" s="1364"/>
      <c r="D40" s="1364"/>
      <c r="E40" s="1364"/>
      <c r="F40" s="1364"/>
      <c r="G40" s="1364"/>
      <c r="H40" s="1364"/>
      <c r="I40" s="1364"/>
      <c r="J40" s="1364"/>
      <c r="K40" s="1364"/>
      <c r="L40" s="1364"/>
      <c r="M40" s="1364"/>
      <c r="N40" s="1364"/>
    </row>
    <row r="41" spans="1:14" ht="45" customHeight="1">
      <c r="A41" s="1364"/>
      <c r="B41" s="1364"/>
      <c r="C41" s="1364"/>
      <c r="D41" s="1364"/>
      <c r="E41" s="1364"/>
      <c r="F41" s="1364"/>
      <c r="G41" s="1364"/>
      <c r="H41" s="1364"/>
      <c r="I41" s="1364"/>
      <c r="J41" s="1364"/>
      <c r="K41" s="1364"/>
      <c r="L41" s="1364"/>
      <c r="M41" s="1364"/>
      <c r="N41" s="1364"/>
    </row>
    <row r="42" spans="1:14" ht="45" customHeight="1">
      <c r="A42" s="1364"/>
      <c r="B42" s="1364"/>
      <c r="C42" s="1364"/>
      <c r="D42" s="1364"/>
      <c r="E42" s="1364"/>
      <c r="F42" s="1364"/>
      <c r="G42" s="1364"/>
      <c r="H42" s="1364"/>
      <c r="I42" s="1364"/>
      <c r="J42" s="1364"/>
      <c r="K42" s="1364"/>
      <c r="L42" s="1364"/>
      <c r="M42" s="1364"/>
      <c r="N42" s="1364"/>
    </row>
    <row r="43" spans="1:14" ht="126.75" customHeight="1">
      <c r="A43" s="1364"/>
      <c r="B43" s="1364"/>
      <c r="C43" s="1364"/>
      <c r="D43" s="1364"/>
      <c r="E43" s="1364"/>
      <c r="F43" s="1364"/>
      <c r="G43" s="1364"/>
      <c r="H43" s="1364"/>
      <c r="I43" s="1364"/>
      <c r="J43" s="1364"/>
      <c r="K43" s="1364"/>
      <c r="L43" s="1364"/>
      <c r="M43" s="1364"/>
      <c r="N43" s="1364"/>
    </row>
    <row r="44" spans="1:14" ht="45" customHeight="1">
      <c r="A44" s="1364"/>
      <c r="B44" s="1364"/>
      <c r="C44" s="1364"/>
      <c r="D44" s="1364"/>
      <c r="E44" s="1364"/>
      <c r="F44" s="1364"/>
      <c r="G44" s="1364"/>
      <c r="H44" s="1364"/>
      <c r="I44" s="1364"/>
      <c r="J44" s="1364"/>
      <c r="K44" s="1364"/>
      <c r="L44" s="1364"/>
      <c r="M44" s="1364"/>
      <c r="N44" s="1364"/>
    </row>
    <row r="45" spans="1:14" ht="45" customHeight="1">
      <c r="A45" s="1364"/>
      <c r="B45" s="1364"/>
      <c r="C45" s="1364"/>
      <c r="D45" s="1364"/>
      <c r="E45" s="1364"/>
      <c r="F45" s="1364"/>
      <c r="G45" s="1364"/>
      <c r="H45" s="1364"/>
      <c r="I45" s="1364"/>
      <c r="J45" s="1364"/>
      <c r="K45" s="1364"/>
      <c r="L45" s="1364"/>
      <c r="M45" s="1364"/>
      <c r="N45" s="1364"/>
    </row>
    <row r="46" spans="1:14" ht="45" customHeight="1">
      <c r="A46" s="1364"/>
      <c r="B46" s="1364"/>
      <c r="C46" s="1364"/>
      <c r="D46" s="1364"/>
      <c r="E46" s="1364"/>
      <c r="F46" s="1364"/>
      <c r="G46" s="1364"/>
      <c r="H46" s="1364"/>
      <c r="I46" s="1364"/>
      <c r="J46" s="1364"/>
      <c r="K46" s="1364"/>
      <c r="L46" s="1364"/>
      <c r="M46" s="1364"/>
      <c r="N46" s="1364"/>
    </row>
    <row r="47" spans="1:14" ht="88.5" customHeight="1">
      <c r="A47" s="1364"/>
      <c r="B47" s="1364"/>
      <c r="C47" s="1364"/>
      <c r="D47" s="1364"/>
      <c r="E47" s="1364"/>
      <c r="F47" s="1364"/>
      <c r="G47" s="1364"/>
      <c r="H47" s="1364"/>
      <c r="I47" s="1364"/>
      <c r="J47" s="1364"/>
      <c r="K47" s="1364"/>
      <c r="L47" s="1364"/>
      <c r="M47" s="1364"/>
      <c r="N47" s="1364"/>
    </row>
    <row r="48" spans="1:14" ht="408.75" customHeight="1">
      <c r="A48" s="1364"/>
      <c r="B48" s="1364"/>
      <c r="C48" s="1364"/>
      <c r="D48" s="1364"/>
      <c r="E48" s="1364"/>
      <c r="F48" s="1364"/>
      <c r="G48" s="1364"/>
      <c r="H48" s="1364"/>
      <c r="I48" s="1364"/>
      <c r="J48" s="1364"/>
      <c r="K48" s="1364"/>
      <c r="L48" s="1364"/>
      <c r="M48" s="1364"/>
      <c r="N48" s="1364"/>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theme="9" tint="-0.499984740745262"/>
    <pageSetUpPr fitToPage="1"/>
  </sheetPr>
  <dimension ref="A2:L37"/>
  <sheetViews>
    <sheetView showGridLines="0" view="pageBreakPreview" zoomScale="70" zoomScaleNormal="100" zoomScaleSheetLayoutView="70" workbookViewId="0">
      <selection activeCell="A5" sqref="A5:J37"/>
    </sheetView>
  </sheetViews>
  <sheetFormatPr defaultColWidth="11.42578125" defaultRowHeight="14.25"/>
  <cols>
    <col min="1" max="3" width="11.42578125" style="270"/>
    <col min="4" max="4" width="20.7109375" style="270" customWidth="1"/>
    <col min="5" max="5" width="21.140625" style="270" customWidth="1"/>
    <col min="6" max="6" width="11.5703125" style="270" customWidth="1"/>
    <col min="7" max="7" width="24.28515625" style="270" customWidth="1"/>
    <col min="8" max="8" width="23.5703125" style="270" customWidth="1"/>
    <col min="9" max="9" width="21.5703125" style="270" customWidth="1"/>
    <col min="10" max="10" width="16" style="270" customWidth="1"/>
    <col min="11" max="11" width="11.5703125" style="270" customWidth="1"/>
    <col min="12" max="12" width="11.42578125" style="331"/>
    <col min="13" max="16384" width="11.42578125" style="270"/>
  </cols>
  <sheetData>
    <row r="2" spans="1:11" ht="32.25" customHeight="1"/>
    <row r="4" spans="1:11" ht="12.75" customHeight="1"/>
    <row r="5" spans="1:11">
      <c r="A5" s="1365" t="s">
        <v>156</v>
      </c>
      <c r="B5" s="1366"/>
      <c r="C5" s="1366"/>
      <c r="D5" s="1366"/>
      <c r="E5" s="1366"/>
      <c r="F5" s="1366"/>
      <c r="G5" s="1366"/>
      <c r="H5" s="1366"/>
      <c r="I5" s="1366"/>
      <c r="J5" s="1366"/>
    </row>
    <row r="6" spans="1:11">
      <c r="A6" s="1366"/>
      <c r="B6" s="1366"/>
      <c r="C6" s="1366"/>
      <c r="D6" s="1366"/>
      <c r="E6" s="1366"/>
      <c r="F6" s="1366"/>
      <c r="G6" s="1366"/>
      <c r="H6" s="1366"/>
      <c r="I6" s="1366"/>
      <c r="J6" s="1366"/>
    </row>
    <row r="7" spans="1:11">
      <c r="A7" s="1366"/>
      <c r="B7" s="1366"/>
      <c r="C7" s="1366"/>
      <c r="D7" s="1366"/>
      <c r="E7" s="1366"/>
      <c r="F7" s="1366"/>
      <c r="G7" s="1366"/>
      <c r="H7" s="1366"/>
      <c r="I7" s="1366"/>
      <c r="J7" s="1366"/>
    </row>
    <row r="8" spans="1:11" ht="12" customHeight="1">
      <c r="A8" s="1366"/>
      <c r="B8" s="1366"/>
      <c r="C8" s="1366"/>
      <c r="D8" s="1366"/>
      <c r="E8" s="1366"/>
      <c r="F8" s="1366"/>
      <c r="G8" s="1366"/>
      <c r="H8" s="1366"/>
      <c r="I8" s="1366"/>
      <c r="J8" s="1366"/>
    </row>
    <row r="9" spans="1:11" ht="16.5" customHeight="1">
      <c r="A9" s="1366"/>
      <c r="B9" s="1366"/>
      <c r="C9" s="1366"/>
      <c r="D9" s="1366"/>
      <c r="E9" s="1366"/>
      <c r="F9" s="1366"/>
      <c r="G9" s="1366"/>
      <c r="H9" s="1366"/>
      <c r="I9" s="1366"/>
      <c r="J9" s="1366"/>
    </row>
    <row r="10" spans="1:11" ht="31.5" customHeight="1">
      <c r="A10" s="1366"/>
      <c r="B10" s="1366"/>
      <c r="C10" s="1366"/>
      <c r="D10" s="1366"/>
      <c r="E10" s="1366"/>
      <c r="F10" s="1366"/>
      <c r="G10" s="1366"/>
      <c r="H10" s="1366"/>
      <c r="I10" s="1366"/>
      <c r="J10" s="1366"/>
    </row>
    <row r="11" spans="1:11">
      <c r="A11" s="1366"/>
      <c r="B11" s="1366"/>
      <c r="C11" s="1366"/>
      <c r="D11" s="1366"/>
      <c r="E11" s="1366"/>
      <c r="F11" s="1366"/>
      <c r="G11" s="1366"/>
      <c r="H11" s="1366"/>
      <c r="I11" s="1366"/>
      <c r="J11" s="1366"/>
    </row>
    <row r="12" spans="1:11">
      <c r="A12" s="1366"/>
      <c r="B12" s="1366"/>
      <c r="C12" s="1366"/>
      <c r="D12" s="1366"/>
      <c r="E12" s="1366"/>
      <c r="F12" s="1366"/>
      <c r="G12" s="1366"/>
      <c r="H12" s="1366"/>
      <c r="I12" s="1366"/>
      <c r="J12" s="1366"/>
    </row>
    <row r="13" spans="1:11" ht="29.25" customHeight="1">
      <c r="A13" s="1366"/>
      <c r="B13" s="1366"/>
      <c r="C13" s="1366"/>
      <c r="D13" s="1366"/>
      <c r="E13" s="1366"/>
      <c r="F13" s="1366"/>
      <c r="G13" s="1366"/>
      <c r="H13" s="1366"/>
      <c r="I13" s="1366"/>
      <c r="J13" s="1366"/>
      <c r="K13" s="331"/>
    </row>
    <row r="14" spans="1:11">
      <c r="A14" s="1366"/>
      <c r="B14" s="1366"/>
      <c r="C14" s="1366"/>
      <c r="D14" s="1366"/>
      <c r="E14" s="1366"/>
      <c r="F14" s="1366"/>
      <c r="G14" s="1366"/>
      <c r="H14" s="1366"/>
      <c r="I14" s="1366"/>
      <c r="J14" s="1366"/>
    </row>
    <row r="15" spans="1:11" ht="13.5" customHeight="1">
      <c r="A15" s="1366"/>
      <c r="B15" s="1366"/>
      <c r="C15" s="1366"/>
      <c r="D15" s="1366"/>
      <c r="E15" s="1366"/>
      <c r="F15" s="1366"/>
      <c r="G15" s="1366"/>
      <c r="H15" s="1366"/>
      <c r="I15" s="1366"/>
      <c r="J15" s="1366"/>
    </row>
    <row r="16" spans="1:11">
      <c r="A16" s="1366"/>
      <c r="B16" s="1366"/>
      <c r="C16" s="1366"/>
      <c r="D16" s="1366"/>
      <c r="E16" s="1366"/>
      <c r="F16" s="1366"/>
      <c r="G16" s="1366"/>
      <c r="H16" s="1366"/>
      <c r="I16" s="1366"/>
      <c r="J16" s="1366"/>
    </row>
    <row r="17" spans="1:10">
      <c r="A17" s="1366"/>
      <c r="B17" s="1366"/>
      <c r="C17" s="1366"/>
      <c r="D17" s="1366"/>
      <c r="E17" s="1366"/>
      <c r="F17" s="1366"/>
      <c r="G17" s="1366"/>
      <c r="H17" s="1366"/>
      <c r="I17" s="1366"/>
      <c r="J17" s="1366"/>
    </row>
    <row r="18" spans="1:10">
      <c r="A18" s="1366"/>
      <c r="B18" s="1366"/>
      <c r="C18" s="1366"/>
      <c r="D18" s="1366"/>
      <c r="E18" s="1366"/>
      <c r="F18" s="1366"/>
      <c r="G18" s="1366"/>
      <c r="H18" s="1366"/>
      <c r="I18" s="1366"/>
      <c r="J18" s="1366"/>
    </row>
    <row r="19" spans="1:10">
      <c r="A19" s="1366"/>
      <c r="B19" s="1366"/>
      <c r="C19" s="1366"/>
      <c r="D19" s="1366"/>
      <c r="E19" s="1366"/>
      <c r="F19" s="1366"/>
      <c r="G19" s="1366"/>
      <c r="H19" s="1366"/>
      <c r="I19" s="1366"/>
      <c r="J19" s="1366"/>
    </row>
    <row r="20" spans="1:10">
      <c r="A20" s="1366"/>
      <c r="B20" s="1366"/>
      <c r="C20" s="1366"/>
      <c r="D20" s="1366"/>
      <c r="E20" s="1366"/>
      <c r="F20" s="1366"/>
      <c r="G20" s="1366"/>
      <c r="H20" s="1366"/>
      <c r="I20" s="1366"/>
      <c r="J20" s="1366"/>
    </row>
    <row r="21" spans="1:10">
      <c r="A21" s="1366"/>
      <c r="B21" s="1366"/>
      <c r="C21" s="1366"/>
      <c r="D21" s="1366"/>
      <c r="E21" s="1366"/>
      <c r="F21" s="1366"/>
      <c r="G21" s="1366"/>
      <c r="H21" s="1366"/>
      <c r="I21" s="1366"/>
      <c r="J21" s="1366"/>
    </row>
    <row r="22" spans="1:10">
      <c r="A22" s="1366"/>
      <c r="B22" s="1366"/>
      <c r="C22" s="1366"/>
      <c r="D22" s="1366"/>
      <c r="E22" s="1366"/>
      <c r="F22" s="1366"/>
      <c r="G22" s="1366"/>
      <c r="H22" s="1366"/>
      <c r="I22" s="1366"/>
      <c r="J22" s="1366"/>
    </row>
    <row r="23" spans="1:10" ht="55.5" customHeight="1">
      <c r="A23" s="1366"/>
      <c r="B23" s="1366"/>
      <c r="C23" s="1366"/>
      <c r="D23" s="1366"/>
      <c r="E23" s="1366"/>
      <c r="F23" s="1366"/>
      <c r="G23" s="1366"/>
      <c r="H23" s="1366"/>
      <c r="I23" s="1366"/>
      <c r="J23" s="1366"/>
    </row>
    <row r="24" spans="1:10">
      <c r="A24" s="1366"/>
      <c r="B24" s="1366"/>
      <c r="C24" s="1366"/>
      <c r="D24" s="1366"/>
      <c r="E24" s="1366"/>
      <c r="F24" s="1366"/>
      <c r="G24" s="1366"/>
      <c r="H24" s="1366"/>
      <c r="I24" s="1366"/>
      <c r="J24" s="1366"/>
    </row>
    <row r="25" spans="1:10" ht="93.75" customHeight="1">
      <c r="A25" s="1366"/>
      <c r="B25" s="1366"/>
      <c r="C25" s="1366"/>
      <c r="D25" s="1366"/>
      <c r="E25" s="1366"/>
      <c r="F25" s="1366"/>
      <c r="G25" s="1366"/>
      <c r="H25" s="1366"/>
      <c r="I25" s="1366"/>
      <c r="J25" s="1366"/>
    </row>
    <row r="26" spans="1:10">
      <c r="A26" s="1366"/>
      <c r="B26" s="1366"/>
      <c r="C26" s="1366"/>
      <c r="D26" s="1366"/>
      <c r="E26" s="1366"/>
      <c r="F26" s="1366"/>
      <c r="G26" s="1366"/>
      <c r="H26" s="1366"/>
      <c r="I26" s="1366"/>
      <c r="J26" s="1366"/>
    </row>
    <row r="27" spans="1:10" ht="63.75" customHeight="1">
      <c r="A27" s="1366"/>
      <c r="B27" s="1366"/>
      <c r="C27" s="1366"/>
      <c r="D27" s="1366"/>
      <c r="E27" s="1366"/>
      <c r="F27" s="1366"/>
      <c r="G27" s="1366"/>
      <c r="H27" s="1366"/>
      <c r="I27" s="1366"/>
      <c r="J27" s="1366"/>
    </row>
    <row r="28" spans="1:10">
      <c r="A28" s="1366"/>
      <c r="B28" s="1366"/>
      <c r="C28" s="1366"/>
      <c r="D28" s="1366"/>
      <c r="E28" s="1366"/>
      <c r="F28" s="1366"/>
      <c r="G28" s="1366"/>
      <c r="H28" s="1366"/>
      <c r="I28" s="1366"/>
      <c r="J28" s="1366"/>
    </row>
    <row r="29" spans="1:10">
      <c r="A29" s="1366"/>
      <c r="B29" s="1366"/>
      <c r="C29" s="1366"/>
      <c r="D29" s="1366"/>
      <c r="E29" s="1366"/>
      <c r="F29" s="1366"/>
      <c r="G29" s="1366"/>
      <c r="H29" s="1366"/>
      <c r="I29" s="1366"/>
      <c r="J29" s="1366"/>
    </row>
    <row r="30" spans="1:10">
      <c r="A30" s="1366"/>
      <c r="B30" s="1366"/>
      <c r="C30" s="1366"/>
      <c r="D30" s="1366"/>
      <c r="E30" s="1366"/>
      <c r="F30" s="1366"/>
      <c r="G30" s="1366"/>
      <c r="H30" s="1366"/>
      <c r="I30" s="1366"/>
      <c r="J30" s="1366"/>
    </row>
    <row r="31" spans="1:10">
      <c r="A31" s="1366"/>
      <c r="B31" s="1366"/>
      <c r="C31" s="1366"/>
      <c r="D31" s="1366"/>
      <c r="E31" s="1366"/>
      <c r="F31" s="1366"/>
      <c r="G31" s="1366"/>
      <c r="H31" s="1366"/>
      <c r="I31" s="1366"/>
      <c r="J31" s="1366"/>
    </row>
    <row r="32" spans="1:10" ht="14.25" customHeight="1">
      <c r="A32" s="1366"/>
      <c r="B32" s="1366"/>
      <c r="C32" s="1366"/>
      <c r="D32" s="1366"/>
      <c r="E32" s="1366"/>
      <c r="F32" s="1366"/>
      <c r="G32" s="1366"/>
      <c r="H32" s="1366"/>
      <c r="I32" s="1366"/>
      <c r="J32" s="1366"/>
    </row>
    <row r="33" spans="1:10" ht="14.25" customHeight="1">
      <c r="A33" s="1366"/>
      <c r="B33" s="1366"/>
      <c r="C33" s="1366"/>
      <c r="D33" s="1366"/>
      <c r="E33" s="1366"/>
      <c r="F33" s="1366"/>
      <c r="G33" s="1366"/>
      <c r="H33" s="1366"/>
      <c r="I33" s="1366"/>
      <c r="J33" s="1366"/>
    </row>
    <row r="34" spans="1:10" ht="14.25" customHeight="1">
      <c r="A34" s="1366"/>
      <c r="B34" s="1366"/>
      <c r="C34" s="1366"/>
      <c r="D34" s="1366"/>
      <c r="E34" s="1366"/>
      <c r="F34" s="1366"/>
      <c r="G34" s="1366"/>
      <c r="H34" s="1366"/>
      <c r="I34" s="1366"/>
      <c r="J34" s="1366"/>
    </row>
    <row r="35" spans="1:10" ht="49.5" customHeight="1">
      <c r="A35" s="1366"/>
      <c r="B35" s="1366"/>
      <c r="C35" s="1366"/>
      <c r="D35" s="1366"/>
      <c r="E35" s="1366"/>
      <c r="F35" s="1366"/>
      <c r="G35" s="1366"/>
      <c r="H35" s="1366"/>
      <c r="I35" s="1366"/>
      <c r="J35" s="1366"/>
    </row>
    <row r="36" spans="1:10">
      <c r="A36" s="1366"/>
      <c r="B36" s="1366"/>
      <c r="C36" s="1366"/>
      <c r="D36" s="1366"/>
      <c r="E36" s="1366"/>
      <c r="F36" s="1366"/>
      <c r="G36" s="1366"/>
      <c r="H36" s="1366"/>
      <c r="I36" s="1366"/>
      <c r="J36" s="1366"/>
    </row>
    <row r="37" spans="1:10">
      <c r="A37" s="1366"/>
      <c r="B37" s="1366"/>
      <c r="C37" s="1366"/>
      <c r="D37" s="1366"/>
      <c r="E37" s="1366"/>
      <c r="F37" s="1366"/>
      <c r="G37" s="1366"/>
      <c r="H37" s="1366"/>
      <c r="I37" s="1366"/>
      <c r="J37" s="1366"/>
    </row>
  </sheetData>
  <mergeCells count="1">
    <mergeCell ref="A5:J37"/>
  </mergeCells>
  <pageMargins left="0.70866141732283472" right="0.70866141732283472" top="0.74803149606299213" bottom="0.74803149606299213" header="0.31496062992125984" footer="0.31496062992125984"/>
  <pageSetup paperSize="119" scale="6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theme="9" tint="-0.499984740745262"/>
    <pageSetUpPr fitToPage="1"/>
  </sheetPr>
  <dimension ref="A1:N39"/>
  <sheetViews>
    <sheetView showGridLines="0" view="pageBreakPreview" zoomScale="85" zoomScaleNormal="85" zoomScaleSheetLayoutView="85" workbookViewId="0">
      <selection activeCell="A21" sqref="A21:L21"/>
    </sheetView>
  </sheetViews>
  <sheetFormatPr defaultColWidth="11.42578125" defaultRowHeight="45.75" customHeight="1"/>
  <cols>
    <col min="1" max="2" width="12.7109375" style="662" customWidth="1"/>
    <col min="3" max="3" width="11.28515625" style="662" customWidth="1"/>
    <col min="4" max="4" width="16.42578125" style="662" customWidth="1"/>
    <col min="5" max="5" width="14.140625" style="662" customWidth="1"/>
    <col min="6" max="6" width="12" style="662" customWidth="1"/>
    <col min="7" max="7" width="16.42578125" style="662" customWidth="1"/>
    <col min="8" max="8" width="14.140625" style="662" customWidth="1"/>
    <col min="9" max="9" width="16" style="662" customWidth="1"/>
    <col min="10" max="10" width="16.5703125" style="662" customWidth="1"/>
    <col min="11" max="11" width="13.85546875" style="662" customWidth="1"/>
    <col min="12" max="12" width="18" style="662" customWidth="1"/>
    <col min="13" max="14" width="9.5703125" style="662" customWidth="1"/>
    <col min="15" max="16384" width="11.42578125" style="270"/>
  </cols>
  <sheetData>
    <row r="1" spans="1:14" ht="40.5" customHeight="1">
      <c r="A1" s="1367" t="s">
        <v>157</v>
      </c>
      <c r="B1" s="1367"/>
      <c r="C1" s="1367"/>
      <c r="D1" s="1367"/>
      <c r="E1" s="1367"/>
      <c r="F1" s="1367"/>
      <c r="G1" s="1367"/>
      <c r="H1" s="1367"/>
      <c r="I1" s="1367"/>
      <c r="J1" s="1367"/>
      <c r="K1" s="1367"/>
      <c r="L1" s="1367"/>
      <c r="M1" s="1190"/>
      <c r="N1" s="1190"/>
    </row>
    <row r="2" spans="1:14" ht="24" customHeight="1">
      <c r="A2" s="1367" t="str">
        <f>+'Resumen '!O4</f>
        <v>Período:  Diciembre 2008 - Mayo 2024</v>
      </c>
      <c r="B2" s="1367"/>
      <c r="C2" s="1367"/>
      <c r="D2" s="1367"/>
      <c r="E2" s="1367"/>
      <c r="F2" s="1367"/>
      <c r="G2" s="1367"/>
      <c r="H2" s="1367"/>
      <c r="I2" s="1367"/>
      <c r="J2" s="1367"/>
      <c r="K2" s="1367"/>
      <c r="L2" s="1367"/>
      <c r="M2" s="1190"/>
      <c r="N2" s="1190"/>
    </row>
    <row r="3" spans="1:14" ht="4.5" customHeight="1">
      <c r="A3" s="1207"/>
      <c r="B3" s="1207"/>
      <c r="C3" s="1207"/>
      <c r="D3" s="1207"/>
      <c r="E3" s="1207"/>
      <c r="F3" s="1207"/>
      <c r="G3" s="1207"/>
      <c r="H3" s="1207"/>
      <c r="I3" s="1207"/>
      <c r="J3" s="1207"/>
      <c r="K3" s="1207"/>
      <c r="L3" s="1207"/>
      <c r="M3" s="1207"/>
      <c r="N3" s="1207"/>
    </row>
    <row r="4" spans="1:14" s="274" customFormat="1" ht="52.5" customHeight="1">
      <c r="A4" s="1219" t="s">
        <v>158</v>
      </c>
      <c r="B4" s="1220" t="s">
        <v>159</v>
      </c>
      <c r="C4" s="1220" t="s">
        <v>160</v>
      </c>
      <c r="D4" s="1220" t="s">
        <v>161</v>
      </c>
      <c r="E4" s="1220" t="s">
        <v>162</v>
      </c>
      <c r="F4" s="1220" t="s">
        <v>163</v>
      </c>
      <c r="G4" s="1220" t="s">
        <v>164</v>
      </c>
      <c r="H4" s="1220" t="s">
        <v>165</v>
      </c>
      <c r="I4" s="1220" t="s">
        <v>166</v>
      </c>
      <c r="J4" s="1220" t="s">
        <v>167</v>
      </c>
      <c r="K4" s="1221" t="s">
        <v>168</v>
      </c>
      <c r="L4" s="1221" t="s">
        <v>169</v>
      </c>
      <c r="M4" s="1211"/>
      <c r="N4" s="1211"/>
    </row>
    <row r="5" spans="1:14" s="381" customFormat="1" ht="12.75" customHeight="1">
      <c r="A5" s="902" t="s">
        <v>170</v>
      </c>
      <c r="B5" s="1208">
        <v>41379</v>
      </c>
      <c r="C5" s="1208">
        <v>304</v>
      </c>
      <c r="D5" s="1208">
        <v>74</v>
      </c>
      <c r="E5" s="1209"/>
      <c r="F5" s="1217">
        <f t="shared" ref="F5:F19" si="0">SUM(B5:E5)</f>
        <v>41757</v>
      </c>
      <c r="G5" s="1214">
        <v>863333</v>
      </c>
      <c r="H5" s="1214">
        <v>123254</v>
      </c>
      <c r="I5" s="1214">
        <v>201642</v>
      </c>
      <c r="J5" s="1217">
        <f>SUM(G5:I5)+Tabla2[[#This Row],[Empresas y Empleados sin claficar]]</f>
        <v>1188229</v>
      </c>
      <c r="K5" s="1215">
        <f>+Tabla2[[#This Row],[Empresas Pendiente en Clasificar]]</f>
        <v>0</v>
      </c>
      <c r="L5" s="1218">
        <f t="shared" ref="L5:L20" si="1">J5/F5</f>
        <v>28.455803817324043</v>
      </c>
      <c r="M5" s="1212"/>
      <c r="N5" s="1212"/>
    </row>
    <row r="6" spans="1:14" s="381" customFormat="1" ht="12.75" customHeight="1">
      <c r="A6" s="902" t="s">
        <v>171</v>
      </c>
      <c r="B6" s="1208">
        <v>41179</v>
      </c>
      <c r="C6" s="1208">
        <v>412</v>
      </c>
      <c r="D6" s="1208">
        <v>80</v>
      </c>
      <c r="E6" s="1209"/>
      <c r="F6" s="1217">
        <f t="shared" si="0"/>
        <v>41671</v>
      </c>
      <c r="G6" s="1214">
        <v>869750</v>
      </c>
      <c r="H6" s="1214">
        <v>148220</v>
      </c>
      <c r="I6" s="1214">
        <v>209755</v>
      </c>
      <c r="J6" s="1217">
        <f>SUM(G6:I6)+Tabla2[[#This Row],[Empresas y Empleados sin claficar]]</f>
        <v>1227725</v>
      </c>
      <c r="K6" s="1215">
        <f>+Tabla2[[#This Row],[Empresas Pendiente en Clasificar]]</f>
        <v>0</v>
      </c>
      <c r="L6" s="1218">
        <f t="shared" si="1"/>
        <v>29.462335917064625</v>
      </c>
      <c r="M6" s="1212"/>
      <c r="N6" s="1212"/>
    </row>
    <row r="7" spans="1:14" s="381" customFormat="1" ht="12.75" customHeight="1">
      <c r="A7" s="902" t="s">
        <v>172</v>
      </c>
      <c r="B7" s="1208">
        <v>43682</v>
      </c>
      <c r="C7" s="1208">
        <v>418</v>
      </c>
      <c r="D7" s="1208">
        <v>79</v>
      </c>
      <c r="E7" s="1209"/>
      <c r="F7" s="1217">
        <f t="shared" si="0"/>
        <v>44179</v>
      </c>
      <c r="G7" s="1214">
        <v>943828</v>
      </c>
      <c r="H7" s="1214">
        <v>136553</v>
      </c>
      <c r="I7" s="1214">
        <v>218706</v>
      </c>
      <c r="J7" s="1217">
        <f>SUM(G7:I7)+Tabla2[[#This Row],[Empresas y Empleados sin claficar]]</f>
        <v>1299087</v>
      </c>
      <c r="K7" s="1215">
        <f>+Tabla2[[#This Row],[Empresas Pendiente en Clasificar]]</f>
        <v>0</v>
      </c>
      <c r="L7" s="1218">
        <f t="shared" si="1"/>
        <v>29.405079336336268</v>
      </c>
      <c r="M7" s="1212"/>
      <c r="N7" s="1212"/>
    </row>
    <row r="8" spans="1:14" s="381" customFormat="1" ht="12.75" customHeight="1">
      <c r="A8" s="902" t="s">
        <v>173</v>
      </c>
      <c r="B8" s="1208">
        <v>46674</v>
      </c>
      <c r="C8" s="1208">
        <v>469</v>
      </c>
      <c r="D8" s="1208">
        <v>79</v>
      </c>
      <c r="E8" s="1209"/>
      <c r="F8" s="1217">
        <f t="shared" si="0"/>
        <v>47222</v>
      </c>
      <c r="G8" s="1214">
        <v>996469</v>
      </c>
      <c r="H8" s="1214">
        <v>142319</v>
      </c>
      <c r="I8" s="1214">
        <v>225133</v>
      </c>
      <c r="J8" s="1217">
        <f>SUM(G8:I8)+Tabla2[[#This Row],[Empresas y Empleados sin claficar]]</f>
        <v>1363921</v>
      </c>
      <c r="K8" s="1215">
        <f>+Tabla2[[#This Row],[Empresas Pendiente en Clasificar]]</f>
        <v>0</v>
      </c>
      <c r="L8" s="1218">
        <f t="shared" si="1"/>
        <v>28.883168861971114</v>
      </c>
      <c r="M8" s="1212"/>
      <c r="N8" s="1212"/>
    </row>
    <row r="9" spans="1:14" s="381" customFormat="1" ht="12.75" customHeight="1">
      <c r="A9" s="902" t="s">
        <v>174</v>
      </c>
      <c r="B9" s="1208">
        <v>50784</v>
      </c>
      <c r="C9" s="1208">
        <v>488</v>
      </c>
      <c r="D9" s="1208">
        <v>79</v>
      </c>
      <c r="E9" s="1209"/>
      <c r="F9" s="1217">
        <f t="shared" si="0"/>
        <v>51351</v>
      </c>
      <c r="G9" s="1214">
        <v>1035050</v>
      </c>
      <c r="H9" s="1214">
        <v>156354</v>
      </c>
      <c r="I9" s="1214">
        <v>236498</v>
      </c>
      <c r="J9" s="1217">
        <f>SUM(G9:I9)+Tabla2[[#This Row],[Empresas y Empleados sin claficar]]</f>
        <v>1427902</v>
      </c>
      <c r="K9" s="1215">
        <f>+Tabla2[[#This Row],[Empresas Pendiente en Clasificar]]</f>
        <v>0</v>
      </c>
      <c r="L9" s="1218">
        <f t="shared" si="1"/>
        <v>27.806702887967127</v>
      </c>
      <c r="M9" s="1212"/>
      <c r="N9" s="1212"/>
    </row>
    <row r="10" spans="1:14" s="381" customFormat="1" ht="12.75" customHeight="1">
      <c r="A10" s="902" t="s">
        <v>175</v>
      </c>
      <c r="B10" s="1208">
        <v>58768</v>
      </c>
      <c r="C10" s="1208">
        <v>489</v>
      </c>
      <c r="D10" s="1208">
        <v>78</v>
      </c>
      <c r="E10" s="1209"/>
      <c r="F10" s="1217">
        <f t="shared" si="0"/>
        <v>59335</v>
      </c>
      <c r="G10" s="1214">
        <v>1110841</v>
      </c>
      <c r="H10" s="1214">
        <v>166811</v>
      </c>
      <c r="I10" s="1214">
        <v>249006</v>
      </c>
      <c r="J10" s="1217">
        <f>SUM(G10:I10)+Tabla2[[#This Row],[Empresas y Empleados sin claficar]]</f>
        <v>1526658</v>
      </c>
      <c r="K10" s="1215">
        <f>+Tabla2[[#This Row],[Empresas Pendiente en Clasificar]]</f>
        <v>0</v>
      </c>
      <c r="L10" s="1218">
        <f t="shared" si="1"/>
        <v>25.729468273363107</v>
      </c>
      <c r="M10" s="1212"/>
      <c r="N10" s="1212"/>
    </row>
    <row r="11" spans="1:14" s="381" customFormat="1" ht="12.75" customHeight="1">
      <c r="A11" s="902" t="s">
        <v>176</v>
      </c>
      <c r="B11" s="1208">
        <v>65073</v>
      </c>
      <c r="C11" s="1208">
        <v>519</v>
      </c>
      <c r="D11" s="1208">
        <v>74</v>
      </c>
      <c r="E11" s="1209"/>
      <c r="F11" s="1217">
        <f t="shared" si="0"/>
        <v>65666</v>
      </c>
      <c r="G11" s="1214">
        <v>1193568</v>
      </c>
      <c r="H11" s="1214">
        <v>176595</v>
      </c>
      <c r="I11" s="1214">
        <v>281039</v>
      </c>
      <c r="J11" s="1217">
        <f>SUM(G11:I11)+Tabla2[[#This Row],[Empresas y Empleados sin claficar]]</f>
        <v>1651202</v>
      </c>
      <c r="K11" s="1215">
        <f>+Tabla2[[#This Row],[Empresas Pendiente en Clasificar]]</f>
        <v>0</v>
      </c>
      <c r="L11" s="1218">
        <f t="shared" si="1"/>
        <v>25.145463405719855</v>
      </c>
      <c r="M11" s="1212"/>
      <c r="N11" s="1212"/>
    </row>
    <row r="12" spans="1:14" s="381" customFormat="1" ht="12.75" customHeight="1">
      <c r="A12" s="902" t="s">
        <v>177</v>
      </c>
      <c r="B12" s="1208">
        <v>69404</v>
      </c>
      <c r="C12" s="1208">
        <v>542</v>
      </c>
      <c r="D12" s="1208">
        <v>73</v>
      </c>
      <c r="E12" s="1209"/>
      <c r="F12" s="1217">
        <f t="shared" si="0"/>
        <v>70019</v>
      </c>
      <c r="G12" s="1214">
        <v>1268556</v>
      </c>
      <c r="H12" s="1214">
        <v>189220</v>
      </c>
      <c r="I12" s="1214">
        <v>301682</v>
      </c>
      <c r="J12" s="1217">
        <f>SUM(G12:I12)+Tabla2[[#This Row],[Empresas y Empleados sin claficar]]</f>
        <v>1759458</v>
      </c>
      <c r="K12" s="1215">
        <f>+Tabla2[[#This Row],[Empresas Pendiente en Clasificar]]</f>
        <v>0</v>
      </c>
      <c r="L12" s="1218">
        <f t="shared" si="1"/>
        <v>25.128293748839599</v>
      </c>
      <c r="M12" s="1212"/>
      <c r="N12" s="1212"/>
    </row>
    <row r="13" spans="1:14" s="381" customFormat="1" ht="12.75" customHeight="1">
      <c r="A13" s="902" t="s">
        <v>178</v>
      </c>
      <c r="B13" s="1208">
        <v>74225</v>
      </c>
      <c r="C13" s="1208">
        <v>524</v>
      </c>
      <c r="D13" s="1208">
        <v>73</v>
      </c>
      <c r="E13" s="1209"/>
      <c r="F13" s="1217">
        <f t="shared" si="0"/>
        <v>74822</v>
      </c>
      <c r="G13" s="1214">
        <v>1365808</v>
      </c>
      <c r="H13" s="1214">
        <v>234553</v>
      </c>
      <c r="I13" s="1214">
        <v>287877</v>
      </c>
      <c r="J13" s="1217">
        <f>SUM(G13:I13)+Tabla2[[#This Row],[Empresas y Empleados sin claficar]]</f>
        <v>1888238</v>
      </c>
      <c r="K13" s="1215">
        <f>+Tabla2[[#This Row],[Empresas Pendiente en Clasificar]]</f>
        <v>0</v>
      </c>
      <c r="L13" s="1218">
        <f t="shared" si="1"/>
        <v>25.236401058512204</v>
      </c>
      <c r="M13" s="1212"/>
      <c r="N13" s="1212"/>
    </row>
    <row r="14" spans="1:14" s="381" customFormat="1" ht="12.75" customHeight="1">
      <c r="A14" s="902" t="s">
        <v>179</v>
      </c>
      <c r="B14" s="1208">
        <v>78962</v>
      </c>
      <c r="C14" s="1208">
        <v>564</v>
      </c>
      <c r="D14" s="1208">
        <v>76</v>
      </c>
      <c r="E14" s="1209"/>
      <c r="F14" s="1217">
        <f t="shared" si="0"/>
        <v>79602</v>
      </c>
      <c r="G14" s="1214">
        <v>1446555</v>
      </c>
      <c r="H14" s="1214">
        <v>281553</v>
      </c>
      <c r="I14" s="1214">
        <v>322214</v>
      </c>
      <c r="J14" s="1217">
        <f>SUM(G14:I14)+Tabla2[[#This Row],[Empresas y Empleados sin claficar]]</f>
        <v>2050322</v>
      </c>
      <c r="K14" s="1215">
        <f>+Tabla2[[#This Row],[Empresas Pendiente en Clasificar]]</f>
        <v>0</v>
      </c>
      <c r="L14" s="1218">
        <f t="shared" si="1"/>
        <v>25.757166905354136</v>
      </c>
      <c r="M14" s="1212"/>
      <c r="N14" s="1212"/>
    </row>
    <row r="15" spans="1:14" s="381" customFormat="1" ht="12.75" customHeight="1">
      <c r="A15" s="902" t="s">
        <v>180</v>
      </c>
      <c r="B15" s="1208">
        <v>84840</v>
      </c>
      <c r="C15" s="1208">
        <v>597</v>
      </c>
      <c r="D15" s="1208">
        <v>76</v>
      </c>
      <c r="E15" s="1209"/>
      <c r="F15" s="1217">
        <f t="shared" si="0"/>
        <v>85513</v>
      </c>
      <c r="G15" s="1214">
        <v>1546593</v>
      </c>
      <c r="H15" s="1214">
        <v>294564</v>
      </c>
      <c r="I15" s="1214">
        <v>332833</v>
      </c>
      <c r="J15" s="1217">
        <f>SUM(G15:I15)+Tabla2[[#This Row],[Empresas y Empleados sin claficar]]</f>
        <v>2173990</v>
      </c>
      <c r="K15" s="1215">
        <f>+Tabla2[[#This Row],[Empresas Pendiente en Clasificar]]</f>
        <v>0</v>
      </c>
      <c r="L15" s="1218">
        <f t="shared" si="1"/>
        <v>25.422918152795482</v>
      </c>
      <c r="M15" s="1212"/>
      <c r="N15" s="1212"/>
    </row>
    <row r="16" spans="1:14" s="381" customFormat="1" ht="12.75" customHeight="1">
      <c r="A16" s="902" t="s">
        <v>181</v>
      </c>
      <c r="B16" s="1208">
        <v>90771</v>
      </c>
      <c r="C16" s="1208">
        <v>615</v>
      </c>
      <c r="D16" s="1208">
        <v>77</v>
      </c>
      <c r="E16" s="1209"/>
      <c r="F16" s="1217">
        <f t="shared" si="0"/>
        <v>91463</v>
      </c>
      <c r="G16" s="1214">
        <v>1600281</v>
      </c>
      <c r="H16" s="1214">
        <v>312660</v>
      </c>
      <c r="I16" s="1214">
        <v>342772</v>
      </c>
      <c r="J16" s="1217">
        <f>SUM(G16:I16)+Tabla2[[#This Row],[Empresas y Empleados sin claficar]]</f>
        <v>2255713</v>
      </c>
      <c r="K16" s="1215">
        <f>+Tabla2[[#This Row],[Empresas Pendiente en Clasificar]]</f>
        <v>0</v>
      </c>
      <c r="L16" s="1218">
        <f t="shared" si="1"/>
        <v>24.662573937001849</v>
      </c>
      <c r="M16" s="1212"/>
      <c r="N16" s="1212"/>
    </row>
    <row r="17" spans="1:14" s="381" customFormat="1" ht="12.75" customHeight="1">
      <c r="A17" s="902" t="s">
        <v>182</v>
      </c>
      <c r="B17" s="1208">
        <v>91648</v>
      </c>
      <c r="C17" s="1208">
        <v>599</v>
      </c>
      <c r="D17" s="1208">
        <v>76</v>
      </c>
      <c r="E17" s="1209"/>
      <c r="F17" s="1217">
        <f t="shared" si="0"/>
        <v>92323</v>
      </c>
      <c r="G17" s="1214">
        <v>1465738</v>
      </c>
      <c r="H17" s="1214">
        <v>321920</v>
      </c>
      <c r="I17" s="1214">
        <v>329392</v>
      </c>
      <c r="J17" s="1217">
        <f>SUM(G17:I17)+Tabla2[[#This Row],[Empresas y Empleados sin claficar]]</f>
        <v>2117050</v>
      </c>
      <c r="K17" s="1215">
        <f>+Tabla2[[#This Row],[Empresas Pendiente en Clasificar]]</f>
        <v>0</v>
      </c>
      <c r="L17" s="1218">
        <f t="shared" si="1"/>
        <v>22.930905624817218</v>
      </c>
      <c r="M17" s="1212"/>
      <c r="N17" s="1212"/>
    </row>
    <row r="18" spans="1:14" s="381" customFormat="1" ht="12.75" customHeight="1">
      <c r="A18" s="902" t="s">
        <v>183</v>
      </c>
      <c r="B18" s="1208">
        <v>103388</v>
      </c>
      <c r="C18" s="1208">
        <v>592</v>
      </c>
      <c r="D18" s="1208">
        <v>73</v>
      </c>
      <c r="E18" s="1208">
        <v>92</v>
      </c>
      <c r="F18" s="1217">
        <f t="shared" si="0"/>
        <v>104145</v>
      </c>
      <c r="G18" s="1214">
        <v>1659980</v>
      </c>
      <c r="H18" s="1214">
        <v>330733</v>
      </c>
      <c r="I18" s="1214">
        <v>361238</v>
      </c>
      <c r="J18" s="1217">
        <f>SUM(G18:I18)+Tabla2[[#This Row],[Empresas y Empleados sin claficar]]</f>
        <v>2352043</v>
      </c>
      <c r="K18" s="1215">
        <f>+Tabla2[[#This Row],[Empresas Pendiente en Clasificar]]</f>
        <v>92</v>
      </c>
      <c r="L18" s="1218">
        <f t="shared" si="1"/>
        <v>22.584310336550001</v>
      </c>
      <c r="M18" s="1212"/>
      <c r="N18" s="1212"/>
    </row>
    <row r="19" spans="1:14" s="381" customFormat="1" ht="12.75" customHeight="1">
      <c r="A19" s="903" t="s">
        <v>184</v>
      </c>
      <c r="B19" s="1210">
        <v>98194</v>
      </c>
      <c r="C19" s="1210">
        <v>602</v>
      </c>
      <c r="D19" s="1210">
        <v>71</v>
      </c>
      <c r="E19" s="1208">
        <v>590</v>
      </c>
      <c r="F19" s="1217">
        <f t="shared" si="0"/>
        <v>99457</v>
      </c>
      <c r="G19" s="1216">
        <v>1664403</v>
      </c>
      <c r="H19" s="1216">
        <v>367589</v>
      </c>
      <c r="I19" s="1216">
        <v>372457</v>
      </c>
      <c r="J19" s="1217">
        <f>SUM(G19:I19)+Tabla2[[#This Row],[Empresas y Empleados sin claficar]]</f>
        <v>2405039</v>
      </c>
      <c r="K19" s="1215">
        <f>+Tabla2[[#This Row],[Empresas Pendiente en Clasificar]]</f>
        <v>590</v>
      </c>
      <c r="L19" s="1218">
        <f t="shared" si="1"/>
        <v>24.181696612606451</v>
      </c>
      <c r="M19" s="1212"/>
      <c r="N19" s="1212"/>
    </row>
    <row r="20" spans="1:14" s="381" customFormat="1" ht="12.75" customHeight="1">
      <c r="A20" s="903" t="s">
        <v>185</v>
      </c>
      <c r="B20" s="1210">
        <v>104505</v>
      </c>
      <c r="C20" s="1210">
        <v>601</v>
      </c>
      <c r="D20" s="1210">
        <v>70</v>
      </c>
      <c r="E20" s="1208">
        <v>0</v>
      </c>
      <c r="F20" s="1217">
        <f>SUM(B20:E20)</f>
        <v>105176</v>
      </c>
      <c r="G20" s="1216">
        <v>1715040</v>
      </c>
      <c r="H20" s="1216">
        <v>345736</v>
      </c>
      <c r="I20" s="1216">
        <v>385192</v>
      </c>
      <c r="J20" s="1217">
        <f>SUM(G20:I20)+Tabla2[[#This Row],[Empresas y Empleados sin claficar]]</f>
        <v>2445968</v>
      </c>
      <c r="K20" s="1215">
        <f>+Tabla2[[#This Row],[Empresas Pendiente en Clasificar]]</f>
        <v>0</v>
      </c>
      <c r="L20" s="1218">
        <f t="shared" si="1"/>
        <v>23.255951928196545</v>
      </c>
      <c r="M20" s="1212"/>
      <c r="N20" s="1212"/>
    </row>
    <row r="21" spans="1:14" s="381" customFormat="1" ht="12.75" customHeight="1">
      <c r="A21" s="903" t="str">
        <f>+'Resumen '!O5</f>
        <v>Ene-May. 24</v>
      </c>
      <c r="B21" s="1210">
        <f>+'Resumen '!B10</f>
        <v>106201</v>
      </c>
      <c r="C21" s="1210">
        <f>+'Resumen '!B11</f>
        <v>589</v>
      </c>
      <c r="D21" s="1210">
        <f>+'Resumen '!B12</f>
        <v>69</v>
      </c>
      <c r="E21" s="1208">
        <v>0</v>
      </c>
      <c r="F21" s="1217">
        <f>SUM(B21:E21)</f>
        <v>106859</v>
      </c>
      <c r="G21" s="1216">
        <f>+'Resumen '!D10</f>
        <v>1761238</v>
      </c>
      <c r="H21" s="1216">
        <f>+'Resumen '!D11</f>
        <v>345282</v>
      </c>
      <c r="I21" s="1216">
        <f>+'Resumen '!D12</f>
        <v>388364</v>
      </c>
      <c r="J21" s="1217">
        <f>SUM(G21:I21)+Tabla2[[#This Row],[Empresas y Empleados sin claficar]]</f>
        <v>2494884</v>
      </c>
      <c r="K21" s="1215">
        <f>+Tabla2[[#This Row],[Empresas Pendiente en Clasificar]]</f>
        <v>0</v>
      </c>
      <c r="L21" s="1218">
        <f>J21/F21</f>
        <v>23.347439148784847</v>
      </c>
      <c r="M21" s="1212"/>
      <c r="N21" s="1212"/>
    </row>
    <row r="22" spans="1:14" s="904" customFormat="1" ht="25.5" customHeight="1">
      <c r="A22" s="1368" t="s">
        <v>186</v>
      </c>
      <c r="B22" s="1369"/>
      <c r="C22" s="1369"/>
      <c r="D22" s="1369"/>
      <c r="E22" s="1369"/>
      <c r="F22" s="1369"/>
      <c r="G22" s="1369"/>
      <c r="H22" s="1369"/>
      <c r="I22" s="1369"/>
      <c r="J22" s="1369"/>
      <c r="K22" s="1369"/>
      <c r="L22" s="1369"/>
      <c r="M22" s="1213"/>
      <c r="N22" s="1213"/>
    </row>
    <row r="23" spans="1:14" ht="64.5" customHeight="1"/>
    <row r="24" spans="1:14" ht="19.5" customHeight="1"/>
    <row r="25" spans="1:14" ht="19.5" customHeight="1"/>
    <row r="26" spans="1:14" ht="19.5" customHeight="1"/>
    <row r="27" spans="1:14" ht="19.5" customHeight="1"/>
    <row r="28" spans="1:14" ht="19.5" customHeight="1"/>
    <row r="29" spans="1:14" ht="19.5" customHeight="1"/>
    <row r="30" spans="1:14" ht="19.5" customHeight="1"/>
    <row r="31" spans="1:14" ht="19.5" customHeight="1"/>
    <row r="32" spans="1:14" ht="51" customHeight="1"/>
    <row r="33" ht="37.5" customHeight="1"/>
    <row r="34" ht="19.5" customHeight="1"/>
    <row r="35" ht="19.5" customHeight="1"/>
    <row r="36" ht="19.5" customHeight="1"/>
    <row r="37" ht="19.5" customHeight="1"/>
    <row r="38" ht="19.5" customHeight="1"/>
    <row r="39" ht="19.5" customHeight="1"/>
  </sheetData>
  <mergeCells count="3">
    <mergeCell ref="A2:L2"/>
    <mergeCell ref="A1:L1"/>
    <mergeCell ref="A22:L22"/>
  </mergeCells>
  <conditionalFormatting sqref="G17:I21 B17:D21">
    <cfRule type="cellIs" dxfId="741" priority="2" operator="equal">
      <formula>0</formula>
    </cfRule>
  </conditionalFormatting>
  <pageMargins left="0.70866141732283472" right="0.70866141732283472" top="0.52" bottom="0.41" header="0.31496062992125984" footer="0.31496062992125984"/>
  <pageSetup scale="70"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tabColor theme="9" tint="-0.499984740745262"/>
    <pageSetUpPr fitToPage="1"/>
  </sheetPr>
  <dimension ref="A1:S50"/>
  <sheetViews>
    <sheetView showGridLines="0" view="pageBreakPreview" topLeftCell="A4" zoomScale="55" zoomScaleNormal="85" zoomScaleSheetLayoutView="55" workbookViewId="0">
      <selection activeCell="A4" sqref="A4:E14"/>
    </sheetView>
  </sheetViews>
  <sheetFormatPr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983" customWidth="1"/>
    <col min="12" max="16384" width="11.42578125" style="18"/>
  </cols>
  <sheetData>
    <row r="1" spans="1:11" ht="68.25" customHeight="1">
      <c r="A1" s="1371" t="s">
        <v>187</v>
      </c>
      <c r="B1" s="1371"/>
      <c r="C1" s="1371"/>
      <c r="D1" s="1371"/>
      <c r="E1" s="1371"/>
      <c r="F1" s="1371"/>
      <c r="G1" s="1371"/>
      <c r="H1" s="1371"/>
      <c r="I1" s="1371"/>
    </row>
    <row r="2" spans="1:11" ht="28.5" customHeight="1">
      <c r="A2" s="1372" t="str">
        <f>+'Resumen '!O3</f>
        <v>Período: Mayo 2024</v>
      </c>
      <c r="B2" s="1372"/>
      <c r="C2" s="1372"/>
      <c r="D2" s="1372"/>
      <c r="E2" s="1372"/>
      <c r="F2" s="1372"/>
      <c r="G2" s="1372"/>
      <c r="H2" s="1372"/>
      <c r="I2" s="1372"/>
    </row>
    <row r="3" spans="1:11" ht="16.5" customHeight="1">
      <c r="A3" s="1370"/>
      <c r="B3" s="1370"/>
      <c r="C3" s="1370"/>
      <c r="D3" s="1370"/>
      <c r="E3" s="1370"/>
      <c r="F3" s="1370"/>
      <c r="G3" s="1370"/>
      <c r="H3" s="1370"/>
      <c r="I3" s="1370"/>
    </row>
    <row r="4" spans="1:11" s="60" customFormat="1" ht="49.5" customHeight="1">
      <c r="A4" s="644" t="s">
        <v>188</v>
      </c>
      <c r="B4" s="645" t="s">
        <v>189</v>
      </c>
      <c r="C4" s="645" t="s">
        <v>190</v>
      </c>
      <c r="D4" s="645" t="s">
        <v>191</v>
      </c>
      <c r="E4" s="646" t="s">
        <v>192</v>
      </c>
      <c r="F4" s="58"/>
      <c r="G4" s="58"/>
      <c r="H4" s="58"/>
      <c r="I4" s="58"/>
      <c r="J4" s="59"/>
      <c r="K4" s="984"/>
    </row>
    <row r="5" spans="1:11" ht="19.5" customHeight="1">
      <c r="A5" s="647" t="s">
        <v>193</v>
      </c>
      <c r="B5" s="648">
        <f>+'Resumen '!L53</f>
        <v>65307</v>
      </c>
      <c r="C5" s="649">
        <f t="shared" ref="C5:C13" si="0">+B5/$B$14</f>
        <v>0.61115114309510665</v>
      </c>
      <c r="D5" s="648">
        <f>+'Resumen '!M53</f>
        <v>163736</v>
      </c>
      <c r="E5" s="650">
        <f>+D5/$D$14</f>
        <v>6.5628702576953482E-2</v>
      </c>
      <c r="F5" s="31"/>
      <c r="G5" s="31"/>
      <c r="H5" s="31"/>
      <c r="I5" s="31"/>
      <c r="J5" s="51"/>
    </row>
    <row r="6" spans="1:11" ht="19.5" customHeight="1">
      <c r="A6" s="647" t="s">
        <v>194</v>
      </c>
      <c r="B6" s="648">
        <f>+'Resumen '!L54</f>
        <v>18799</v>
      </c>
      <c r="C6" s="651">
        <f t="shared" si="0"/>
        <v>0.1759234130957617</v>
      </c>
      <c r="D6" s="648">
        <f>+'Resumen '!M54</f>
        <v>142460</v>
      </c>
      <c r="E6" s="652">
        <f t="shared" ref="E6:E12" si="1">+D6/$D$14</f>
        <v>5.7100851181858557E-2</v>
      </c>
      <c r="F6" s="31"/>
      <c r="G6" s="31"/>
      <c r="H6" s="31"/>
      <c r="I6" s="31"/>
      <c r="J6" s="51"/>
    </row>
    <row r="7" spans="1:11" ht="19.5" customHeight="1">
      <c r="A7" s="647" t="s">
        <v>195</v>
      </c>
      <c r="B7" s="648">
        <f>+'Resumen '!L55</f>
        <v>10788</v>
      </c>
      <c r="C7" s="651">
        <f t="shared" si="0"/>
        <v>0.10095546467775293</v>
      </c>
      <c r="D7" s="648">
        <f>+'Resumen '!M55</f>
        <v>155376</v>
      </c>
      <c r="E7" s="652">
        <f t="shared" si="1"/>
        <v>6.2277845382791346E-2</v>
      </c>
      <c r="H7" s="31"/>
      <c r="I7" s="31"/>
      <c r="J7" s="51"/>
    </row>
    <row r="8" spans="1:11" ht="19.5" customHeight="1">
      <c r="A8" s="647" t="s">
        <v>196</v>
      </c>
      <c r="B8" s="648">
        <f>+'Resumen '!L56</f>
        <v>7536</v>
      </c>
      <c r="C8" s="651">
        <f t="shared" si="0"/>
        <v>7.0522838506817398E-2</v>
      </c>
      <c r="D8" s="648">
        <f>+'Resumen '!M56</f>
        <v>239279</v>
      </c>
      <c r="E8" s="652">
        <f t="shared" si="1"/>
        <v>9.5907865856689131E-2</v>
      </c>
      <c r="F8" s="52"/>
      <c r="G8" s="52"/>
      <c r="H8" s="52"/>
      <c r="I8" s="52"/>
      <c r="J8" s="51"/>
    </row>
    <row r="9" spans="1:11" ht="19.5" customHeight="1">
      <c r="A9" s="647" t="s">
        <v>197</v>
      </c>
      <c r="B9" s="648">
        <f>+'Resumen '!L57</f>
        <v>2080</v>
      </c>
      <c r="C9" s="651">
        <f t="shared" si="0"/>
        <v>1.9464902347953845E-2</v>
      </c>
      <c r="D9" s="648">
        <f>+'Resumen '!M57</f>
        <v>146213</v>
      </c>
      <c r="E9" s="652">
        <f t="shared" si="1"/>
        <v>5.8605129537084688E-2</v>
      </c>
      <c r="F9" s="53"/>
      <c r="G9" s="53"/>
      <c r="H9" s="53"/>
      <c r="I9" s="53"/>
      <c r="J9" s="51"/>
    </row>
    <row r="10" spans="1:11" ht="19.5" customHeight="1">
      <c r="A10" s="647" t="s">
        <v>198</v>
      </c>
      <c r="B10" s="648">
        <f>+'Resumen '!L58</f>
        <v>1794</v>
      </c>
      <c r="C10" s="651">
        <f t="shared" si="0"/>
        <v>1.6788478275110191E-2</v>
      </c>
      <c r="D10" s="648">
        <f>+'Resumen '!M58</f>
        <v>376806</v>
      </c>
      <c r="E10" s="652">
        <f t="shared" si="1"/>
        <v>0.15103147080184889</v>
      </c>
      <c r="F10" s="31"/>
      <c r="G10" s="31"/>
      <c r="H10" s="31"/>
      <c r="I10" s="31"/>
      <c r="J10" s="51"/>
    </row>
    <row r="11" spans="1:11" ht="19.5" customHeight="1">
      <c r="A11" s="647" t="s">
        <v>199</v>
      </c>
      <c r="B11" s="648">
        <f>+'Resumen '!L59</f>
        <v>281</v>
      </c>
      <c r="C11" s="651">
        <f t="shared" si="0"/>
        <v>2.6296334421995341E-3</v>
      </c>
      <c r="D11" s="648">
        <f>+'Resumen '!M59</f>
        <v>201810</v>
      </c>
      <c r="E11" s="652">
        <f t="shared" si="1"/>
        <v>8.0889532338978484E-2</v>
      </c>
      <c r="F11" s="31"/>
      <c r="G11" s="31"/>
      <c r="H11" s="31"/>
      <c r="I11" s="31"/>
      <c r="J11" s="51"/>
    </row>
    <row r="12" spans="1:11" ht="19.5" customHeight="1">
      <c r="A12" s="647" t="s">
        <v>200</v>
      </c>
      <c r="B12" s="648">
        <f>+'Resumen '!L60</f>
        <v>264</v>
      </c>
      <c r="C12" s="651">
        <f t="shared" si="0"/>
        <v>2.4705452980095266E-3</v>
      </c>
      <c r="D12" s="648">
        <f>+'Resumen '!M60</f>
        <v>606079</v>
      </c>
      <c r="E12" s="652">
        <f t="shared" si="1"/>
        <v>0.24292872935174542</v>
      </c>
      <c r="J12" s="53"/>
    </row>
    <row r="13" spans="1:11" ht="19.5" customHeight="1">
      <c r="A13" s="647" t="s">
        <v>201</v>
      </c>
      <c r="B13" s="648">
        <f>+'Resumen '!L61</f>
        <v>10</v>
      </c>
      <c r="C13" s="651">
        <f t="shared" si="0"/>
        <v>9.3581261288239645E-5</v>
      </c>
      <c r="D13" s="648">
        <f>+'Resumen '!M61</f>
        <v>463125</v>
      </c>
      <c r="E13" s="652">
        <f>+D13/$D$14</f>
        <v>0.18562987297205</v>
      </c>
      <c r="F13" s="18" t="s">
        <v>0</v>
      </c>
      <c r="J13" s="51"/>
    </row>
    <row r="14" spans="1:11" ht="22.5" customHeight="1">
      <c r="A14" s="653" t="s">
        <v>202</v>
      </c>
      <c r="B14" s="654">
        <f>SUM(B5:B13)</f>
        <v>106859</v>
      </c>
      <c r="C14" s="655">
        <f>SUM(C5:C13)</f>
        <v>1</v>
      </c>
      <c r="D14" s="654">
        <f>SUM(D5:D13)</f>
        <v>2494884</v>
      </c>
      <c r="E14" s="656">
        <f>SUM(E5:E13)</f>
        <v>1</v>
      </c>
      <c r="J14" s="51"/>
    </row>
    <row r="16" spans="1:11" ht="23.25"/>
    <row r="17" spans="11:19" ht="23.25"/>
    <row r="25" spans="11:19" ht="13.5" customHeight="1">
      <c r="K25" s="1271"/>
      <c r="L25" s="1271"/>
      <c r="M25" s="1271"/>
      <c r="N25" s="1271"/>
      <c r="O25" s="1271"/>
      <c r="P25" s="1271"/>
      <c r="Q25" s="1271"/>
      <c r="R25" s="1271"/>
      <c r="S25" s="1271"/>
    </row>
    <row r="26" spans="11:19" ht="13.5" customHeight="1">
      <c r="K26" s="1271"/>
      <c r="L26" s="1271"/>
      <c r="M26" s="1271"/>
      <c r="N26" s="1271"/>
      <c r="O26" s="1271"/>
      <c r="P26" s="1271"/>
      <c r="Q26" s="1271"/>
      <c r="R26" s="1271"/>
      <c r="S26" s="1271"/>
    </row>
    <row r="27" spans="11:19" ht="13.5" customHeight="1">
      <c r="K27" s="1271"/>
      <c r="L27" s="1271"/>
      <c r="M27" s="1271"/>
      <c r="N27" s="1271"/>
      <c r="O27" s="1271"/>
      <c r="P27" s="1271"/>
      <c r="Q27" s="1271"/>
      <c r="R27" s="1271"/>
      <c r="S27" s="1271"/>
    </row>
    <row r="28" spans="11:19" ht="13.5" customHeight="1">
      <c r="K28" s="1271"/>
      <c r="L28" s="1271"/>
      <c r="M28" s="1271"/>
      <c r="N28" s="1271"/>
      <c r="O28" s="1271"/>
      <c r="P28" s="1271"/>
      <c r="Q28" s="1271"/>
      <c r="R28" s="1271"/>
      <c r="S28" s="1271"/>
    </row>
    <row r="29" spans="11:19" ht="13.5" customHeight="1">
      <c r="K29" s="1271"/>
      <c r="L29" s="1271"/>
      <c r="M29" s="1271"/>
      <c r="N29" s="1271"/>
      <c r="O29" s="1271"/>
      <c r="P29" s="1271"/>
      <c r="Q29" s="1271"/>
      <c r="R29" s="1271"/>
      <c r="S29" s="1271"/>
    </row>
    <row r="30" spans="11:19" ht="13.5" customHeight="1">
      <c r="K30" s="1271"/>
      <c r="L30" s="1271"/>
      <c r="M30" s="1271"/>
      <c r="N30" s="1271"/>
      <c r="O30" s="1271"/>
      <c r="P30" s="1271"/>
      <c r="Q30" s="1271"/>
      <c r="R30" s="1271"/>
      <c r="S30" s="1271"/>
    </row>
    <row r="31" spans="11:19" ht="13.5" customHeight="1">
      <c r="K31" s="1271"/>
      <c r="L31" s="1271"/>
      <c r="M31" s="1271"/>
      <c r="N31" s="1271"/>
      <c r="O31" s="1271"/>
      <c r="P31" s="1271"/>
      <c r="Q31" s="1271"/>
      <c r="R31" s="1271"/>
      <c r="S31" s="1271"/>
    </row>
    <row r="32" spans="11:19" ht="13.5" customHeight="1">
      <c r="K32" s="1271"/>
      <c r="L32" s="1271"/>
      <c r="M32" s="1271"/>
      <c r="N32" s="1271"/>
      <c r="O32" s="1271"/>
      <c r="P32" s="1271"/>
      <c r="Q32" s="1271"/>
      <c r="R32" s="1271"/>
      <c r="S32" s="1271"/>
    </row>
    <row r="33" spans="11:19" ht="47.25" customHeight="1">
      <c r="K33" s="1271"/>
      <c r="L33" s="1271"/>
      <c r="M33" s="1271"/>
      <c r="N33" s="1271"/>
      <c r="O33" s="1271"/>
      <c r="P33" s="1271"/>
      <c r="Q33" s="1271"/>
      <c r="R33" s="1271"/>
      <c r="S33" s="1271"/>
    </row>
    <row r="34" spans="11:19" ht="13.5" customHeight="1">
      <c r="K34" s="1271"/>
      <c r="L34" s="1271"/>
      <c r="M34" s="1271"/>
      <c r="N34" s="1271"/>
      <c r="O34" s="1271"/>
      <c r="P34" s="1271"/>
      <c r="Q34" s="1271"/>
      <c r="R34" s="1271"/>
      <c r="S34" s="1271"/>
    </row>
    <row r="35" spans="11:19" ht="13.5" customHeight="1">
      <c r="K35" s="1271"/>
      <c r="L35" s="1271"/>
      <c r="M35" s="1271"/>
      <c r="N35" s="1271"/>
      <c r="O35" s="1271"/>
      <c r="P35" s="1271"/>
      <c r="Q35" s="1271"/>
      <c r="R35" s="1271"/>
      <c r="S35" s="1271"/>
    </row>
    <row r="36" spans="11:19" ht="13.5" customHeight="1">
      <c r="K36" s="1271"/>
      <c r="L36" s="1271"/>
      <c r="M36" s="1271"/>
      <c r="N36" s="1271"/>
      <c r="O36" s="1271"/>
      <c r="P36" s="1271"/>
      <c r="Q36" s="1271"/>
      <c r="R36" s="1271"/>
      <c r="S36" s="1271"/>
    </row>
    <row r="37" spans="11:19" ht="13.5" customHeight="1">
      <c r="K37" s="1271"/>
      <c r="L37" s="1271"/>
      <c r="M37" s="1271"/>
      <c r="N37" s="1271"/>
      <c r="O37" s="1271"/>
      <c r="P37" s="1271"/>
      <c r="Q37" s="1271"/>
      <c r="R37" s="1271"/>
      <c r="S37" s="1271"/>
    </row>
    <row r="38" spans="11:19" ht="13.5" customHeight="1">
      <c r="K38" s="1271"/>
      <c r="L38" s="1271"/>
      <c r="M38" s="1271"/>
      <c r="N38" s="1271"/>
      <c r="O38" s="1271"/>
      <c r="P38" s="1271"/>
      <c r="Q38" s="1271"/>
      <c r="R38" s="1271"/>
      <c r="S38" s="1271"/>
    </row>
    <row r="39" spans="11:19" ht="13.5" customHeight="1">
      <c r="K39" s="1271"/>
      <c r="L39" s="1271"/>
      <c r="M39" s="1271"/>
      <c r="N39" s="1271"/>
      <c r="O39" s="1271"/>
      <c r="P39" s="1271"/>
      <c r="Q39" s="1271"/>
      <c r="R39" s="1271"/>
      <c r="S39" s="1271"/>
    </row>
    <row r="40" spans="11:19" ht="13.5" customHeight="1">
      <c r="K40" s="1271"/>
      <c r="L40" s="1271"/>
      <c r="M40" s="1271"/>
      <c r="N40" s="1271"/>
      <c r="O40" s="1271"/>
      <c r="P40" s="1271"/>
      <c r="Q40" s="1271"/>
      <c r="R40" s="1271"/>
      <c r="S40" s="1271"/>
    </row>
    <row r="41" spans="11:19" ht="13.5" customHeight="1">
      <c r="K41" s="1271"/>
      <c r="L41" s="1271"/>
      <c r="M41" s="1271"/>
      <c r="N41" s="1271"/>
      <c r="O41" s="1271"/>
      <c r="P41" s="1271"/>
      <c r="Q41" s="1271"/>
      <c r="R41" s="1271"/>
      <c r="S41" s="1271"/>
    </row>
    <row r="42" spans="11:19" ht="13.5" customHeight="1">
      <c r="K42" s="1271"/>
      <c r="L42" s="1271"/>
      <c r="M42" s="1271"/>
      <c r="N42" s="1271"/>
      <c r="O42" s="1271"/>
      <c r="P42" s="1271"/>
      <c r="Q42" s="1271"/>
      <c r="R42" s="1271"/>
      <c r="S42" s="1271"/>
    </row>
    <row r="43" spans="11:19" ht="13.5" customHeight="1">
      <c r="K43" s="1271"/>
      <c r="L43" s="1271"/>
      <c r="M43" s="1271"/>
      <c r="N43" s="1271"/>
      <c r="O43" s="1271"/>
      <c r="P43" s="1271"/>
      <c r="Q43" s="1271"/>
      <c r="R43" s="1271"/>
      <c r="S43" s="1271"/>
    </row>
    <row r="44" spans="11:19" ht="13.5" customHeight="1">
      <c r="K44" s="1271"/>
      <c r="L44" s="1271"/>
      <c r="M44" s="1271"/>
      <c r="N44" s="1271"/>
      <c r="O44" s="1271"/>
      <c r="P44" s="1271"/>
      <c r="Q44" s="1271"/>
      <c r="R44" s="1271"/>
      <c r="S44" s="1271"/>
    </row>
    <row r="45" spans="11:19" ht="13.5" customHeight="1">
      <c r="K45" s="1271"/>
      <c r="L45" s="1271"/>
      <c r="M45" s="1271"/>
      <c r="N45" s="1271"/>
      <c r="O45" s="1271"/>
      <c r="P45" s="1271"/>
      <c r="Q45" s="1271"/>
      <c r="R45" s="1271"/>
      <c r="S45" s="1271"/>
    </row>
    <row r="46" spans="11:19" ht="13.5" customHeight="1">
      <c r="K46" s="1271"/>
      <c r="L46" s="1271"/>
      <c r="M46" s="1271"/>
      <c r="N46" s="1271"/>
      <c r="O46" s="1271"/>
      <c r="P46" s="1271"/>
      <c r="Q46" s="1271"/>
      <c r="R46" s="1271"/>
      <c r="S46" s="1271"/>
    </row>
    <row r="47" spans="11:19" ht="13.5" customHeight="1">
      <c r="K47" s="1271"/>
      <c r="L47" s="1271"/>
      <c r="M47" s="1271"/>
      <c r="N47" s="1271"/>
      <c r="O47" s="1271"/>
      <c r="P47" s="1271"/>
      <c r="Q47" s="1271"/>
      <c r="R47" s="1271"/>
      <c r="S47" s="1271"/>
    </row>
    <row r="48" spans="11:19" ht="13.5" customHeight="1">
      <c r="K48" s="1271"/>
      <c r="L48" s="1271"/>
      <c r="M48" s="1271"/>
      <c r="N48" s="1271"/>
      <c r="O48" s="1271"/>
      <c r="P48" s="1271"/>
      <c r="Q48" s="1271"/>
      <c r="R48" s="1271"/>
      <c r="S48" s="1271"/>
    </row>
    <row r="49" spans="11:19" ht="13.5" customHeight="1">
      <c r="K49" s="1271"/>
      <c r="L49" s="1271"/>
      <c r="M49" s="1271"/>
      <c r="N49" s="1271"/>
      <c r="O49" s="1271"/>
      <c r="P49" s="1271"/>
      <c r="Q49" s="1271"/>
      <c r="R49" s="1271"/>
      <c r="S49" s="1271"/>
    </row>
    <row r="50" spans="11:19" ht="13.5" customHeight="1">
      <c r="K50" s="1271"/>
      <c r="L50" s="1271"/>
      <c r="M50" s="1271"/>
      <c r="N50" s="1271"/>
      <c r="O50" s="1271"/>
      <c r="P50" s="1271"/>
      <c r="Q50" s="1271"/>
      <c r="R50" s="1271"/>
      <c r="S50" s="1271"/>
    </row>
  </sheetData>
  <mergeCells count="3">
    <mergeCell ref="A3:I3"/>
    <mergeCell ref="A1:I1"/>
    <mergeCell ref="A2:I2"/>
  </mergeCells>
  <conditionalFormatting sqref="B5:E13">
    <cfRule type="cellIs" dxfId="723" priority="2" operator="equal">
      <formula>0</formula>
    </cfRule>
  </conditionalFormatting>
  <conditionalFormatting sqref="A4:E10 B6:B13 D6:D13">
    <cfRule type="cellIs" dxfId="722" priority="1" operator="equal">
      <formula>0</formula>
    </cfRule>
  </conditionalFormatting>
  <pageMargins left="0.70866141732283472" right="0.70866141732283472" top="0.34" bottom="0.33" header="0.31496062992125984" footer="0.31496062992125984"/>
  <pageSetup paperSize="119" scale="51"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defaultColWidth="11.42578125" defaultRowHeight="18"/>
  <cols>
    <col min="1" max="1" width="11.42578125" style="270"/>
    <col min="2" max="5" width="26.140625" style="275" customWidth="1"/>
    <col min="6" max="6" width="33" style="275" customWidth="1"/>
    <col min="7" max="13" width="19.42578125" style="275" customWidth="1"/>
    <col min="14" max="16384" width="11.42578125" style="270"/>
  </cols>
  <sheetData>
    <row r="5" spans="1:13" ht="24.75" customHeight="1"/>
    <row r="6" spans="1:13" ht="409.5" customHeight="1">
      <c r="A6" s="1373" t="s">
        <v>203</v>
      </c>
      <c r="B6" s="1373"/>
      <c r="C6" s="1373"/>
      <c r="D6" s="1373"/>
      <c r="E6" s="1373"/>
      <c r="F6" s="1373"/>
      <c r="G6" s="1373"/>
      <c r="H6" s="1373"/>
      <c r="I6" s="1373"/>
      <c r="J6" s="1373"/>
      <c r="K6" s="1373"/>
      <c r="L6" s="1373"/>
      <c r="M6" s="1373"/>
    </row>
    <row r="7" spans="1:13" ht="14.25">
      <c r="A7" s="1373"/>
      <c r="B7" s="1373"/>
      <c r="C7" s="1373"/>
      <c r="D7" s="1373"/>
      <c r="E7" s="1373"/>
      <c r="F7" s="1373"/>
      <c r="G7" s="1373"/>
      <c r="H7" s="1373"/>
      <c r="I7" s="1373"/>
      <c r="J7" s="1373"/>
      <c r="K7" s="1373"/>
      <c r="L7" s="1373"/>
      <c r="M7" s="1373"/>
    </row>
    <row r="8" spans="1:13" ht="14.25">
      <c r="A8" s="1373"/>
      <c r="B8" s="1373"/>
      <c r="C8" s="1373"/>
      <c r="D8" s="1373"/>
      <c r="E8" s="1373"/>
      <c r="F8" s="1373"/>
      <c r="G8" s="1373"/>
      <c r="H8" s="1373"/>
      <c r="I8" s="1373"/>
      <c r="J8" s="1373"/>
      <c r="K8" s="1373"/>
      <c r="L8" s="1373"/>
      <c r="M8" s="1373"/>
    </row>
    <row r="9" spans="1:13" ht="14.25">
      <c r="A9" s="1373"/>
      <c r="B9" s="1373"/>
      <c r="C9" s="1373"/>
      <c r="D9" s="1373"/>
      <c r="E9" s="1373"/>
      <c r="F9" s="1373"/>
      <c r="G9" s="1373"/>
      <c r="H9" s="1373"/>
      <c r="I9" s="1373"/>
      <c r="J9" s="1373"/>
      <c r="K9" s="1373"/>
      <c r="L9" s="1373"/>
      <c r="M9" s="1373"/>
    </row>
    <row r="10" spans="1:13" ht="14.25">
      <c r="A10" s="1373"/>
      <c r="B10" s="1373"/>
      <c r="C10" s="1373"/>
      <c r="D10" s="1373"/>
      <c r="E10" s="1373"/>
      <c r="F10" s="1373"/>
      <c r="G10" s="1373"/>
      <c r="H10" s="1373"/>
      <c r="I10" s="1373"/>
      <c r="J10" s="1373"/>
      <c r="K10" s="1373"/>
      <c r="L10" s="1373"/>
      <c r="M10" s="1373"/>
    </row>
    <row r="11" spans="1:13" ht="14.25">
      <c r="A11" s="1373"/>
      <c r="B11" s="1373"/>
      <c r="C11" s="1373"/>
      <c r="D11" s="1373"/>
      <c r="E11" s="1373"/>
      <c r="F11" s="1373"/>
      <c r="G11" s="1373"/>
      <c r="H11" s="1373"/>
      <c r="I11" s="1373"/>
      <c r="J11" s="1373"/>
      <c r="K11" s="1373"/>
      <c r="L11" s="1373"/>
      <c r="M11" s="1373"/>
    </row>
    <row r="12" spans="1:13" ht="14.25">
      <c r="A12" s="1373"/>
      <c r="B12" s="1373"/>
      <c r="C12" s="1373"/>
      <c r="D12" s="1373"/>
      <c r="E12" s="1373"/>
      <c r="F12" s="1373"/>
      <c r="G12" s="1373"/>
      <c r="H12" s="1373"/>
      <c r="I12" s="1373"/>
      <c r="J12" s="1373"/>
      <c r="K12" s="1373"/>
      <c r="L12" s="1373"/>
      <c r="M12" s="1373"/>
    </row>
    <row r="13" spans="1:13" ht="14.25">
      <c r="A13" s="1373"/>
      <c r="B13" s="1373"/>
      <c r="C13" s="1373"/>
      <c r="D13" s="1373"/>
      <c r="E13" s="1373"/>
      <c r="F13" s="1373"/>
      <c r="G13" s="1373"/>
      <c r="H13" s="1373"/>
      <c r="I13" s="1373"/>
      <c r="J13" s="1373"/>
      <c r="K13" s="1373"/>
      <c r="L13" s="1373"/>
      <c r="M13" s="1373"/>
    </row>
    <row r="14" spans="1:13" ht="14.25">
      <c r="A14" s="1373"/>
      <c r="B14" s="1373"/>
      <c r="C14" s="1373"/>
      <c r="D14" s="1373"/>
      <c r="E14" s="1373"/>
      <c r="F14" s="1373"/>
      <c r="G14" s="1373"/>
      <c r="H14" s="1373"/>
      <c r="I14" s="1373"/>
      <c r="J14" s="1373"/>
      <c r="K14" s="1373"/>
      <c r="L14" s="1373"/>
      <c r="M14" s="1373"/>
    </row>
    <row r="15" spans="1:13" ht="14.25">
      <c r="A15" s="1373"/>
      <c r="B15" s="1373"/>
      <c r="C15" s="1373"/>
      <c r="D15" s="1373"/>
      <c r="E15" s="1373"/>
      <c r="F15" s="1373"/>
      <c r="G15" s="1373"/>
      <c r="H15" s="1373"/>
      <c r="I15" s="1373"/>
      <c r="J15" s="1373"/>
      <c r="K15" s="1373"/>
      <c r="L15" s="1373"/>
      <c r="M15" s="1373"/>
    </row>
    <row r="16" spans="1:13" ht="14.25">
      <c r="A16" s="1373"/>
      <c r="B16" s="1373"/>
      <c r="C16" s="1373"/>
      <c r="D16" s="1373"/>
      <c r="E16" s="1373"/>
      <c r="F16" s="1373"/>
      <c r="G16" s="1373"/>
      <c r="H16" s="1373"/>
      <c r="I16" s="1373"/>
      <c r="J16" s="1373"/>
      <c r="K16" s="1373"/>
      <c r="L16" s="1373"/>
      <c r="M16" s="1373"/>
    </row>
    <row r="17" spans="1:13" ht="14.25">
      <c r="A17" s="1373"/>
      <c r="B17" s="1373"/>
      <c r="C17" s="1373"/>
      <c r="D17" s="1373"/>
      <c r="E17" s="1373"/>
      <c r="F17" s="1373"/>
      <c r="G17" s="1373"/>
      <c r="H17" s="1373"/>
      <c r="I17" s="1373"/>
      <c r="J17" s="1373"/>
      <c r="K17" s="1373"/>
      <c r="L17" s="1373"/>
      <c r="M17" s="1373"/>
    </row>
    <row r="18" spans="1:13" ht="14.25">
      <c r="A18" s="1373"/>
      <c r="B18" s="1373"/>
      <c r="C18" s="1373"/>
      <c r="D18" s="1373"/>
      <c r="E18" s="1373"/>
      <c r="F18" s="1373"/>
      <c r="G18" s="1373"/>
      <c r="H18" s="1373"/>
      <c r="I18" s="1373"/>
      <c r="J18" s="1373"/>
      <c r="K18" s="1373"/>
      <c r="L18" s="1373"/>
      <c r="M18" s="1373"/>
    </row>
    <row r="19" spans="1:13" ht="14.25">
      <c r="A19" s="1373"/>
      <c r="B19" s="1373"/>
      <c r="C19" s="1373"/>
      <c r="D19" s="1373"/>
      <c r="E19" s="1373"/>
      <c r="F19" s="1373"/>
      <c r="G19" s="1373"/>
      <c r="H19" s="1373"/>
      <c r="I19" s="1373"/>
      <c r="J19" s="1373"/>
      <c r="K19" s="1373"/>
      <c r="L19" s="1373"/>
      <c r="M19" s="1373"/>
    </row>
    <row r="20" spans="1:13" ht="14.25">
      <c r="A20" s="1373"/>
      <c r="B20" s="1373"/>
      <c r="C20" s="1373"/>
      <c r="D20" s="1373"/>
      <c r="E20" s="1373"/>
      <c r="F20" s="1373"/>
      <c r="G20" s="1373"/>
      <c r="H20" s="1373"/>
      <c r="I20" s="1373"/>
      <c r="J20" s="1373"/>
      <c r="K20" s="1373"/>
      <c r="L20" s="1373"/>
      <c r="M20" s="1373"/>
    </row>
    <row r="21" spans="1:13" ht="14.25">
      <c r="A21" s="1373"/>
      <c r="B21" s="1373"/>
      <c r="C21" s="1373"/>
      <c r="D21" s="1373"/>
      <c r="E21" s="1373"/>
      <c r="F21" s="1373"/>
      <c r="G21" s="1373"/>
      <c r="H21" s="1373"/>
      <c r="I21" s="1373"/>
      <c r="J21" s="1373"/>
      <c r="K21" s="1373"/>
      <c r="L21" s="1373"/>
      <c r="M21" s="1373"/>
    </row>
    <row r="22" spans="1:13" ht="14.25">
      <c r="A22" s="1373"/>
      <c r="B22" s="1373"/>
      <c r="C22" s="1373"/>
      <c r="D22" s="1373"/>
      <c r="E22" s="1373"/>
      <c r="F22" s="1373"/>
      <c r="G22" s="1373"/>
      <c r="H22" s="1373"/>
      <c r="I22" s="1373"/>
      <c r="J22" s="1373"/>
      <c r="K22" s="1373"/>
      <c r="L22" s="1373"/>
      <c r="M22" s="1373"/>
    </row>
    <row r="23" spans="1:13" ht="14.25">
      <c r="A23" s="1373"/>
      <c r="B23" s="1373"/>
      <c r="C23" s="1373"/>
      <c r="D23" s="1373"/>
      <c r="E23" s="1373"/>
      <c r="F23" s="1373"/>
      <c r="G23" s="1373"/>
      <c r="H23" s="1373"/>
      <c r="I23" s="1373"/>
      <c r="J23" s="1373"/>
      <c r="K23" s="1373"/>
      <c r="L23" s="1373"/>
      <c r="M23" s="1373"/>
    </row>
    <row r="24" spans="1:13" ht="14.25">
      <c r="A24" s="1373"/>
      <c r="B24" s="1373"/>
      <c r="C24" s="1373"/>
      <c r="D24" s="1373"/>
      <c r="E24" s="1373"/>
      <c r="F24" s="1373"/>
      <c r="G24" s="1373"/>
      <c r="H24" s="1373"/>
      <c r="I24" s="1373"/>
      <c r="J24" s="1373"/>
      <c r="K24" s="1373"/>
      <c r="L24" s="1373"/>
      <c r="M24" s="1373"/>
    </row>
    <row r="25" spans="1:13" ht="14.25">
      <c r="A25" s="1373"/>
      <c r="B25" s="1373"/>
      <c r="C25" s="1373"/>
      <c r="D25" s="1373"/>
      <c r="E25" s="1373"/>
      <c r="F25" s="1373"/>
      <c r="G25" s="1373"/>
      <c r="H25" s="1373"/>
      <c r="I25" s="1373"/>
      <c r="J25" s="1373"/>
      <c r="K25" s="1373"/>
      <c r="L25" s="1373"/>
      <c r="M25" s="1373"/>
    </row>
    <row r="26" spans="1:13" ht="14.25">
      <c r="A26" s="1373"/>
      <c r="B26" s="1373"/>
      <c r="C26" s="1373"/>
      <c r="D26" s="1373"/>
      <c r="E26" s="1373"/>
      <c r="F26" s="1373"/>
      <c r="G26" s="1373"/>
      <c r="H26" s="1373"/>
      <c r="I26" s="1373"/>
      <c r="J26" s="1373"/>
      <c r="K26" s="1373"/>
      <c r="L26" s="1373"/>
      <c r="M26" s="1373"/>
    </row>
    <row r="27" spans="1:13" ht="14.25">
      <c r="A27" s="1373"/>
      <c r="B27" s="1373"/>
      <c r="C27" s="1373"/>
      <c r="D27" s="1373"/>
      <c r="E27" s="1373"/>
      <c r="F27" s="1373"/>
      <c r="G27" s="1373"/>
      <c r="H27" s="1373"/>
      <c r="I27" s="1373"/>
      <c r="J27" s="1373"/>
      <c r="K27" s="1373"/>
      <c r="L27" s="1373"/>
      <c r="M27" s="1373"/>
    </row>
    <row r="28" spans="1:13" ht="14.25">
      <c r="A28" s="1373"/>
      <c r="B28" s="1373"/>
      <c r="C28" s="1373"/>
      <c r="D28" s="1373"/>
      <c r="E28" s="1373"/>
      <c r="F28" s="1373"/>
      <c r="G28" s="1373"/>
      <c r="H28" s="1373"/>
      <c r="I28" s="1373"/>
      <c r="J28" s="1373"/>
      <c r="K28" s="1373"/>
      <c r="L28" s="1373"/>
      <c r="M28" s="1373"/>
    </row>
    <row r="29" spans="1:13" ht="14.25">
      <c r="A29" s="1373"/>
      <c r="B29" s="1373"/>
      <c r="C29" s="1373"/>
      <c r="D29" s="1373"/>
      <c r="E29" s="1373"/>
      <c r="F29" s="1373"/>
      <c r="G29" s="1373"/>
      <c r="H29" s="1373"/>
      <c r="I29" s="1373"/>
      <c r="J29" s="1373"/>
      <c r="K29" s="1373"/>
      <c r="L29" s="1373"/>
      <c r="M29" s="1373"/>
    </row>
    <row r="30" spans="1:13" ht="14.25">
      <c r="A30" s="1373"/>
      <c r="B30" s="1373"/>
      <c r="C30" s="1373"/>
      <c r="D30" s="1373"/>
      <c r="E30" s="1373"/>
      <c r="F30" s="1373"/>
      <c r="G30" s="1373"/>
      <c r="H30" s="1373"/>
      <c r="I30" s="1373"/>
      <c r="J30" s="1373"/>
      <c r="K30" s="1373"/>
      <c r="L30" s="1373"/>
      <c r="M30" s="1373"/>
    </row>
    <row r="31" spans="1:13" ht="14.25">
      <c r="A31" s="1373"/>
      <c r="B31" s="1373"/>
      <c r="C31" s="1373"/>
      <c r="D31" s="1373"/>
      <c r="E31" s="1373"/>
      <c r="F31" s="1373"/>
      <c r="G31" s="1373"/>
      <c r="H31" s="1373"/>
      <c r="I31" s="1373"/>
      <c r="J31" s="1373"/>
      <c r="K31" s="1373"/>
      <c r="L31" s="1373"/>
      <c r="M31" s="1373"/>
    </row>
    <row r="32" spans="1:13" ht="14.25">
      <c r="A32" s="1373"/>
      <c r="B32" s="1373"/>
      <c r="C32" s="1373"/>
      <c r="D32" s="1373"/>
      <c r="E32" s="1373"/>
      <c r="F32" s="1373"/>
      <c r="G32" s="1373"/>
      <c r="H32" s="1373"/>
      <c r="I32" s="1373"/>
      <c r="J32" s="1373"/>
      <c r="K32" s="1373"/>
      <c r="L32" s="1373"/>
      <c r="M32" s="1373"/>
    </row>
    <row r="33" spans="1:13" ht="14.25">
      <c r="A33" s="1373"/>
      <c r="B33" s="1373"/>
      <c r="C33" s="1373"/>
      <c r="D33" s="1373"/>
      <c r="E33" s="1373"/>
      <c r="F33" s="1373"/>
      <c r="G33" s="1373"/>
      <c r="H33" s="1373"/>
      <c r="I33" s="1373"/>
      <c r="J33" s="1373"/>
      <c r="K33" s="1373"/>
      <c r="L33" s="1373"/>
      <c r="M33" s="1373"/>
    </row>
    <row r="34" spans="1:13" ht="14.25">
      <c r="A34" s="1373"/>
      <c r="B34" s="1373"/>
      <c r="C34" s="1373"/>
      <c r="D34" s="1373"/>
      <c r="E34" s="1373"/>
      <c r="F34" s="1373"/>
      <c r="G34" s="1373"/>
      <c r="H34" s="1373"/>
      <c r="I34" s="1373"/>
      <c r="J34" s="1373"/>
      <c r="K34" s="1373"/>
      <c r="L34" s="1373"/>
      <c r="M34" s="1373"/>
    </row>
    <row r="35" spans="1:13" ht="14.25">
      <c r="A35" s="1373"/>
      <c r="B35" s="1373"/>
      <c r="C35" s="1373"/>
      <c r="D35" s="1373"/>
      <c r="E35" s="1373"/>
      <c r="F35" s="1373"/>
      <c r="G35" s="1373"/>
      <c r="H35" s="1373"/>
      <c r="I35" s="1373"/>
      <c r="J35" s="1373"/>
      <c r="K35" s="1373"/>
      <c r="L35" s="1373"/>
      <c r="M35" s="1373"/>
    </row>
    <row r="36" spans="1:13" ht="14.25">
      <c r="A36" s="1373"/>
      <c r="B36" s="1373"/>
      <c r="C36" s="1373"/>
      <c r="D36" s="1373"/>
      <c r="E36" s="1373"/>
      <c r="F36" s="1373"/>
      <c r="G36" s="1373"/>
      <c r="H36" s="1373"/>
      <c r="I36" s="1373"/>
      <c r="J36" s="1373"/>
      <c r="K36" s="1373"/>
      <c r="L36" s="1373"/>
      <c r="M36" s="1373"/>
    </row>
    <row r="37" spans="1:13" ht="14.25">
      <c r="A37" s="1373"/>
      <c r="B37" s="1373"/>
      <c r="C37" s="1373"/>
      <c r="D37" s="1373"/>
      <c r="E37" s="1373"/>
      <c r="F37" s="1373"/>
      <c r="G37" s="1373"/>
      <c r="H37" s="1373"/>
      <c r="I37" s="1373"/>
      <c r="J37" s="1373"/>
      <c r="K37" s="1373"/>
      <c r="L37" s="1373"/>
      <c r="M37" s="1373"/>
    </row>
    <row r="38" spans="1:13" ht="14.25">
      <c r="A38" s="1373"/>
      <c r="B38" s="1373"/>
      <c r="C38" s="1373"/>
      <c r="D38" s="1373"/>
      <c r="E38" s="1373"/>
      <c r="F38" s="1373"/>
      <c r="G38" s="1373"/>
      <c r="H38" s="1373"/>
      <c r="I38" s="1373"/>
      <c r="J38" s="1373"/>
      <c r="K38" s="1373"/>
      <c r="L38" s="1373"/>
      <c r="M38" s="1373"/>
    </row>
    <row r="39" spans="1:13" ht="14.25">
      <c r="A39" s="1373"/>
      <c r="B39" s="1373"/>
      <c r="C39" s="1373"/>
      <c r="D39" s="1373"/>
      <c r="E39" s="1373"/>
      <c r="F39" s="1373"/>
      <c r="G39" s="1373"/>
      <c r="H39" s="1373"/>
      <c r="I39" s="1373"/>
      <c r="J39" s="1373"/>
      <c r="K39" s="1373"/>
      <c r="L39" s="1373"/>
      <c r="M39" s="1373"/>
    </row>
    <row r="40" spans="1:13" ht="14.25">
      <c r="A40" s="1373"/>
      <c r="B40" s="1373"/>
      <c r="C40" s="1373"/>
      <c r="D40" s="1373"/>
      <c r="E40" s="1373"/>
      <c r="F40" s="1373"/>
      <c r="G40" s="1373"/>
      <c r="H40" s="1373"/>
      <c r="I40" s="1373"/>
      <c r="J40" s="1373"/>
      <c r="K40" s="1373"/>
      <c r="L40" s="1373"/>
      <c r="M40" s="1373"/>
    </row>
    <row r="41" spans="1:13" ht="14.25">
      <c r="A41" s="1373"/>
      <c r="B41" s="1373"/>
      <c r="C41" s="1373"/>
      <c r="D41" s="1373"/>
      <c r="E41" s="1373"/>
      <c r="F41" s="1373"/>
      <c r="G41" s="1373"/>
      <c r="H41" s="1373"/>
      <c r="I41" s="1373"/>
      <c r="J41" s="1373"/>
      <c r="K41" s="1373"/>
      <c r="L41" s="1373"/>
      <c r="M41" s="1373"/>
    </row>
    <row r="42" spans="1:13" ht="64.5" customHeight="1">
      <c r="A42" s="1373"/>
      <c r="B42" s="1373"/>
      <c r="C42" s="1373"/>
      <c r="D42" s="1373"/>
      <c r="E42" s="1373"/>
      <c r="F42" s="1373"/>
      <c r="G42" s="1373"/>
      <c r="H42" s="1373"/>
      <c r="I42" s="1373"/>
      <c r="J42" s="1373"/>
      <c r="K42" s="1373"/>
      <c r="L42" s="1373"/>
      <c r="M42" s="1373"/>
    </row>
    <row r="43" spans="1:13" ht="171" customHeight="1">
      <c r="A43" s="1373"/>
      <c r="B43" s="1373"/>
      <c r="C43" s="1373"/>
      <c r="D43" s="1373"/>
      <c r="E43" s="1373"/>
      <c r="F43" s="1373"/>
      <c r="G43" s="1373"/>
      <c r="H43" s="1373"/>
      <c r="I43" s="1373"/>
      <c r="J43" s="1373"/>
      <c r="K43" s="1373"/>
      <c r="L43" s="1373"/>
      <c r="M43" s="1373"/>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6" tint="0.39997558519241921"/>
    <pageSetUpPr fitToPage="1"/>
  </sheetPr>
  <dimension ref="P1:P89"/>
  <sheetViews>
    <sheetView showGridLines="0" tabSelected="1" view="pageBreakPreview" zoomScale="25" zoomScaleNormal="100" zoomScaleSheetLayoutView="25" workbookViewId="0">
      <selection activeCell="Y81" sqref="Y81"/>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8">
    <tabColor theme="8" tint="-0.249977111117893"/>
    <pageSetUpPr fitToPage="1"/>
  </sheetPr>
  <dimension ref="A2:R51"/>
  <sheetViews>
    <sheetView showGridLines="0" view="pageBreakPreview" topLeftCell="A16" zoomScale="40" zoomScaleNormal="100" zoomScaleSheetLayoutView="40" workbookViewId="0">
      <selection activeCell="Q19" sqref="Q19"/>
    </sheetView>
  </sheetViews>
  <sheetFormatPr defaultColWidth="11.42578125" defaultRowHeight="14.25"/>
  <cols>
    <col min="1" max="1" width="11.42578125" style="270"/>
    <col min="2" max="3" width="13.7109375" style="270" customWidth="1"/>
    <col min="4" max="9" width="40.42578125" style="270" customWidth="1"/>
    <col min="10" max="10" width="24.140625" style="270" customWidth="1"/>
    <col min="11" max="12" width="22" style="270" customWidth="1"/>
    <col min="13" max="13" width="17.85546875" style="270" customWidth="1"/>
    <col min="14" max="16384" width="11.42578125" style="270"/>
  </cols>
  <sheetData>
    <row r="2" spans="1:13" ht="21.75" customHeight="1"/>
    <row r="3" spans="1:13" ht="36.75" customHeight="1"/>
    <row r="4" spans="1:13" ht="22.5" customHeight="1"/>
    <row r="5" spans="1:13">
      <c r="A5" s="1374" t="s">
        <v>204</v>
      </c>
      <c r="B5" s="1375"/>
      <c r="C5" s="1375"/>
      <c r="D5" s="1375"/>
      <c r="E5" s="1375"/>
      <c r="F5" s="1375"/>
      <c r="G5" s="1375"/>
      <c r="H5" s="1375"/>
      <c r="I5" s="1375"/>
      <c r="J5" s="1375"/>
      <c r="K5" s="1375"/>
      <c r="L5" s="1375"/>
      <c r="M5" s="1375"/>
    </row>
    <row r="6" spans="1:13">
      <c r="A6" s="1375"/>
      <c r="B6" s="1375"/>
      <c r="C6" s="1375"/>
      <c r="D6" s="1375"/>
      <c r="E6" s="1375"/>
      <c r="F6" s="1375"/>
      <c r="G6" s="1375"/>
      <c r="H6" s="1375"/>
      <c r="I6" s="1375"/>
      <c r="J6" s="1375"/>
      <c r="K6" s="1375"/>
      <c r="L6" s="1375"/>
      <c r="M6" s="1375"/>
    </row>
    <row r="7" spans="1:13">
      <c r="A7" s="1375"/>
      <c r="B7" s="1375"/>
      <c r="C7" s="1375"/>
      <c r="D7" s="1375"/>
      <c r="E7" s="1375"/>
      <c r="F7" s="1375"/>
      <c r="G7" s="1375"/>
      <c r="H7" s="1375"/>
      <c r="I7" s="1375"/>
      <c r="J7" s="1375"/>
      <c r="K7" s="1375"/>
      <c r="L7" s="1375"/>
      <c r="M7" s="1375"/>
    </row>
    <row r="8" spans="1:13">
      <c r="A8" s="1375"/>
      <c r="B8" s="1375"/>
      <c r="C8" s="1375"/>
      <c r="D8" s="1375"/>
      <c r="E8" s="1375"/>
      <c r="F8" s="1375"/>
      <c r="G8" s="1375"/>
      <c r="H8" s="1375"/>
      <c r="I8" s="1375"/>
      <c r="J8" s="1375"/>
      <c r="K8" s="1375"/>
      <c r="L8" s="1375"/>
      <c r="M8" s="1375"/>
    </row>
    <row r="9" spans="1:13">
      <c r="A9" s="1375"/>
      <c r="B9" s="1375"/>
      <c r="C9" s="1375"/>
      <c r="D9" s="1375"/>
      <c r="E9" s="1375"/>
      <c r="F9" s="1375"/>
      <c r="G9" s="1375"/>
      <c r="H9" s="1375"/>
      <c r="I9" s="1375"/>
      <c r="J9" s="1375"/>
      <c r="K9" s="1375"/>
      <c r="L9" s="1375"/>
      <c r="M9" s="1375"/>
    </row>
    <row r="10" spans="1:13">
      <c r="A10" s="1375"/>
      <c r="B10" s="1375"/>
      <c r="C10" s="1375"/>
      <c r="D10" s="1375"/>
      <c r="E10" s="1375"/>
      <c r="F10" s="1375"/>
      <c r="G10" s="1375"/>
      <c r="H10" s="1375"/>
      <c r="I10" s="1375"/>
      <c r="J10" s="1375"/>
      <c r="K10" s="1375"/>
      <c r="L10" s="1375"/>
      <c r="M10" s="1375"/>
    </row>
    <row r="11" spans="1:13">
      <c r="A11" s="1375"/>
      <c r="B11" s="1375"/>
      <c r="C11" s="1375"/>
      <c r="D11" s="1375"/>
      <c r="E11" s="1375"/>
      <c r="F11" s="1375"/>
      <c r="G11" s="1375"/>
      <c r="H11" s="1375"/>
      <c r="I11" s="1375"/>
      <c r="J11" s="1375"/>
      <c r="K11" s="1375"/>
      <c r="L11" s="1375"/>
      <c r="M11" s="1375"/>
    </row>
    <row r="12" spans="1:13">
      <c r="A12" s="1375"/>
      <c r="B12" s="1375"/>
      <c r="C12" s="1375"/>
      <c r="D12" s="1375"/>
      <c r="E12" s="1375"/>
      <c r="F12" s="1375"/>
      <c r="G12" s="1375"/>
      <c r="H12" s="1375"/>
      <c r="I12" s="1375"/>
      <c r="J12" s="1375"/>
      <c r="K12" s="1375"/>
      <c r="L12" s="1375"/>
      <c r="M12" s="1375"/>
    </row>
    <row r="13" spans="1:13">
      <c r="A13" s="1375"/>
      <c r="B13" s="1375"/>
      <c r="C13" s="1375"/>
      <c r="D13" s="1375"/>
      <c r="E13" s="1375"/>
      <c r="F13" s="1375"/>
      <c r="G13" s="1375"/>
      <c r="H13" s="1375"/>
      <c r="I13" s="1375"/>
      <c r="J13" s="1375"/>
      <c r="K13" s="1375"/>
      <c r="L13" s="1375"/>
      <c r="M13" s="1375"/>
    </row>
    <row r="14" spans="1:13">
      <c r="A14" s="1375"/>
      <c r="B14" s="1375"/>
      <c r="C14" s="1375"/>
      <c r="D14" s="1375"/>
      <c r="E14" s="1375"/>
      <c r="F14" s="1375"/>
      <c r="G14" s="1375"/>
      <c r="H14" s="1375"/>
      <c r="I14" s="1375"/>
      <c r="J14" s="1375"/>
      <c r="K14" s="1375"/>
      <c r="L14" s="1375"/>
      <c r="M14" s="1375"/>
    </row>
    <row r="15" spans="1:13">
      <c r="A15" s="1375"/>
      <c r="B15" s="1375"/>
      <c r="C15" s="1375"/>
      <c r="D15" s="1375"/>
      <c r="E15" s="1375"/>
      <c r="F15" s="1375"/>
      <c r="G15" s="1375"/>
      <c r="H15" s="1375"/>
      <c r="I15" s="1375"/>
      <c r="J15" s="1375"/>
      <c r="K15" s="1375"/>
      <c r="L15" s="1375"/>
      <c r="M15" s="1375"/>
    </row>
    <row r="16" spans="1:13">
      <c r="A16" s="1375"/>
      <c r="B16" s="1375"/>
      <c r="C16" s="1375"/>
      <c r="D16" s="1375"/>
      <c r="E16" s="1375"/>
      <c r="F16" s="1375"/>
      <c r="G16" s="1375"/>
      <c r="H16" s="1375"/>
      <c r="I16" s="1375"/>
      <c r="J16" s="1375"/>
      <c r="K16" s="1375"/>
      <c r="L16" s="1375"/>
      <c r="M16" s="1375"/>
    </row>
    <row r="17" spans="1:18">
      <c r="A17" s="1375"/>
      <c r="B17" s="1375"/>
      <c r="C17" s="1375"/>
      <c r="D17" s="1375"/>
      <c r="E17" s="1375"/>
      <c r="F17" s="1375"/>
      <c r="G17" s="1375"/>
      <c r="H17" s="1375"/>
      <c r="I17" s="1375"/>
      <c r="J17" s="1375"/>
      <c r="K17" s="1375"/>
      <c r="L17" s="1375"/>
      <c r="M17" s="1375"/>
    </row>
    <row r="18" spans="1:18" ht="99" customHeight="1">
      <c r="A18" s="1375"/>
      <c r="B18" s="1375"/>
      <c r="C18" s="1375"/>
      <c r="D18" s="1375"/>
      <c r="E18" s="1375"/>
      <c r="F18" s="1375"/>
      <c r="G18" s="1375"/>
      <c r="H18" s="1375"/>
      <c r="I18" s="1375"/>
      <c r="J18" s="1375"/>
      <c r="K18" s="1375"/>
      <c r="L18" s="1375"/>
      <c r="M18" s="1375"/>
    </row>
    <row r="19" spans="1:18">
      <c r="A19" s="1375"/>
      <c r="B19" s="1375"/>
      <c r="C19" s="1375"/>
      <c r="D19" s="1375"/>
      <c r="E19" s="1375"/>
      <c r="F19" s="1375"/>
      <c r="G19" s="1375"/>
      <c r="H19" s="1375"/>
      <c r="I19" s="1375"/>
      <c r="J19" s="1375"/>
      <c r="K19" s="1375"/>
      <c r="L19" s="1375"/>
      <c r="M19" s="1375"/>
    </row>
    <row r="20" spans="1:18">
      <c r="A20" s="1375"/>
      <c r="B20" s="1375"/>
      <c r="C20" s="1375"/>
      <c r="D20" s="1375"/>
      <c r="E20" s="1375"/>
      <c r="F20" s="1375"/>
      <c r="G20" s="1375"/>
      <c r="H20" s="1375"/>
      <c r="I20" s="1375"/>
      <c r="J20" s="1375"/>
      <c r="K20" s="1375"/>
      <c r="L20" s="1375"/>
      <c r="M20" s="1375"/>
    </row>
    <row r="21" spans="1:18">
      <c r="A21" s="1375"/>
      <c r="B21" s="1375"/>
      <c r="C21" s="1375"/>
      <c r="D21" s="1375"/>
      <c r="E21" s="1375"/>
      <c r="F21" s="1375"/>
      <c r="G21" s="1375"/>
      <c r="H21" s="1375"/>
      <c r="I21" s="1375"/>
      <c r="J21" s="1375"/>
      <c r="K21" s="1375"/>
      <c r="L21" s="1375"/>
      <c r="M21" s="1375"/>
    </row>
    <row r="22" spans="1:18">
      <c r="A22" s="1375"/>
      <c r="B22" s="1375"/>
      <c r="C22" s="1375"/>
      <c r="D22" s="1375"/>
      <c r="E22" s="1375"/>
      <c r="F22" s="1375"/>
      <c r="G22" s="1375"/>
      <c r="H22" s="1375"/>
      <c r="I22" s="1375"/>
      <c r="J22" s="1375"/>
      <c r="K22" s="1375"/>
      <c r="L22" s="1375"/>
      <c r="M22" s="1375"/>
    </row>
    <row r="23" spans="1:18">
      <c r="A23" s="1375"/>
      <c r="B23" s="1375"/>
      <c r="C23" s="1375"/>
      <c r="D23" s="1375"/>
      <c r="E23" s="1375"/>
      <c r="F23" s="1375"/>
      <c r="G23" s="1375"/>
      <c r="H23" s="1375"/>
      <c r="I23" s="1375"/>
      <c r="J23" s="1375"/>
      <c r="K23" s="1375"/>
      <c r="L23" s="1375"/>
      <c r="M23" s="1375"/>
    </row>
    <row r="24" spans="1:18">
      <c r="A24" s="1375"/>
      <c r="B24" s="1375"/>
      <c r="C24" s="1375"/>
      <c r="D24" s="1375"/>
      <c r="E24" s="1375"/>
      <c r="F24" s="1375"/>
      <c r="G24" s="1375"/>
      <c r="H24" s="1375"/>
      <c r="I24" s="1375"/>
      <c r="J24" s="1375"/>
      <c r="K24" s="1375"/>
      <c r="L24" s="1375"/>
      <c r="M24" s="1375"/>
    </row>
    <row r="25" spans="1:18" ht="59.25" customHeight="1">
      <c r="A25" s="1375"/>
      <c r="B25" s="1375"/>
      <c r="C25" s="1375"/>
      <c r="D25" s="1375"/>
      <c r="E25" s="1375"/>
      <c r="F25" s="1375"/>
      <c r="G25" s="1375"/>
      <c r="H25" s="1375"/>
      <c r="I25" s="1375"/>
      <c r="J25" s="1375"/>
      <c r="K25" s="1375"/>
      <c r="L25" s="1375"/>
      <c r="M25" s="1375"/>
      <c r="R25" s="317"/>
    </row>
    <row r="26" spans="1:18">
      <c r="A26" s="1375"/>
      <c r="B26" s="1375"/>
      <c r="C26" s="1375"/>
      <c r="D26" s="1375"/>
      <c r="E26" s="1375"/>
      <c r="F26" s="1375"/>
      <c r="G26" s="1375"/>
      <c r="H26" s="1375"/>
      <c r="I26" s="1375"/>
      <c r="J26" s="1375"/>
      <c r="K26" s="1375"/>
      <c r="L26" s="1375"/>
      <c r="M26" s="1375"/>
    </row>
    <row r="27" spans="1:18">
      <c r="A27" s="1375"/>
      <c r="B27" s="1375"/>
      <c r="C27" s="1375"/>
      <c r="D27" s="1375"/>
      <c r="E27" s="1375"/>
      <c r="F27" s="1375"/>
      <c r="G27" s="1375"/>
      <c r="H27" s="1375"/>
      <c r="I27" s="1375"/>
      <c r="J27" s="1375"/>
      <c r="K27" s="1375"/>
      <c r="L27" s="1375"/>
      <c r="M27" s="1375"/>
    </row>
    <row r="28" spans="1:18">
      <c r="A28" s="1375"/>
      <c r="B28" s="1375"/>
      <c r="C28" s="1375"/>
      <c r="D28" s="1375"/>
      <c r="E28" s="1375"/>
      <c r="F28" s="1375"/>
      <c r="G28" s="1375"/>
      <c r="H28" s="1375"/>
      <c r="I28" s="1375"/>
      <c r="J28" s="1375"/>
      <c r="K28" s="1375"/>
      <c r="L28" s="1375"/>
      <c r="M28" s="1375"/>
    </row>
    <row r="29" spans="1:18">
      <c r="A29" s="1375"/>
      <c r="B29" s="1375"/>
      <c r="C29" s="1375"/>
      <c r="D29" s="1375"/>
      <c r="E29" s="1375"/>
      <c r="F29" s="1375"/>
      <c r="G29" s="1375"/>
      <c r="H29" s="1375"/>
      <c r="I29" s="1375"/>
      <c r="J29" s="1375"/>
      <c r="K29" s="1375"/>
      <c r="L29" s="1375"/>
      <c r="M29" s="1375"/>
    </row>
    <row r="30" spans="1:18" ht="51" customHeight="1">
      <c r="A30" s="1375"/>
      <c r="B30" s="1375"/>
      <c r="C30" s="1375"/>
      <c r="D30" s="1375"/>
      <c r="E30" s="1375"/>
      <c r="F30" s="1375"/>
      <c r="G30" s="1375"/>
      <c r="H30" s="1375"/>
      <c r="I30" s="1375"/>
      <c r="J30" s="1375"/>
      <c r="K30" s="1375"/>
      <c r="L30" s="1375"/>
      <c r="M30" s="1375"/>
    </row>
    <row r="31" spans="1:18" ht="51" customHeight="1">
      <c r="A31" s="1375"/>
      <c r="B31" s="1375"/>
      <c r="C31" s="1375"/>
      <c r="D31" s="1375"/>
      <c r="E31" s="1375"/>
      <c r="F31" s="1375"/>
      <c r="G31" s="1375"/>
      <c r="H31" s="1375"/>
      <c r="I31" s="1375"/>
      <c r="J31" s="1375"/>
      <c r="K31" s="1375"/>
      <c r="L31" s="1375"/>
      <c r="M31" s="1375"/>
    </row>
    <row r="32" spans="1:18" ht="51" customHeight="1">
      <c r="A32" s="1375"/>
      <c r="B32" s="1375"/>
      <c r="C32" s="1375"/>
      <c r="D32" s="1375"/>
      <c r="E32" s="1375"/>
      <c r="F32" s="1375"/>
      <c r="G32" s="1375"/>
      <c r="H32" s="1375"/>
      <c r="I32" s="1375"/>
      <c r="J32" s="1375"/>
      <c r="K32" s="1375"/>
      <c r="L32" s="1375"/>
      <c r="M32" s="1375"/>
    </row>
    <row r="33" spans="1:13" ht="51" customHeight="1">
      <c r="A33" s="1375"/>
      <c r="B33" s="1375"/>
      <c r="C33" s="1375"/>
      <c r="D33" s="1375"/>
      <c r="E33" s="1375"/>
      <c r="F33" s="1375"/>
      <c r="G33" s="1375"/>
      <c r="H33" s="1375"/>
      <c r="I33" s="1375"/>
      <c r="J33" s="1375"/>
      <c r="K33" s="1375"/>
      <c r="L33" s="1375"/>
      <c r="M33" s="1375"/>
    </row>
    <row r="34" spans="1:13" ht="51" customHeight="1">
      <c r="A34" s="1375"/>
      <c r="B34" s="1375"/>
      <c r="C34" s="1375"/>
      <c r="D34" s="1375"/>
      <c r="E34" s="1375"/>
      <c r="F34" s="1375"/>
      <c r="G34" s="1375"/>
      <c r="H34" s="1375"/>
      <c r="I34" s="1375"/>
      <c r="J34" s="1375"/>
      <c r="K34" s="1375"/>
      <c r="L34" s="1375"/>
      <c r="M34" s="1375"/>
    </row>
    <row r="35" spans="1:13" ht="32.25" customHeight="1">
      <c r="A35" s="1375"/>
      <c r="B35" s="1375"/>
      <c r="C35" s="1375"/>
      <c r="D35" s="1375"/>
      <c r="E35" s="1375"/>
      <c r="F35" s="1375"/>
      <c r="G35" s="1375"/>
      <c r="H35" s="1375"/>
      <c r="I35" s="1375"/>
      <c r="J35" s="1375"/>
      <c r="K35" s="1375"/>
      <c r="L35" s="1375"/>
      <c r="M35" s="1375"/>
    </row>
    <row r="36" spans="1:13">
      <c r="A36" s="1375"/>
      <c r="B36" s="1375"/>
      <c r="C36" s="1375"/>
      <c r="D36" s="1375"/>
      <c r="E36" s="1375"/>
      <c r="F36" s="1375"/>
      <c r="G36" s="1375"/>
      <c r="H36" s="1375"/>
      <c r="I36" s="1375"/>
      <c r="J36" s="1375"/>
      <c r="K36" s="1375"/>
      <c r="L36" s="1375"/>
      <c r="M36" s="1375"/>
    </row>
    <row r="37" spans="1:13" ht="64.5" customHeight="1">
      <c r="A37" s="1375"/>
      <c r="B37" s="1375"/>
      <c r="C37" s="1375"/>
      <c r="D37" s="1375"/>
      <c r="E37" s="1375"/>
      <c r="F37" s="1375"/>
      <c r="G37" s="1375"/>
      <c r="H37" s="1375"/>
      <c r="I37" s="1375"/>
      <c r="J37" s="1375"/>
      <c r="K37" s="1375"/>
      <c r="L37" s="1375"/>
      <c r="M37" s="1375"/>
    </row>
    <row r="38" spans="1:13" ht="79.5" customHeight="1">
      <c r="A38" s="1375"/>
      <c r="B38" s="1375"/>
      <c r="C38" s="1375"/>
      <c r="D38" s="1375"/>
      <c r="E38" s="1375"/>
      <c r="F38" s="1375"/>
      <c r="G38" s="1375"/>
      <c r="H38" s="1375"/>
      <c r="I38" s="1375"/>
      <c r="J38" s="1375"/>
      <c r="K38" s="1375"/>
      <c r="L38" s="1375"/>
      <c r="M38" s="1375"/>
    </row>
    <row r="39" spans="1:13" ht="79.5" customHeight="1">
      <c r="A39" s="1375"/>
      <c r="B39" s="1375"/>
      <c r="C39" s="1375"/>
      <c r="D39" s="1375"/>
      <c r="E39" s="1375"/>
      <c r="F39" s="1375"/>
      <c r="G39" s="1375"/>
      <c r="H39" s="1375"/>
      <c r="I39" s="1375"/>
      <c r="J39" s="1375"/>
      <c r="K39" s="1375"/>
      <c r="L39" s="1375"/>
      <c r="M39" s="1375"/>
    </row>
    <row r="40" spans="1:13" ht="79.5" customHeight="1">
      <c r="A40" s="1375"/>
      <c r="B40" s="1375"/>
      <c r="C40" s="1375"/>
      <c r="D40" s="1375"/>
      <c r="E40" s="1375"/>
      <c r="F40" s="1375"/>
      <c r="G40" s="1375"/>
      <c r="H40" s="1375"/>
      <c r="I40" s="1375"/>
      <c r="J40" s="1375"/>
      <c r="K40" s="1375"/>
      <c r="L40" s="1375"/>
      <c r="M40" s="1375"/>
    </row>
    <row r="41" spans="1:13" ht="195.75" customHeight="1">
      <c r="A41" s="1375"/>
      <c r="B41" s="1375"/>
      <c r="C41" s="1375"/>
      <c r="D41" s="1375"/>
      <c r="E41" s="1375"/>
      <c r="F41" s="1375"/>
      <c r="G41" s="1375"/>
      <c r="H41" s="1375"/>
      <c r="I41" s="1375"/>
      <c r="J41" s="1375"/>
      <c r="K41" s="1375"/>
      <c r="L41" s="1375"/>
      <c r="M41" s="1375"/>
    </row>
    <row r="42" spans="1:13" ht="79.5" customHeight="1">
      <c r="A42" s="1375"/>
      <c r="B42" s="1375"/>
      <c r="C42" s="1375"/>
      <c r="D42" s="1375"/>
      <c r="E42" s="1375"/>
      <c r="F42" s="1375"/>
      <c r="G42" s="1375"/>
      <c r="H42" s="1375"/>
      <c r="I42" s="1375"/>
      <c r="J42" s="1375"/>
      <c r="K42" s="1375"/>
      <c r="L42" s="1375"/>
      <c r="M42" s="1375"/>
    </row>
    <row r="43" spans="1:13" ht="251.25" customHeight="1">
      <c r="A43" s="1375"/>
      <c r="B43" s="1375"/>
      <c r="C43" s="1375"/>
      <c r="D43" s="1375"/>
      <c r="E43" s="1375"/>
      <c r="F43" s="1375"/>
      <c r="G43" s="1375"/>
      <c r="H43" s="1375"/>
      <c r="I43" s="1375"/>
      <c r="J43" s="1375"/>
      <c r="K43" s="1375"/>
      <c r="L43" s="1375"/>
      <c r="M43" s="1375"/>
    </row>
    <row r="44" spans="1:13" ht="79.5" customHeight="1">
      <c r="A44" s="1375"/>
      <c r="B44" s="1375"/>
      <c r="C44" s="1375"/>
      <c r="D44" s="1375"/>
      <c r="E44" s="1375"/>
      <c r="F44" s="1375"/>
      <c r="G44" s="1375"/>
      <c r="H44" s="1375"/>
      <c r="I44" s="1375"/>
      <c r="J44" s="1375"/>
      <c r="K44" s="1375"/>
      <c r="L44" s="1375"/>
      <c r="M44" s="1375"/>
    </row>
    <row r="45" spans="1:13" ht="70.5" customHeight="1">
      <c r="A45" s="1375"/>
      <c r="B45" s="1375"/>
      <c r="C45" s="1375"/>
      <c r="D45" s="1375"/>
      <c r="E45" s="1375"/>
      <c r="F45" s="1375"/>
      <c r="G45" s="1375"/>
      <c r="H45" s="1375"/>
      <c r="I45" s="1375"/>
      <c r="J45" s="1375"/>
      <c r="K45" s="1375"/>
      <c r="L45" s="1375"/>
      <c r="M45" s="1375"/>
    </row>
    <row r="46" spans="1:13" ht="59.25" customHeight="1">
      <c r="A46" s="1375"/>
      <c r="B46" s="1375"/>
      <c r="C46" s="1375"/>
      <c r="D46" s="1375"/>
      <c r="E46" s="1375"/>
      <c r="F46" s="1375"/>
      <c r="G46" s="1375"/>
      <c r="H46" s="1375"/>
      <c r="I46" s="1375"/>
      <c r="J46" s="1375"/>
      <c r="K46" s="1375"/>
      <c r="L46" s="1375"/>
      <c r="M46" s="1375"/>
    </row>
    <row r="47" spans="1:13" ht="59.25" customHeight="1">
      <c r="A47" s="1375"/>
      <c r="B47" s="1375"/>
      <c r="C47" s="1375"/>
      <c r="D47" s="1375"/>
      <c r="E47" s="1375"/>
      <c r="F47" s="1375"/>
      <c r="G47" s="1375"/>
      <c r="H47" s="1375"/>
      <c r="I47" s="1375"/>
      <c r="J47" s="1375"/>
      <c r="K47" s="1375"/>
      <c r="L47" s="1375"/>
      <c r="M47" s="1375"/>
    </row>
    <row r="48" spans="1:13" ht="59.25" customHeight="1">
      <c r="A48" s="1375"/>
      <c r="B48" s="1375"/>
      <c r="C48" s="1375"/>
      <c r="D48" s="1375"/>
      <c r="E48" s="1375"/>
      <c r="F48" s="1375"/>
      <c r="G48" s="1375"/>
      <c r="H48" s="1375"/>
      <c r="I48" s="1375"/>
      <c r="J48" s="1375"/>
      <c r="K48" s="1375"/>
      <c r="L48" s="1375"/>
      <c r="M48" s="1375"/>
    </row>
    <row r="49" spans="1:15" ht="59.25" customHeight="1">
      <c r="A49" s="1375"/>
      <c r="B49" s="1375"/>
      <c r="C49" s="1375"/>
      <c r="D49" s="1375"/>
      <c r="E49" s="1375"/>
      <c r="F49" s="1375"/>
      <c r="G49" s="1375"/>
      <c r="H49" s="1375"/>
      <c r="I49" s="1375"/>
      <c r="J49" s="1375"/>
      <c r="K49" s="1375"/>
      <c r="L49" s="1375"/>
      <c r="M49" s="1375"/>
      <c r="O49" s="270" t="s">
        <v>0</v>
      </c>
    </row>
    <row r="50" spans="1:15" ht="59.25" customHeight="1">
      <c r="A50" s="1375"/>
      <c r="B50" s="1375"/>
      <c r="C50" s="1375"/>
      <c r="D50" s="1375"/>
      <c r="E50" s="1375"/>
      <c r="F50" s="1375"/>
      <c r="G50" s="1375"/>
      <c r="H50" s="1375"/>
      <c r="I50" s="1375"/>
      <c r="J50" s="1375"/>
      <c r="K50" s="1375"/>
      <c r="L50" s="1375"/>
      <c r="M50" s="1375"/>
    </row>
    <row r="51" spans="1:15" ht="62.25" customHeight="1">
      <c r="A51" s="1375"/>
      <c r="B51" s="1375"/>
      <c r="C51" s="1375"/>
      <c r="D51" s="1375"/>
      <c r="E51" s="1375"/>
      <c r="F51" s="1375"/>
      <c r="G51" s="1375"/>
      <c r="H51" s="1375"/>
      <c r="I51" s="1375"/>
      <c r="J51" s="1375"/>
      <c r="K51" s="1375"/>
      <c r="L51" s="1375"/>
      <c r="M51" s="1375"/>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9">
    <tabColor theme="8" tint="-0.249977111117893"/>
    <pageSetUpPr fitToPage="1"/>
  </sheetPr>
  <dimension ref="A3:M56"/>
  <sheetViews>
    <sheetView showGridLines="0" view="pageBreakPreview" zoomScale="40" zoomScaleNormal="100" zoomScaleSheetLayoutView="40" workbookViewId="0">
      <pane ySplit="3" topLeftCell="A4" activePane="bottomLeft" state="frozen"/>
      <selection pane="bottomLeft" activeCell="A4" sqref="A4:L56"/>
      <selection activeCell="Q40" sqref="Q40"/>
    </sheetView>
  </sheetViews>
  <sheetFormatPr defaultColWidth="11.42578125" defaultRowHeight="14.25"/>
  <cols>
    <col min="1" max="1" width="16.28515625" style="270" customWidth="1"/>
    <col min="2" max="2" width="15.42578125" style="270" customWidth="1"/>
    <col min="3" max="3" width="11.42578125" style="270"/>
    <col min="4" max="4" width="16.42578125" style="270" customWidth="1"/>
    <col min="5" max="5" width="14.85546875" style="270" customWidth="1"/>
    <col min="6" max="6" width="20.140625" style="270" customWidth="1"/>
    <col min="7" max="7" width="17.28515625" style="270" customWidth="1"/>
    <col min="8" max="8" width="45.7109375" style="270" customWidth="1"/>
    <col min="9" max="9" width="42.42578125" style="270" customWidth="1"/>
    <col min="10" max="10" width="37.42578125" style="270" customWidth="1"/>
    <col min="11" max="11" width="24.140625" style="270" customWidth="1"/>
    <col min="12" max="12" width="20.140625" style="270" customWidth="1"/>
    <col min="13" max="13" width="30.5703125" style="270" customWidth="1"/>
    <col min="14" max="16384" width="11.42578125" style="270"/>
  </cols>
  <sheetData>
    <row r="3" spans="1:13" ht="81" customHeight="1"/>
    <row r="4" spans="1:13" ht="10.5" customHeight="1">
      <c r="A4" s="1376" t="s">
        <v>205</v>
      </c>
      <c r="B4" s="1376"/>
      <c r="C4" s="1376"/>
      <c r="D4" s="1376"/>
      <c r="E4" s="1376"/>
      <c r="F4" s="1376"/>
      <c r="G4" s="1376"/>
      <c r="H4" s="1376"/>
      <c r="I4" s="1376"/>
      <c r="J4" s="1376"/>
      <c r="K4" s="1376"/>
      <c r="L4" s="1376"/>
      <c r="M4" s="1293"/>
    </row>
    <row r="5" spans="1:13" ht="14.25" customHeight="1">
      <c r="A5" s="1376"/>
      <c r="B5" s="1376"/>
      <c r="C5" s="1376"/>
      <c r="D5" s="1376"/>
      <c r="E5" s="1376"/>
      <c r="F5" s="1376"/>
      <c r="G5" s="1376"/>
      <c r="H5" s="1376"/>
      <c r="I5" s="1376"/>
      <c r="J5" s="1376"/>
      <c r="K5" s="1376"/>
      <c r="L5" s="1376"/>
      <c r="M5" s="1293"/>
    </row>
    <row r="6" spans="1:13" ht="14.25" customHeight="1">
      <c r="A6" s="1376"/>
      <c r="B6" s="1376"/>
      <c r="C6" s="1376"/>
      <c r="D6" s="1376"/>
      <c r="E6" s="1376"/>
      <c r="F6" s="1376"/>
      <c r="G6" s="1376"/>
      <c r="H6" s="1376"/>
      <c r="I6" s="1376"/>
      <c r="J6" s="1376"/>
      <c r="K6" s="1376"/>
      <c r="L6" s="1376"/>
      <c r="M6" s="1293"/>
    </row>
    <row r="7" spans="1:13" ht="14.25" customHeight="1">
      <c r="A7" s="1376"/>
      <c r="B7" s="1376"/>
      <c r="C7" s="1376"/>
      <c r="D7" s="1376"/>
      <c r="E7" s="1376"/>
      <c r="F7" s="1376"/>
      <c r="G7" s="1376"/>
      <c r="H7" s="1376"/>
      <c r="I7" s="1376"/>
      <c r="J7" s="1376"/>
      <c r="K7" s="1376"/>
      <c r="L7" s="1376"/>
      <c r="M7" s="1293"/>
    </row>
    <row r="8" spans="1:13" ht="14.25" customHeight="1">
      <c r="A8" s="1376"/>
      <c r="B8" s="1376"/>
      <c r="C8" s="1376"/>
      <c r="D8" s="1376"/>
      <c r="E8" s="1376"/>
      <c r="F8" s="1376"/>
      <c r="G8" s="1376"/>
      <c r="H8" s="1376"/>
      <c r="I8" s="1376"/>
      <c r="J8" s="1376"/>
      <c r="K8" s="1376"/>
      <c r="L8" s="1376"/>
      <c r="M8" s="1293"/>
    </row>
    <row r="9" spans="1:13" ht="14.25" customHeight="1">
      <c r="A9" s="1376"/>
      <c r="B9" s="1376"/>
      <c r="C9" s="1376"/>
      <c r="D9" s="1376"/>
      <c r="E9" s="1376"/>
      <c r="F9" s="1376"/>
      <c r="G9" s="1376"/>
      <c r="H9" s="1376"/>
      <c r="I9" s="1376"/>
      <c r="J9" s="1376"/>
      <c r="K9" s="1376"/>
      <c r="L9" s="1376"/>
      <c r="M9" s="1293"/>
    </row>
    <row r="10" spans="1:13" ht="45.75" customHeight="1">
      <c r="A10" s="1376"/>
      <c r="B10" s="1376"/>
      <c r="C10" s="1376"/>
      <c r="D10" s="1376"/>
      <c r="E10" s="1376"/>
      <c r="F10" s="1376"/>
      <c r="G10" s="1376"/>
      <c r="H10" s="1376"/>
      <c r="I10" s="1376"/>
      <c r="J10" s="1376"/>
      <c r="K10" s="1376"/>
      <c r="L10" s="1376"/>
      <c r="M10" s="1293"/>
    </row>
    <row r="11" spans="1:13" ht="14.25" customHeight="1">
      <c r="A11" s="1376"/>
      <c r="B11" s="1376"/>
      <c r="C11" s="1376"/>
      <c r="D11" s="1376"/>
      <c r="E11" s="1376"/>
      <c r="F11" s="1376"/>
      <c r="G11" s="1376"/>
      <c r="H11" s="1376"/>
      <c r="I11" s="1376"/>
      <c r="J11" s="1376"/>
      <c r="K11" s="1376"/>
      <c r="L11" s="1376"/>
      <c r="M11" s="1293"/>
    </row>
    <row r="12" spans="1:13" ht="14.25" customHeight="1">
      <c r="A12" s="1376"/>
      <c r="B12" s="1376"/>
      <c r="C12" s="1376"/>
      <c r="D12" s="1376"/>
      <c r="E12" s="1376"/>
      <c r="F12" s="1376"/>
      <c r="G12" s="1376"/>
      <c r="H12" s="1376"/>
      <c r="I12" s="1376"/>
      <c r="J12" s="1376"/>
      <c r="K12" s="1376"/>
      <c r="L12" s="1376"/>
      <c r="M12" s="1293"/>
    </row>
    <row r="13" spans="1:13" ht="14.25" customHeight="1">
      <c r="A13" s="1376"/>
      <c r="B13" s="1376"/>
      <c r="C13" s="1376"/>
      <c r="D13" s="1376"/>
      <c r="E13" s="1376"/>
      <c r="F13" s="1376"/>
      <c r="G13" s="1376"/>
      <c r="H13" s="1376"/>
      <c r="I13" s="1376"/>
      <c r="J13" s="1376"/>
      <c r="K13" s="1376"/>
      <c r="L13" s="1376"/>
      <c r="M13" s="1293"/>
    </row>
    <row r="14" spans="1:13" ht="14.25" customHeight="1">
      <c r="A14" s="1376"/>
      <c r="B14" s="1376"/>
      <c r="C14" s="1376"/>
      <c r="D14" s="1376"/>
      <c r="E14" s="1376"/>
      <c r="F14" s="1376"/>
      <c r="G14" s="1376"/>
      <c r="H14" s="1376"/>
      <c r="I14" s="1376"/>
      <c r="J14" s="1376"/>
      <c r="K14" s="1376"/>
      <c r="L14" s="1376"/>
      <c r="M14" s="1293"/>
    </row>
    <row r="15" spans="1:13" ht="14.25" customHeight="1">
      <c r="A15" s="1376"/>
      <c r="B15" s="1376"/>
      <c r="C15" s="1376"/>
      <c r="D15" s="1376"/>
      <c r="E15" s="1376"/>
      <c r="F15" s="1376"/>
      <c r="G15" s="1376"/>
      <c r="H15" s="1376"/>
      <c r="I15" s="1376"/>
      <c r="J15" s="1376"/>
      <c r="K15" s="1376"/>
      <c r="L15" s="1376"/>
      <c r="M15" s="1293"/>
    </row>
    <row r="16" spans="1:13" ht="14.25" customHeight="1">
      <c r="A16" s="1376"/>
      <c r="B16" s="1376"/>
      <c r="C16" s="1376"/>
      <c r="D16" s="1376"/>
      <c r="E16" s="1376"/>
      <c r="F16" s="1376"/>
      <c r="G16" s="1376"/>
      <c r="H16" s="1376"/>
      <c r="I16" s="1376"/>
      <c r="J16" s="1376"/>
      <c r="K16" s="1376"/>
      <c r="L16" s="1376"/>
      <c r="M16" s="1293"/>
    </row>
    <row r="17" spans="1:13" ht="14.25" customHeight="1">
      <c r="A17" s="1376"/>
      <c r="B17" s="1376"/>
      <c r="C17" s="1376"/>
      <c r="D17" s="1376"/>
      <c r="E17" s="1376"/>
      <c r="F17" s="1376"/>
      <c r="G17" s="1376"/>
      <c r="H17" s="1376"/>
      <c r="I17" s="1376"/>
      <c r="J17" s="1376"/>
      <c r="K17" s="1376"/>
      <c r="L17" s="1376"/>
      <c r="M17" s="1293"/>
    </row>
    <row r="18" spans="1:13" ht="14.25" customHeight="1">
      <c r="A18" s="1376"/>
      <c r="B18" s="1376"/>
      <c r="C18" s="1376"/>
      <c r="D18" s="1376"/>
      <c r="E18" s="1376"/>
      <c r="F18" s="1376"/>
      <c r="G18" s="1376"/>
      <c r="H18" s="1376"/>
      <c r="I18" s="1376"/>
      <c r="J18" s="1376"/>
      <c r="K18" s="1376"/>
      <c r="L18" s="1376"/>
      <c r="M18" s="1293"/>
    </row>
    <row r="19" spans="1:13" ht="14.25" customHeight="1">
      <c r="A19" s="1376"/>
      <c r="B19" s="1376"/>
      <c r="C19" s="1376"/>
      <c r="D19" s="1376"/>
      <c r="E19" s="1376"/>
      <c r="F19" s="1376"/>
      <c r="G19" s="1376"/>
      <c r="H19" s="1376"/>
      <c r="I19" s="1376"/>
      <c r="J19" s="1376"/>
      <c r="K19" s="1376"/>
      <c r="L19" s="1376"/>
      <c r="M19" s="1293"/>
    </row>
    <row r="20" spans="1:13" ht="14.25" customHeight="1">
      <c r="A20" s="1376"/>
      <c r="B20" s="1376"/>
      <c r="C20" s="1376"/>
      <c r="D20" s="1376"/>
      <c r="E20" s="1376"/>
      <c r="F20" s="1376"/>
      <c r="G20" s="1376"/>
      <c r="H20" s="1376"/>
      <c r="I20" s="1376"/>
      <c r="J20" s="1376"/>
      <c r="K20" s="1376"/>
      <c r="L20" s="1376"/>
      <c r="M20" s="1293"/>
    </row>
    <row r="21" spans="1:13" ht="14.25" customHeight="1">
      <c r="A21" s="1376"/>
      <c r="B21" s="1376"/>
      <c r="C21" s="1376"/>
      <c r="D21" s="1376"/>
      <c r="E21" s="1376"/>
      <c r="F21" s="1376"/>
      <c r="G21" s="1376"/>
      <c r="H21" s="1376"/>
      <c r="I21" s="1376"/>
      <c r="J21" s="1376"/>
      <c r="K21" s="1376"/>
      <c r="L21" s="1376"/>
      <c r="M21" s="1293"/>
    </row>
    <row r="22" spans="1:13" ht="15" customHeight="1">
      <c r="A22" s="1376"/>
      <c r="B22" s="1376"/>
      <c r="C22" s="1376"/>
      <c r="D22" s="1376"/>
      <c r="E22" s="1376"/>
      <c r="F22" s="1376"/>
      <c r="G22" s="1376"/>
      <c r="H22" s="1376"/>
      <c r="I22" s="1376"/>
      <c r="J22" s="1376"/>
      <c r="K22" s="1376"/>
      <c r="L22" s="1376"/>
      <c r="M22" s="1293"/>
    </row>
    <row r="23" spans="1:13" ht="15" customHeight="1">
      <c r="A23" s="1376"/>
      <c r="B23" s="1376"/>
      <c r="C23" s="1376"/>
      <c r="D23" s="1376"/>
      <c r="E23" s="1376"/>
      <c r="F23" s="1376"/>
      <c r="G23" s="1376"/>
      <c r="H23" s="1376"/>
      <c r="I23" s="1376"/>
      <c r="J23" s="1376"/>
      <c r="K23" s="1376"/>
      <c r="L23" s="1376"/>
      <c r="M23" s="1293"/>
    </row>
    <row r="24" spans="1:13" ht="15" customHeight="1">
      <c r="A24" s="1376"/>
      <c r="B24" s="1376"/>
      <c r="C24" s="1376"/>
      <c r="D24" s="1376"/>
      <c r="E24" s="1376"/>
      <c r="F24" s="1376"/>
      <c r="G24" s="1376"/>
      <c r="H24" s="1376"/>
      <c r="I24" s="1376"/>
      <c r="J24" s="1376"/>
      <c r="K24" s="1376"/>
      <c r="L24" s="1376"/>
      <c r="M24" s="1293"/>
    </row>
    <row r="25" spans="1:13" ht="15" customHeight="1">
      <c r="A25" s="1376"/>
      <c r="B25" s="1376"/>
      <c r="C25" s="1376"/>
      <c r="D25" s="1376"/>
      <c r="E25" s="1376"/>
      <c r="F25" s="1376"/>
      <c r="G25" s="1376"/>
      <c r="H25" s="1376"/>
      <c r="I25" s="1376"/>
      <c r="J25" s="1376"/>
      <c r="K25" s="1376"/>
      <c r="L25" s="1376"/>
      <c r="M25" s="1293"/>
    </row>
    <row r="26" spans="1:13" ht="15" customHeight="1">
      <c r="A26" s="1376"/>
      <c r="B26" s="1376"/>
      <c r="C26" s="1376"/>
      <c r="D26" s="1376"/>
      <c r="E26" s="1376"/>
      <c r="F26" s="1376"/>
      <c r="G26" s="1376"/>
      <c r="H26" s="1376"/>
      <c r="I26" s="1376"/>
      <c r="J26" s="1376"/>
      <c r="K26" s="1376"/>
      <c r="L26" s="1376"/>
      <c r="M26" s="1293"/>
    </row>
    <row r="27" spans="1:13" ht="14.25" customHeight="1">
      <c r="A27" s="1376"/>
      <c r="B27" s="1376"/>
      <c r="C27" s="1376"/>
      <c r="D27" s="1376"/>
      <c r="E27" s="1376"/>
      <c r="F27" s="1376"/>
      <c r="G27" s="1376"/>
      <c r="H27" s="1376"/>
      <c r="I27" s="1376"/>
      <c r="J27" s="1376"/>
      <c r="K27" s="1376"/>
      <c r="L27" s="1376"/>
      <c r="M27" s="1293"/>
    </row>
    <row r="28" spans="1:13" ht="93.75" customHeight="1">
      <c r="A28" s="1376"/>
      <c r="B28" s="1376"/>
      <c r="C28" s="1376"/>
      <c r="D28" s="1376"/>
      <c r="E28" s="1376"/>
      <c r="F28" s="1376"/>
      <c r="G28" s="1376"/>
      <c r="H28" s="1376"/>
      <c r="I28" s="1376"/>
      <c r="J28" s="1376"/>
      <c r="K28" s="1376"/>
      <c r="L28" s="1376"/>
      <c r="M28" s="1293"/>
    </row>
    <row r="29" spans="1:13" ht="14.25" customHeight="1">
      <c r="A29" s="1376"/>
      <c r="B29" s="1376"/>
      <c r="C29" s="1376"/>
      <c r="D29" s="1376"/>
      <c r="E29" s="1376"/>
      <c r="F29" s="1376"/>
      <c r="G29" s="1376"/>
      <c r="H29" s="1376"/>
      <c r="I29" s="1376"/>
      <c r="J29" s="1376"/>
      <c r="K29" s="1376"/>
      <c r="L29" s="1376"/>
      <c r="M29" s="1293"/>
    </row>
    <row r="30" spans="1:13" ht="14.25" customHeight="1">
      <c r="A30" s="1376"/>
      <c r="B30" s="1376"/>
      <c r="C30" s="1376"/>
      <c r="D30" s="1376"/>
      <c r="E30" s="1376"/>
      <c r="F30" s="1376"/>
      <c r="G30" s="1376"/>
      <c r="H30" s="1376"/>
      <c r="I30" s="1376"/>
      <c r="J30" s="1376"/>
      <c r="K30" s="1376"/>
      <c r="L30" s="1376"/>
      <c r="M30" s="1293"/>
    </row>
    <row r="31" spans="1:13" ht="30">
      <c r="A31" s="1376"/>
      <c r="B31" s="1376"/>
      <c r="C31" s="1376"/>
      <c r="D31" s="1376"/>
      <c r="E31" s="1376"/>
      <c r="F31" s="1376"/>
      <c r="G31" s="1376"/>
      <c r="H31" s="1376"/>
      <c r="I31" s="1376"/>
      <c r="J31" s="1376"/>
      <c r="K31" s="1376"/>
      <c r="L31" s="1376"/>
      <c r="M31" s="1293"/>
    </row>
    <row r="32" spans="1:13" ht="14.25" customHeight="1">
      <c r="A32" s="1376"/>
      <c r="B32" s="1376"/>
      <c r="C32" s="1376"/>
      <c r="D32" s="1376"/>
      <c r="E32" s="1376"/>
      <c r="F32" s="1376"/>
      <c r="G32" s="1376"/>
      <c r="H32" s="1376"/>
      <c r="I32" s="1376"/>
      <c r="J32" s="1376"/>
      <c r="K32" s="1376"/>
      <c r="L32" s="1376"/>
      <c r="M32" s="1293"/>
    </row>
    <row r="33" spans="1:13" ht="14.25" customHeight="1">
      <c r="A33" s="1376"/>
      <c r="B33" s="1376"/>
      <c r="C33" s="1376"/>
      <c r="D33" s="1376"/>
      <c r="E33" s="1376"/>
      <c r="F33" s="1376"/>
      <c r="G33" s="1376"/>
      <c r="H33" s="1376"/>
      <c r="I33" s="1376"/>
      <c r="J33" s="1376"/>
      <c r="K33" s="1376"/>
      <c r="L33" s="1376"/>
      <c r="M33" s="1293"/>
    </row>
    <row r="34" spans="1:13" ht="14.25" customHeight="1">
      <c r="A34" s="1376"/>
      <c r="B34" s="1376"/>
      <c r="C34" s="1376"/>
      <c r="D34" s="1376"/>
      <c r="E34" s="1376"/>
      <c r="F34" s="1376"/>
      <c r="G34" s="1376"/>
      <c r="H34" s="1376"/>
      <c r="I34" s="1376"/>
      <c r="J34" s="1376"/>
      <c r="K34" s="1376"/>
      <c r="L34" s="1376"/>
      <c r="M34" s="1293"/>
    </row>
    <row r="35" spans="1:13" ht="14.25" customHeight="1">
      <c r="A35" s="1376"/>
      <c r="B35" s="1376"/>
      <c r="C35" s="1376"/>
      <c r="D35" s="1376"/>
      <c r="E35" s="1376"/>
      <c r="F35" s="1376"/>
      <c r="G35" s="1376"/>
      <c r="H35" s="1376"/>
      <c r="I35" s="1376"/>
      <c r="J35" s="1376"/>
      <c r="K35" s="1376"/>
      <c r="L35" s="1376"/>
      <c r="M35" s="1293"/>
    </row>
    <row r="36" spans="1:13" ht="19.5" customHeight="1">
      <c r="A36" s="1376"/>
      <c r="B36" s="1376"/>
      <c r="C36" s="1376"/>
      <c r="D36" s="1376"/>
      <c r="E36" s="1376"/>
      <c r="F36" s="1376"/>
      <c r="G36" s="1376"/>
      <c r="H36" s="1376"/>
      <c r="I36" s="1376"/>
      <c r="J36" s="1376"/>
      <c r="K36" s="1376"/>
      <c r="L36" s="1376"/>
      <c r="M36" s="1293"/>
    </row>
    <row r="37" spans="1:13" ht="76.5" customHeight="1">
      <c r="A37" s="1376"/>
      <c r="B37" s="1376"/>
      <c r="C37" s="1376"/>
      <c r="D37" s="1376"/>
      <c r="E37" s="1376"/>
      <c r="F37" s="1376"/>
      <c r="G37" s="1376"/>
      <c r="H37" s="1376"/>
      <c r="I37" s="1376"/>
      <c r="J37" s="1376"/>
      <c r="K37" s="1376"/>
      <c r="L37" s="1376"/>
      <c r="M37" s="1293"/>
    </row>
    <row r="38" spans="1:13" ht="30">
      <c r="A38" s="1376"/>
      <c r="B38" s="1376"/>
      <c r="C38" s="1376"/>
      <c r="D38" s="1376"/>
      <c r="E38" s="1376"/>
      <c r="F38" s="1376"/>
      <c r="G38" s="1376"/>
      <c r="H38" s="1376"/>
      <c r="I38" s="1376"/>
      <c r="J38" s="1376"/>
      <c r="K38" s="1376"/>
      <c r="L38" s="1376"/>
      <c r="M38" s="1293"/>
    </row>
    <row r="39" spans="1:13" ht="30">
      <c r="A39" s="1376"/>
      <c r="B39" s="1376"/>
      <c r="C39" s="1376"/>
      <c r="D39" s="1376"/>
      <c r="E39" s="1376"/>
      <c r="F39" s="1376"/>
      <c r="G39" s="1376"/>
      <c r="H39" s="1376"/>
      <c r="I39" s="1376"/>
      <c r="J39" s="1376"/>
      <c r="K39" s="1376"/>
      <c r="L39" s="1376"/>
      <c r="M39" s="1293"/>
    </row>
    <row r="40" spans="1:13" ht="27">
      <c r="A40" s="1376"/>
      <c r="B40" s="1376"/>
      <c r="C40" s="1376"/>
      <c r="D40" s="1376"/>
      <c r="E40" s="1376"/>
      <c r="F40" s="1376"/>
      <c r="G40" s="1376"/>
      <c r="H40" s="1376"/>
      <c r="I40" s="1376"/>
      <c r="J40" s="1376"/>
      <c r="K40" s="1376"/>
      <c r="L40" s="1376"/>
      <c r="M40" s="1294"/>
    </row>
    <row r="41" spans="1:13" ht="27">
      <c r="A41" s="1376"/>
      <c r="B41" s="1376"/>
      <c r="C41" s="1376"/>
      <c r="D41" s="1376"/>
      <c r="E41" s="1376"/>
      <c r="F41" s="1376"/>
      <c r="G41" s="1376"/>
      <c r="H41" s="1376"/>
      <c r="I41" s="1376"/>
      <c r="J41" s="1376"/>
      <c r="K41" s="1376"/>
      <c r="L41" s="1376"/>
      <c r="M41" s="1294"/>
    </row>
    <row r="42" spans="1:13" ht="30.75" customHeight="1">
      <c r="A42" s="1376"/>
      <c r="B42" s="1376"/>
      <c r="C42" s="1376"/>
      <c r="D42" s="1376"/>
      <c r="E42" s="1376"/>
      <c r="F42" s="1376"/>
      <c r="G42" s="1376"/>
      <c r="H42" s="1376"/>
      <c r="I42" s="1376"/>
      <c r="J42" s="1376"/>
      <c r="K42" s="1376"/>
      <c r="L42" s="1376"/>
      <c r="M42" s="1294"/>
    </row>
    <row r="43" spans="1:13" ht="27">
      <c r="A43" s="1376"/>
      <c r="B43" s="1376"/>
      <c r="C43" s="1376"/>
      <c r="D43" s="1376"/>
      <c r="E43" s="1376"/>
      <c r="F43" s="1376"/>
      <c r="G43" s="1376"/>
      <c r="H43" s="1376"/>
      <c r="I43" s="1376"/>
      <c r="J43" s="1376"/>
      <c r="K43" s="1376"/>
      <c r="L43" s="1376"/>
      <c r="M43" s="1294"/>
    </row>
    <row r="44" spans="1:13" ht="27">
      <c r="A44" s="1376"/>
      <c r="B44" s="1376"/>
      <c r="C44" s="1376"/>
      <c r="D44" s="1376"/>
      <c r="E44" s="1376"/>
      <c r="F44" s="1376"/>
      <c r="G44" s="1376"/>
      <c r="H44" s="1376"/>
      <c r="I44" s="1376"/>
      <c r="J44" s="1376"/>
      <c r="K44" s="1376"/>
      <c r="L44" s="1376"/>
      <c r="M44" s="1294"/>
    </row>
    <row r="45" spans="1:13" ht="27">
      <c r="A45" s="1376"/>
      <c r="B45" s="1376"/>
      <c r="C45" s="1376"/>
      <c r="D45" s="1376"/>
      <c r="E45" s="1376"/>
      <c r="F45" s="1376"/>
      <c r="G45" s="1376"/>
      <c r="H45" s="1376"/>
      <c r="I45" s="1376"/>
      <c r="J45" s="1376"/>
      <c r="K45" s="1376"/>
      <c r="L45" s="1376"/>
      <c r="M45" s="1294"/>
    </row>
    <row r="46" spans="1:13" ht="27">
      <c r="A46" s="1376"/>
      <c r="B46" s="1376"/>
      <c r="C46" s="1376"/>
      <c r="D46" s="1376"/>
      <c r="E46" s="1376"/>
      <c r="F46" s="1376"/>
      <c r="G46" s="1376"/>
      <c r="H46" s="1376"/>
      <c r="I46" s="1376"/>
      <c r="J46" s="1376"/>
      <c r="K46" s="1376"/>
      <c r="L46" s="1376"/>
      <c r="M46" s="1294"/>
    </row>
    <row r="47" spans="1:13" ht="27">
      <c r="A47" s="1376"/>
      <c r="B47" s="1376"/>
      <c r="C47" s="1376"/>
      <c r="D47" s="1376"/>
      <c r="E47" s="1376"/>
      <c r="F47" s="1376"/>
      <c r="G47" s="1376"/>
      <c r="H47" s="1376"/>
      <c r="I47" s="1376"/>
      <c r="J47" s="1376"/>
      <c r="K47" s="1376"/>
      <c r="L47" s="1376"/>
      <c r="M47" s="1294"/>
    </row>
    <row r="48" spans="1:13" ht="27">
      <c r="A48" s="1376"/>
      <c r="B48" s="1376"/>
      <c r="C48" s="1376"/>
      <c r="D48" s="1376"/>
      <c r="E48" s="1376"/>
      <c r="F48" s="1376"/>
      <c r="G48" s="1376"/>
      <c r="H48" s="1376"/>
      <c r="I48" s="1376"/>
      <c r="J48" s="1376"/>
      <c r="K48" s="1376"/>
      <c r="L48" s="1376"/>
      <c r="M48" s="1294"/>
    </row>
    <row r="49" spans="1:13" ht="27">
      <c r="A49" s="1376"/>
      <c r="B49" s="1376"/>
      <c r="C49" s="1376"/>
      <c r="D49" s="1376"/>
      <c r="E49" s="1376"/>
      <c r="F49" s="1376"/>
      <c r="G49" s="1376"/>
      <c r="H49" s="1376"/>
      <c r="I49" s="1376"/>
      <c r="J49" s="1376"/>
      <c r="K49" s="1376"/>
      <c r="L49" s="1376"/>
      <c r="M49" s="1294"/>
    </row>
    <row r="50" spans="1:13" ht="27">
      <c r="A50" s="1376"/>
      <c r="B50" s="1376"/>
      <c r="C50" s="1376"/>
      <c r="D50" s="1376"/>
      <c r="E50" s="1376"/>
      <c r="F50" s="1376"/>
      <c r="G50" s="1376"/>
      <c r="H50" s="1376"/>
      <c r="I50" s="1376"/>
      <c r="J50" s="1376"/>
      <c r="K50" s="1376"/>
      <c r="L50" s="1376"/>
      <c r="M50" s="1294"/>
    </row>
    <row r="51" spans="1:13" ht="27">
      <c r="A51" s="1376"/>
      <c r="B51" s="1376"/>
      <c r="C51" s="1376"/>
      <c r="D51" s="1376"/>
      <c r="E51" s="1376"/>
      <c r="F51" s="1376"/>
      <c r="G51" s="1376"/>
      <c r="H51" s="1376"/>
      <c r="I51" s="1376"/>
      <c r="J51" s="1376"/>
      <c r="K51" s="1376"/>
      <c r="L51" s="1376"/>
      <c r="M51" s="1294"/>
    </row>
    <row r="52" spans="1:13" ht="27">
      <c r="A52" s="1376"/>
      <c r="B52" s="1376"/>
      <c r="C52" s="1376"/>
      <c r="D52" s="1376"/>
      <c r="E52" s="1376"/>
      <c r="F52" s="1376"/>
      <c r="G52" s="1376"/>
      <c r="H52" s="1376"/>
      <c r="I52" s="1376"/>
      <c r="J52" s="1376"/>
      <c r="K52" s="1376"/>
      <c r="L52" s="1376"/>
      <c r="M52" s="1294"/>
    </row>
    <row r="53" spans="1:13" ht="27">
      <c r="A53" s="1376"/>
      <c r="B53" s="1376"/>
      <c r="C53" s="1376"/>
      <c r="D53" s="1376"/>
      <c r="E53" s="1376"/>
      <c r="F53" s="1376"/>
      <c r="G53" s="1376"/>
      <c r="H53" s="1376"/>
      <c r="I53" s="1376"/>
      <c r="J53" s="1376"/>
      <c r="K53" s="1376"/>
      <c r="L53" s="1376"/>
      <c r="M53" s="1294"/>
    </row>
    <row r="54" spans="1:13" ht="27">
      <c r="A54" s="1376"/>
      <c r="B54" s="1376"/>
      <c r="C54" s="1376"/>
      <c r="D54" s="1376"/>
      <c r="E54" s="1376"/>
      <c r="F54" s="1376"/>
      <c r="G54" s="1376"/>
      <c r="H54" s="1376"/>
      <c r="I54" s="1376"/>
      <c r="J54" s="1376"/>
      <c r="K54" s="1376"/>
      <c r="L54" s="1376"/>
      <c r="M54" s="1294"/>
    </row>
    <row r="55" spans="1:13" ht="27">
      <c r="A55" s="1376"/>
      <c r="B55" s="1376"/>
      <c r="C55" s="1376"/>
      <c r="D55" s="1376"/>
      <c r="E55" s="1376"/>
      <c r="F55" s="1376"/>
      <c r="G55" s="1376"/>
      <c r="H55" s="1376"/>
      <c r="I55" s="1376"/>
      <c r="J55" s="1376"/>
      <c r="K55" s="1376"/>
      <c r="L55" s="1376"/>
      <c r="M55" s="1294"/>
    </row>
    <row r="56" spans="1:13" ht="27">
      <c r="A56" s="1376"/>
      <c r="B56" s="1376"/>
      <c r="C56" s="1376"/>
      <c r="D56" s="1376"/>
      <c r="E56" s="1376"/>
      <c r="F56" s="1376"/>
      <c r="G56" s="1376"/>
      <c r="H56" s="1376"/>
      <c r="I56" s="1376"/>
      <c r="J56" s="1376"/>
      <c r="K56" s="1376"/>
      <c r="L56" s="1376"/>
      <c r="M56" s="1294"/>
    </row>
  </sheetData>
  <mergeCells count="1">
    <mergeCell ref="A4:L56"/>
  </mergeCells>
  <pageMargins left="0.70866141732283472" right="0.70866141732283472" top="0.74803149606299213" bottom="0.74803149606299213" header="0.31496062992125984" footer="0.31496062992125984"/>
  <pageSetup paperSize="119" scale="4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0">
    <tabColor theme="8" tint="-0.249977111117893"/>
    <pageSetUpPr fitToPage="1"/>
  </sheetPr>
  <dimension ref="A1:K55"/>
  <sheetViews>
    <sheetView showGridLines="0" view="pageBreakPreview" zoomScale="25" zoomScaleNormal="100" zoomScaleSheetLayoutView="25" workbookViewId="0">
      <selection activeCell="A21" sqref="A21:D21"/>
    </sheetView>
  </sheetViews>
  <sheetFormatPr defaultColWidth="11.42578125" defaultRowHeight="20.25" customHeight="1"/>
  <cols>
    <col min="1" max="1" width="40.85546875" style="284" bestFit="1" customWidth="1"/>
    <col min="2" max="2" width="29.85546875" style="270" customWidth="1"/>
    <col min="3" max="3" width="42.140625" style="270" customWidth="1"/>
    <col min="4" max="4" width="47.28515625" style="270" customWidth="1"/>
    <col min="5" max="5" width="40.85546875" style="270" customWidth="1"/>
    <col min="6" max="6" width="31.42578125" style="270" customWidth="1"/>
    <col min="7" max="7" width="45" style="270" customWidth="1"/>
    <col min="8" max="8" width="37.7109375" style="270" customWidth="1"/>
    <col min="9" max="9" width="37.140625" style="270" customWidth="1"/>
    <col min="10" max="11" width="31.42578125" style="270" customWidth="1"/>
    <col min="12" max="16384" width="11.42578125" style="270"/>
  </cols>
  <sheetData>
    <row r="1" spans="1:11" ht="91.5" customHeight="1">
      <c r="A1" s="1377" t="s">
        <v>206</v>
      </c>
      <c r="B1" s="1377"/>
      <c r="C1" s="1377"/>
      <c r="D1" s="1377"/>
      <c r="E1" s="1377"/>
      <c r="F1" s="1377"/>
      <c r="G1" s="1377"/>
      <c r="H1" s="1377"/>
      <c r="I1" s="1377"/>
      <c r="J1" s="1377"/>
      <c r="K1" s="1191"/>
    </row>
    <row r="2" spans="1:11" ht="57.75" customHeight="1">
      <c r="A2" s="1381" t="str">
        <f>+'III.1.4.Afil. SFS'!A2:K2</f>
        <v>Período:  Diciembre 2008 - Mayo 2024</v>
      </c>
      <c r="B2" s="1381"/>
      <c r="C2" s="1381"/>
      <c r="D2" s="1381"/>
      <c r="E2" s="1381"/>
      <c r="F2" s="1381"/>
      <c r="G2" s="1381"/>
      <c r="H2" s="1381"/>
      <c r="I2" s="1381"/>
      <c r="J2" s="1381"/>
      <c r="K2" s="1192"/>
    </row>
    <row r="3" spans="1:11" ht="48.75" customHeight="1">
      <c r="A3" s="276"/>
      <c r="B3" s="276"/>
      <c r="C3" s="276"/>
      <c r="D3" s="276"/>
      <c r="E3" s="276"/>
      <c r="F3" s="276"/>
      <c r="G3" s="276"/>
      <c r="H3" s="276"/>
      <c r="I3" s="276"/>
      <c r="J3" s="276"/>
      <c r="K3" s="276"/>
    </row>
    <row r="4" spans="1:11" s="278" customFormat="1" ht="83.25" customHeight="1">
      <c r="A4" s="905" t="s">
        <v>158</v>
      </c>
      <c r="B4" s="697" t="s">
        <v>207</v>
      </c>
      <c r="C4" s="697" t="s">
        <v>208</v>
      </c>
      <c r="D4" s="697" t="s">
        <v>209</v>
      </c>
      <c r="E4" s="698" t="s">
        <v>210</v>
      </c>
      <c r="F4" s="663"/>
      <c r="H4" s="277"/>
      <c r="I4" s="277"/>
      <c r="J4" s="277"/>
      <c r="K4" s="277"/>
    </row>
    <row r="5" spans="1:11" s="278" customFormat="1" ht="35.25" customHeight="1">
      <c r="A5" s="695" t="s">
        <v>211</v>
      </c>
      <c r="B5" s="906">
        <v>2916902</v>
      </c>
      <c r="C5" s="907">
        <v>9327818</v>
      </c>
      <c r="D5" s="908">
        <f t="shared" ref="D5:D14" si="0">B5/C5</f>
        <v>0.31271000356139023</v>
      </c>
      <c r="E5" s="909"/>
      <c r="H5" s="277"/>
      <c r="I5" s="277"/>
      <c r="J5" s="277"/>
      <c r="K5" s="277"/>
    </row>
    <row r="6" spans="1:11" s="278" customFormat="1" ht="35.25" customHeight="1">
      <c r="A6" s="695" t="s">
        <v>212</v>
      </c>
      <c r="B6" s="906">
        <v>3514506</v>
      </c>
      <c r="C6" s="907">
        <v>9428533.4999999963</v>
      </c>
      <c r="D6" s="908">
        <f t="shared" si="0"/>
        <v>0.37275213584381933</v>
      </c>
      <c r="E6" s="909">
        <f>+(B6-B5)/B5</f>
        <v>0.20487626941186232</v>
      </c>
    </row>
    <row r="7" spans="1:11" s="278" customFormat="1" ht="35.25" customHeight="1">
      <c r="A7" s="695" t="s">
        <v>213</v>
      </c>
      <c r="B7" s="906">
        <v>4404974</v>
      </c>
      <c r="C7" s="907">
        <v>9529297.5000000037</v>
      </c>
      <c r="D7" s="908">
        <f t="shared" si="0"/>
        <v>0.46225590081535373</v>
      </c>
      <c r="E7" s="909">
        <f t="shared" ref="E7:E19" si="1">+(B7-B6)/B6</f>
        <v>0.25336932132140333</v>
      </c>
      <c r="F7" s="280"/>
      <c r="H7" s="277"/>
      <c r="I7" s="277"/>
      <c r="J7" s="277"/>
      <c r="K7" s="277"/>
    </row>
    <row r="8" spans="1:11" s="278" customFormat="1" ht="35.25" customHeight="1">
      <c r="A8" s="695" t="s">
        <v>214</v>
      </c>
      <c r="B8" s="906">
        <v>4550576</v>
      </c>
      <c r="C8" s="907">
        <v>9630258.5</v>
      </c>
      <c r="D8" s="908">
        <f t="shared" si="0"/>
        <v>0.47252895651762616</v>
      </c>
      <c r="E8" s="909">
        <f t="shared" si="1"/>
        <v>3.3053997594537449E-2</v>
      </c>
    </row>
    <row r="9" spans="1:11" s="278" customFormat="1" ht="35.25" customHeight="1">
      <c r="A9" s="910" t="s">
        <v>215</v>
      </c>
      <c r="B9" s="906">
        <v>5022465</v>
      </c>
      <c r="C9" s="911">
        <v>9730638.5</v>
      </c>
      <c r="D9" s="912">
        <f t="shared" si="0"/>
        <v>0.51614958257877941</v>
      </c>
      <c r="E9" s="909">
        <f t="shared" si="1"/>
        <v>0.10369874055504183</v>
      </c>
      <c r="H9" s="277"/>
      <c r="I9" s="277"/>
      <c r="J9" s="277"/>
      <c r="K9" s="277"/>
    </row>
    <row r="10" spans="1:11" s="278" customFormat="1" ht="35.25" customHeight="1">
      <c r="A10" s="910" t="s">
        <v>216</v>
      </c>
      <c r="B10" s="906">
        <v>5638332</v>
      </c>
      <c r="C10" s="911">
        <v>9830624</v>
      </c>
      <c r="D10" s="912">
        <f t="shared" si="0"/>
        <v>0.57354772189435788</v>
      </c>
      <c r="E10" s="909">
        <f t="shared" si="1"/>
        <v>0.122622457299354</v>
      </c>
    </row>
    <row r="11" spans="1:11" s="278" customFormat="1" ht="35.25" customHeight="1">
      <c r="A11" s="910" t="s">
        <v>217</v>
      </c>
      <c r="B11" s="906">
        <v>6187615</v>
      </c>
      <c r="C11" s="911">
        <v>9930374</v>
      </c>
      <c r="D11" s="912">
        <f t="shared" si="0"/>
        <v>0.62309989533123322</v>
      </c>
      <c r="E11" s="909">
        <f t="shared" si="1"/>
        <v>9.7419414110414215E-2</v>
      </c>
      <c r="H11" s="277"/>
      <c r="I11" s="277"/>
      <c r="J11" s="277"/>
      <c r="K11" s="277"/>
    </row>
    <row r="12" spans="1:11" s="278" customFormat="1" ht="35.25" customHeight="1">
      <c r="A12" s="695" t="s">
        <v>218</v>
      </c>
      <c r="B12" s="906">
        <v>6687772</v>
      </c>
      <c r="C12" s="911">
        <v>10028012</v>
      </c>
      <c r="D12" s="912">
        <f t="shared" si="0"/>
        <v>0.66690905435693537</v>
      </c>
      <c r="E12" s="909">
        <f t="shared" si="1"/>
        <v>8.0831952214221472E-2</v>
      </c>
    </row>
    <row r="13" spans="1:11" s="278" customFormat="1" ht="35.25" customHeight="1">
      <c r="A13" s="695" t="s">
        <v>219</v>
      </c>
      <c r="B13" s="906">
        <v>6981264</v>
      </c>
      <c r="C13" s="911">
        <v>10123139</v>
      </c>
      <c r="D13" s="912">
        <f t="shared" si="0"/>
        <v>0.68963431204491021</v>
      </c>
      <c r="E13" s="909">
        <f t="shared" si="1"/>
        <v>4.3884869280830748E-2</v>
      </c>
      <c r="H13" s="277"/>
      <c r="I13" s="277"/>
      <c r="J13" s="277"/>
      <c r="K13" s="277"/>
    </row>
    <row r="14" spans="1:11" s="278" customFormat="1" ht="35.25" customHeight="1">
      <c r="A14" s="695" t="s">
        <v>220</v>
      </c>
      <c r="B14" s="906">
        <v>7523996</v>
      </c>
      <c r="C14" s="911">
        <v>10217441</v>
      </c>
      <c r="D14" s="912">
        <f t="shared" si="0"/>
        <v>0.73638751620880416</v>
      </c>
      <c r="E14" s="909">
        <f t="shared" si="1"/>
        <v>7.7741222792892514E-2</v>
      </c>
    </row>
    <row r="15" spans="1:11" s="278" customFormat="1" ht="35.25" customHeight="1">
      <c r="A15" s="910" t="s">
        <v>221</v>
      </c>
      <c r="B15" s="906">
        <v>7868032</v>
      </c>
      <c r="C15" s="911">
        <v>10310703</v>
      </c>
      <c r="D15" s="912">
        <f t="shared" ref="D15:D21" si="2">B15/C15</f>
        <v>0.76309365132522966</v>
      </c>
      <c r="E15" s="909">
        <f t="shared" si="1"/>
        <v>4.5725170507799312E-2</v>
      </c>
    </row>
    <row r="16" spans="1:11" s="278" customFormat="1" ht="35.25" customHeight="1">
      <c r="A16" s="910" t="s">
        <v>222</v>
      </c>
      <c r="B16" s="906">
        <v>8123784</v>
      </c>
      <c r="C16" s="911">
        <v>10402759</v>
      </c>
      <c r="D16" s="912">
        <f t="shared" si="2"/>
        <v>0.78092590629082148</v>
      </c>
      <c r="E16" s="909">
        <f t="shared" si="1"/>
        <v>3.2505205876132683E-2</v>
      </c>
    </row>
    <row r="17" spans="1:5" s="278" customFormat="1" ht="35.25" customHeight="1">
      <c r="A17" s="910" t="s">
        <v>223</v>
      </c>
      <c r="B17" s="906">
        <v>10057667</v>
      </c>
      <c r="C17" s="911">
        <v>10492017</v>
      </c>
      <c r="D17" s="912">
        <f t="shared" si="2"/>
        <v>0.9586018589180707</v>
      </c>
      <c r="E17" s="909">
        <f t="shared" si="1"/>
        <v>0.2380519964587931</v>
      </c>
    </row>
    <row r="18" spans="1:5" s="278" customFormat="1" ht="35.25" customHeight="1">
      <c r="A18" s="910" t="s">
        <v>224</v>
      </c>
      <c r="B18" s="906">
        <v>10130724</v>
      </c>
      <c r="C18" s="911">
        <v>10578737</v>
      </c>
      <c r="D18" s="912">
        <f t="shared" si="2"/>
        <v>0.9576496702772741</v>
      </c>
      <c r="E18" s="909">
        <f t="shared" si="1"/>
        <v>7.2638117766277207E-3</v>
      </c>
    </row>
    <row r="19" spans="1:5" s="278" customFormat="1" ht="35.25" customHeight="1">
      <c r="A19" s="914" t="s">
        <v>225</v>
      </c>
      <c r="B19" s="906">
        <v>10443537</v>
      </c>
      <c r="C19" s="911">
        <v>10666547</v>
      </c>
      <c r="D19" s="912">
        <f t="shared" si="2"/>
        <v>0.97909257794485882</v>
      </c>
      <c r="E19" s="909">
        <f t="shared" si="1"/>
        <v>3.0877654943516377E-2</v>
      </c>
    </row>
    <row r="20" spans="1:5" s="278" customFormat="1" ht="35.25" customHeight="1">
      <c r="A20" s="914">
        <v>2023</v>
      </c>
      <c r="B20" s="906">
        <v>10379206</v>
      </c>
      <c r="C20" s="911">
        <v>10753416</v>
      </c>
      <c r="D20" s="912">
        <f>B20/C20</f>
        <v>0.96520082548652442</v>
      </c>
      <c r="E20" s="913">
        <f>+(B20-B19)/B19</f>
        <v>-6.1598862530960535E-3</v>
      </c>
    </row>
    <row r="21" spans="1:5" s="278" customFormat="1" ht="35.25" customHeight="1">
      <c r="A21" s="1013" t="str">
        <f>+'Resumen '!O5</f>
        <v>Ene-May. 24</v>
      </c>
      <c r="B21" s="906">
        <f>+'Resumen '!C30+'Resumen '!C39+'Resumen '!B33</f>
        <v>10538652</v>
      </c>
      <c r="C21" s="911">
        <f>+'Resumen '!B4</f>
        <v>10788634</v>
      </c>
      <c r="D21" s="912">
        <f t="shared" si="2"/>
        <v>0.97682913332679555</v>
      </c>
      <c r="E21" s="913"/>
    </row>
    <row r="22" spans="1:5" s="279" customFormat="1" ht="131.25" customHeight="1">
      <c r="A22" s="1378" t="s">
        <v>226</v>
      </c>
      <c r="B22" s="1379"/>
      <c r="C22" s="1379"/>
      <c r="D22" s="1379"/>
      <c r="E22" s="1380"/>
    </row>
    <row r="23" spans="1:5" ht="20.25" customHeight="1">
      <c r="A23" s="282"/>
      <c r="B23" s="283"/>
    </row>
    <row r="25" spans="1:5"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2:E22"/>
    <mergeCell ref="A2:J2"/>
  </mergeCells>
  <conditionalFormatting sqref="B21:C21 C10:C21">
    <cfRule type="cellIs" dxfId="711" priority="1" operator="equal">
      <formula>0</formula>
    </cfRule>
    <cfRule type="cellIs" dxfId="710" priority="2" operator="equal">
      <formula>0</formula>
    </cfRule>
  </conditionalFormatting>
  <pageMargins left="0.70866141732283472" right="0.70866141732283472" top="0.74803149606299213" bottom="0.74803149606299213" header="0.31496062992125984" footer="0.31496062992125984"/>
  <pageSetup paperSize="119" scale="24" orientation="landscape" r:id="rId1"/>
  <ignoredErrors>
    <ignoredError sqref="A5:A18" numberStoredAsText="1"/>
  </ignoredErrors>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249977111117893"/>
    <pageSetUpPr fitToPage="1"/>
  </sheetPr>
  <dimension ref="A1:K40"/>
  <sheetViews>
    <sheetView showGridLines="0" view="pageBreakPreview" zoomScale="85" zoomScaleNormal="100" zoomScaleSheetLayoutView="85" zoomScalePageLayoutView="62" workbookViewId="0">
      <selection activeCell="I18" sqref="I18"/>
    </sheetView>
  </sheetViews>
  <sheetFormatPr defaultColWidth="11.42578125" defaultRowHeight="15"/>
  <cols>
    <col min="1" max="1" width="19" customWidth="1"/>
    <col min="2" max="2" width="13" customWidth="1"/>
    <col min="3" max="3" width="11.7109375" customWidth="1"/>
    <col min="4" max="4" width="14.42578125" customWidth="1"/>
    <col min="5" max="5" width="13.5703125" customWidth="1"/>
    <col min="6" max="7" width="11.28515625" customWidth="1"/>
    <col min="8" max="8" width="16.140625" style="15" bestFit="1" customWidth="1"/>
    <col min="9" max="11" width="14.85546875" style="15" customWidth="1"/>
  </cols>
  <sheetData>
    <row r="1" spans="1:11" ht="46.5" customHeight="1">
      <c r="A1" s="1382" t="s">
        <v>227</v>
      </c>
      <c r="B1" s="1382"/>
      <c r="C1" s="1382"/>
      <c r="D1" s="1382"/>
      <c r="E1" s="1382"/>
      <c r="F1" s="1382"/>
      <c r="G1" s="1382"/>
      <c r="H1" s="1382"/>
      <c r="I1" s="1382"/>
      <c r="J1" s="1382"/>
      <c r="K1" s="1382"/>
    </row>
    <row r="2" spans="1:11" ht="24" customHeight="1">
      <c r="A2" s="1383" t="str">
        <f>+'Resumen '!O4</f>
        <v>Período:  Diciembre 2008 - Mayo 2024</v>
      </c>
      <c r="B2" s="1383"/>
      <c r="C2" s="1383"/>
      <c r="D2" s="1383"/>
      <c r="E2" s="1383"/>
      <c r="F2" s="1383"/>
      <c r="G2" s="1383"/>
      <c r="H2" s="1383"/>
      <c r="I2" s="1383"/>
      <c r="J2" s="1383"/>
      <c r="K2" s="1383"/>
    </row>
    <row r="3" spans="1:11" ht="6" customHeight="1">
      <c r="H3"/>
      <c r="I3"/>
      <c r="J3"/>
      <c r="K3"/>
    </row>
    <row r="4" spans="1:11" ht="30">
      <c r="A4" s="1274" t="s">
        <v>228</v>
      </c>
      <c r="B4" s="1275" t="s">
        <v>229</v>
      </c>
      <c r="C4" s="1275" t="s">
        <v>230</v>
      </c>
      <c r="D4" s="1275" t="s">
        <v>231</v>
      </c>
      <c r="E4" s="1276" t="s">
        <v>232</v>
      </c>
      <c r="F4" s="1277" t="s">
        <v>233</v>
      </c>
      <c r="G4" s="1277" t="s">
        <v>234</v>
      </c>
      <c r="H4" s="1278" t="s">
        <v>235</v>
      </c>
      <c r="I4" s="1108"/>
      <c r="J4" s="1108"/>
      <c r="K4" s="1108"/>
    </row>
    <row r="5" spans="1:11" s="1115" customFormat="1">
      <c r="A5" s="1109" t="s">
        <v>236</v>
      </c>
      <c r="B5" s="1110">
        <v>1692259</v>
      </c>
      <c r="C5" s="1110">
        <v>1224643</v>
      </c>
      <c r="D5" s="1110">
        <v>0</v>
      </c>
      <c r="E5" s="1111">
        <f t="shared" ref="E5:E21" si="0">SUM(B5:D5)</f>
        <v>2916902</v>
      </c>
      <c r="F5" s="1112">
        <f t="shared" ref="F5:F15" si="1">B5/E5</f>
        <v>0.5801562753908085</v>
      </c>
      <c r="G5" s="1112">
        <f t="shared" ref="G5:G15" si="2">C5/E5</f>
        <v>0.41984372460919156</v>
      </c>
      <c r="H5" s="1113">
        <f t="shared" ref="H5:H15" si="3">+D5/E5</f>
        <v>0</v>
      </c>
      <c r="I5" s="1114"/>
      <c r="J5" s="1114"/>
      <c r="K5" s="1114"/>
    </row>
    <row r="6" spans="1:11" s="1115" customFormat="1">
      <c r="A6" s="1109" t="s">
        <v>237</v>
      </c>
      <c r="B6" s="1110">
        <v>2088299</v>
      </c>
      <c r="C6" s="1110">
        <v>1404225</v>
      </c>
      <c r="D6" s="1110">
        <v>21982</v>
      </c>
      <c r="E6" s="1111">
        <f t="shared" si="0"/>
        <v>3514506</v>
      </c>
      <c r="F6" s="1112">
        <f t="shared" si="1"/>
        <v>0.59419417693411247</v>
      </c>
      <c r="G6" s="1112">
        <f t="shared" si="2"/>
        <v>0.39955117447516092</v>
      </c>
      <c r="H6" s="1113">
        <f t="shared" si="3"/>
        <v>6.2546485907265491E-3</v>
      </c>
      <c r="I6" s="1114"/>
      <c r="J6" s="1114"/>
      <c r="K6" s="1114"/>
    </row>
    <row r="7" spans="1:11" s="1115" customFormat="1">
      <c r="A7" s="1109" t="s">
        <v>238</v>
      </c>
      <c r="B7" s="1110">
        <v>2364083</v>
      </c>
      <c r="C7" s="1110">
        <v>2013786</v>
      </c>
      <c r="D7" s="1110">
        <v>27105</v>
      </c>
      <c r="E7" s="1111">
        <f t="shared" si="0"/>
        <v>4404974</v>
      </c>
      <c r="F7" s="1112">
        <f t="shared" si="1"/>
        <v>0.53668489303228573</v>
      </c>
      <c r="G7" s="1112">
        <f t="shared" si="2"/>
        <v>0.45716183568847396</v>
      </c>
      <c r="H7" s="1113">
        <f t="shared" si="3"/>
        <v>6.1532712792402404E-3</v>
      </c>
      <c r="I7" s="1114"/>
      <c r="J7" s="1114"/>
      <c r="K7" s="1114"/>
    </row>
    <row r="8" spans="1:11" s="1115" customFormat="1">
      <c r="A8" s="1109" t="s">
        <v>239</v>
      </c>
      <c r="B8" s="1110">
        <v>2517423</v>
      </c>
      <c r="C8" s="1110">
        <v>2003427</v>
      </c>
      <c r="D8" s="1110">
        <v>29726</v>
      </c>
      <c r="E8" s="1111">
        <f t="shared" si="0"/>
        <v>4550576</v>
      </c>
      <c r="F8" s="1112">
        <f t="shared" si="1"/>
        <v>0.55320974751328178</v>
      </c>
      <c r="G8" s="1112">
        <f t="shared" si="2"/>
        <v>0.44025789262721904</v>
      </c>
      <c r="H8" s="1113">
        <f t="shared" si="3"/>
        <v>6.5323598594991053E-3</v>
      </c>
      <c r="I8" s="1114"/>
      <c r="J8" s="1114"/>
      <c r="K8" s="1114"/>
    </row>
    <row r="9" spans="1:11" s="1115" customFormat="1">
      <c r="A9" s="1109" t="s">
        <v>240</v>
      </c>
      <c r="B9" s="1110">
        <v>2688411</v>
      </c>
      <c r="C9" s="1110">
        <v>2303351</v>
      </c>
      <c r="D9" s="1110">
        <v>30703</v>
      </c>
      <c r="E9" s="1111">
        <f t="shared" si="0"/>
        <v>5022465</v>
      </c>
      <c r="F9" s="1112">
        <f t="shared" si="1"/>
        <v>0.53527719954245578</v>
      </c>
      <c r="G9" s="1112">
        <f t="shared" si="2"/>
        <v>0.45860966676721493</v>
      </c>
      <c r="H9" s="1113">
        <f t="shared" si="3"/>
        <v>6.1131336903293499E-3</v>
      </c>
      <c r="I9" s="1114"/>
      <c r="J9" s="1114"/>
      <c r="K9" s="1114"/>
    </row>
    <row r="10" spans="1:11" s="1115" customFormat="1">
      <c r="A10" s="1109" t="s">
        <v>241</v>
      </c>
      <c r="B10" s="1110">
        <v>2859306</v>
      </c>
      <c r="C10" s="1110">
        <v>2751753</v>
      </c>
      <c r="D10" s="1110">
        <v>27273</v>
      </c>
      <c r="E10" s="1111">
        <f t="shared" si="0"/>
        <v>5638332</v>
      </c>
      <c r="F10" s="1112">
        <f t="shared" si="1"/>
        <v>0.50711912672045567</v>
      </c>
      <c r="G10" s="1112">
        <f t="shared" si="2"/>
        <v>0.48804380444429307</v>
      </c>
      <c r="H10" s="1113">
        <f t="shared" si="3"/>
        <v>4.8370688352512761E-3</v>
      </c>
      <c r="I10" s="1114"/>
      <c r="J10" s="1114"/>
      <c r="K10" s="1114"/>
    </row>
    <row r="11" spans="1:11" s="1115" customFormat="1">
      <c r="A11" s="1109" t="s">
        <v>242</v>
      </c>
      <c r="B11" s="1110">
        <v>3141599</v>
      </c>
      <c r="C11" s="1110">
        <v>3015646</v>
      </c>
      <c r="D11" s="1110">
        <v>30370</v>
      </c>
      <c r="E11" s="1111">
        <f t="shared" si="0"/>
        <v>6187615</v>
      </c>
      <c r="F11" s="1112">
        <f t="shared" si="1"/>
        <v>0.50772373523562797</v>
      </c>
      <c r="G11" s="1112">
        <f t="shared" si="2"/>
        <v>0.48736807315904429</v>
      </c>
      <c r="H11" s="1113">
        <f t="shared" si="3"/>
        <v>4.9081916053277394E-3</v>
      </c>
      <c r="I11" s="1114"/>
      <c r="J11" s="1114"/>
      <c r="K11" s="1114"/>
    </row>
    <row r="12" spans="1:11" s="1115" customFormat="1">
      <c r="A12" s="1109" t="s">
        <v>243</v>
      </c>
      <c r="B12" s="1110">
        <v>3339838</v>
      </c>
      <c r="C12" s="1110">
        <v>3317405</v>
      </c>
      <c r="D12" s="1110">
        <v>30529</v>
      </c>
      <c r="E12" s="1111">
        <f t="shared" si="0"/>
        <v>6687772</v>
      </c>
      <c r="F12" s="1112">
        <f t="shared" si="1"/>
        <v>0.49939471620743053</v>
      </c>
      <c r="G12" s="1112">
        <f t="shared" si="2"/>
        <v>0.4960403853480651</v>
      </c>
      <c r="H12" s="1113">
        <f t="shared" si="3"/>
        <v>4.5648984445043877E-3</v>
      </c>
      <c r="I12" s="1114"/>
      <c r="J12" s="1114"/>
      <c r="K12" s="1114"/>
    </row>
    <row r="13" spans="1:11" s="1115" customFormat="1">
      <c r="A13" s="1109" t="s">
        <v>244</v>
      </c>
      <c r="B13" s="1110">
        <v>3591288</v>
      </c>
      <c r="C13" s="1110">
        <v>3347068</v>
      </c>
      <c r="D13" s="1110">
        <v>42908</v>
      </c>
      <c r="E13" s="1111">
        <f t="shared" si="0"/>
        <v>6981264</v>
      </c>
      <c r="F13" s="1112">
        <f t="shared" si="1"/>
        <v>0.51441801943029231</v>
      </c>
      <c r="G13" s="1112">
        <f t="shared" si="2"/>
        <v>0.47943581563453264</v>
      </c>
      <c r="H13" s="1113">
        <f t="shared" si="3"/>
        <v>6.1461649351750632E-3</v>
      </c>
      <c r="I13" s="1114"/>
      <c r="J13" s="1114"/>
      <c r="K13" s="1114"/>
    </row>
    <row r="14" spans="1:11" s="1115" customFormat="1">
      <c r="A14" s="1109" t="s">
        <v>245</v>
      </c>
      <c r="B14" s="1110">
        <v>3902592</v>
      </c>
      <c r="C14" s="1110">
        <v>3546688</v>
      </c>
      <c r="D14" s="1110">
        <v>74716</v>
      </c>
      <c r="E14" s="1111">
        <f t="shared" si="0"/>
        <v>7523996</v>
      </c>
      <c r="F14" s="1112">
        <f t="shared" si="1"/>
        <v>0.51868608117282355</v>
      </c>
      <c r="G14" s="1112">
        <f t="shared" si="2"/>
        <v>0.47138355735436327</v>
      </c>
      <c r="H14" s="1113">
        <f t="shared" si="3"/>
        <v>9.9303614728131172E-3</v>
      </c>
      <c r="I14" s="1114"/>
      <c r="J14" s="1114"/>
      <c r="K14" s="1114"/>
    </row>
    <row r="15" spans="1:11" s="1115" customFormat="1">
      <c r="A15" s="1109" t="s">
        <v>246</v>
      </c>
      <c r="B15" s="1117">
        <v>4153987</v>
      </c>
      <c r="C15" s="1117">
        <v>3620150</v>
      </c>
      <c r="D15" s="1110">
        <v>93895</v>
      </c>
      <c r="E15" s="1111">
        <f t="shared" si="0"/>
        <v>7868032</v>
      </c>
      <c r="F15" s="1112">
        <f t="shared" si="1"/>
        <v>0.52795756295856444</v>
      </c>
      <c r="G15" s="1112">
        <f t="shared" si="2"/>
        <v>0.46010870316745028</v>
      </c>
      <c r="H15" s="1113">
        <f t="shared" si="3"/>
        <v>1.1933733873985261E-2</v>
      </c>
      <c r="I15" s="1114"/>
      <c r="J15" s="1114"/>
      <c r="K15" s="1114"/>
    </row>
    <row r="16" spans="1:11" s="1115" customFormat="1">
      <c r="A16" s="1109" t="s">
        <v>247</v>
      </c>
      <c r="B16" s="1117">
        <v>4228661</v>
      </c>
      <c r="C16" s="1117">
        <v>3726262</v>
      </c>
      <c r="D16" s="1110">
        <v>90657</v>
      </c>
      <c r="E16" s="1111">
        <f t="shared" si="0"/>
        <v>8045580</v>
      </c>
      <c r="F16" s="1112">
        <f t="shared" ref="F16:F21" si="4">B16/E16</f>
        <v>0.52558808687502956</v>
      </c>
      <c r="G16" s="1112">
        <f t="shared" ref="G16:G21" si="5">C16/E16</f>
        <v>0.46314398713330795</v>
      </c>
      <c r="H16" s="1113">
        <f t="shared" ref="H16:H21" si="6">+D16/E16</f>
        <v>1.1267925991662504E-2</v>
      </c>
      <c r="I16" s="1114"/>
      <c r="J16" s="1114"/>
      <c r="K16" s="1114"/>
    </row>
    <row r="17" spans="1:11" s="1115" customFormat="1">
      <c r="A17" s="1109" t="s">
        <v>248</v>
      </c>
      <c r="B17" s="1117">
        <v>4214903</v>
      </c>
      <c r="C17" s="1117">
        <v>5746839</v>
      </c>
      <c r="D17" s="1110">
        <v>95925</v>
      </c>
      <c r="E17" s="1111">
        <f t="shared" si="0"/>
        <v>10057667</v>
      </c>
      <c r="F17" s="1112">
        <f t="shared" si="4"/>
        <v>0.41907362810878507</v>
      </c>
      <c r="G17" s="1112">
        <f t="shared" si="5"/>
        <v>0.57138887179303111</v>
      </c>
      <c r="H17" s="1113">
        <f t="shared" si="6"/>
        <v>9.5375000981838039E-3</v>
      </c>
      <c r="I17" s="1114"/>
      <c r="J17" s="1114"/>
      <c r="K17" s="1114"/>
    </row>
    <row r="18" spans="1:11" s="1115" customFormat="1">
      <c r="A18" s="1109" t="s">
        <v>249</v>
      </c>
      <c r="B18" s="1117">
        <v>4285359</v>
      </c>
      <c r="C18" s="1117">
        <v>5747449</v>
      </c>
      <c r="D18" s="1110">
        <v>97916</v>
      </c>
      <c r="E18" s="1111">
        <f t="shared" si="0"/>
        <v>10130724</v>
      </c>
      <c r="F18" s="1112">
        <f t="shared" si="4"/>
        <v>0.42300619383175381</v>
      </c>
      <c r="G18" s="1112">
        <f t="shared" si="5"/>
        <v>0.56732855420797168</v>
      </c>
      <c r="H18" s="1113">
        <f t="shared" si="6"/>
        <v>9.6652519602745072E-3</v>
      </c>
      <c r="I18" s="1114"/>
      <c r="J18" s="1114"/>
      <c r="K18" s="1114"/>
    </row>
    <row r="19" spans="1:11" s="1115" customFormat="1">
      <c r="A19" s="1116" t="s">
        <v>250</v>
      </c>
      <c r="B19" s="1117">
        <v>4568910</v>
      </c>
      <c r="C19" s="1117">
        <v>5770201</v>
      </c>
      <c r="D19" s="1117">
        <v>104426</v>
      </c>
      <c r="E19" s="1118">
        <v>10443537</v>
      </c>
      <c r="F19" s="1119">
        <f t="shared" si="4"/>
        <v>0.43748683994704091</v>
      </c>
      <c r="G19" s="1119">
        <f t="shared" si="5"/>
        <v>0.5525140572585705</v>
      </c>
      <c r="H19" s="1120">
        <f t="shared" si="6"/>
        <v>9.9991027943885299E-3</v>
      </c>
      <c r="I19" s="1121"/>
      <c r="J19" s="1121"/>
      <c r="K19" s="1121"/>
    </row>
    <row r="20" spans="1:11" s="1115" customFormat="1">
      <c r="A20" s="1116" t="s">
        <v>251</v>
      </c>
      <c r="B20" s="1117">
        <v>4577068</v>
      </c>
      <c r="C20" s="1117">
        <v>5690186</v>
      </c>
      <c r="D20" s="1117">
        <v>111952</v>
      </c>
      <c r="E20" s="1118">
        <v>10379206</v>
      </c>
      <c r="F20" s="1119">
        <f t="shared" si="4"/>
        <v>0.44098440670702554</v>
      </c>
      <c r="G20" s="1119">
        <f t="shared" si="5"/>
        <v>0.54822941176810636</v>
      </c>
      <c r="H20" s="1120">
        <f t="shared" si="6"/>
        <v>1.0786181524868087E-2</v>
      </c>
      <c r="I20" s="1121"/>
      <c r="J20" s="1121"/>
      <c r="K20" s="1121"/>
    </row>
    <row r="21" spans="1:11" s="1115" customFormat="1">
      <c r="A21" s="1116" t="str">
        <f>+'Resumen '!O5</f>
        <v>Ene-May. 24</v>
      </c>
      <c r="B21" s="1117">
        <f>+'Resumen '!C30</f>
        <v>4649881</v>
      </c>
      <c r="C21" s="1117">
        <f>+'Resumen '!C39</f>
        <v>5777323</v>
      </c>
      <c r="D21" s="1117">
        <f>+'Resumen '!B33</f>
        <v>111448</v>
      </c>
      <c r="E21" s="1118">
        <f t="shared" si="0"/>
        <v>10538652</v>
      </c>
      <c r="F21" s="1112">
        <f t="shared" si="4"/>
        <v>0.44122160974667346</v>
      </c>
      <c r="G21" s="1112">
        <f t="shared" si="5"/>
        <v>0.54820322371400065</v>
      </c>
      <c r="H21" s="1113">
        <f t="shared" si="6"/>
        <v>1.0575166539325902E-2</v>
      </c>
      <c r="I21" s="1114"/>
      <c r="J21" s="1114"/>
      <c r="K21" s="1114"/>
    </row>
    <row r="22" spans="1:11" s="35" customFormat="1" ht="16.5" customHeight="1">
      <c r="A22" s="1384" t="s">
        <v>252</v>
      </c>
      <c r="B22" s="1385"/>
      <c r="C22" s="1385"/>
      <c r="D22" s="1385"/>
      <c r="E22" s="1385"/>
      <c r="F22" s="1385"/>
      <c r="G22" s="1385"/>
      <c r="H22" s="1385"/>
      <c r="I22" s="1122"/>
      <c r="J22" s="1122"/>
      <c r="K22" s="1122"/>
    </row>
    <row r="23" spans="1:11" ht="25.5" customHeight="1"/>
    <row r="24" spans="1:11" ht="25.5" customHeight="1">
      <c r="A24" s="11"/>
      <c r="B24" s="11"/>
      <c r="C24" s="11"/>
      <c r="D24" s="11"/>
      <c r="E24" s="11"/>
      <c r="F24" s="11"/>
      <c r="G24" s="11"/>
      <c r="H24" s="96"/>
      <c r="I24" s="96"/>
      <c r="J24" s="96"/>
      <c r="K24" s="96"/>
    </row>
    <row r="25" spans="1:11" ht="25.5" customHeight="1">
      <c r="A25" s="11"/>
      <c r="B25" s="11"/>
      <c r="C25" s="11"/>
      <c r="D25" s="11"/>
      <c r="E25" s="11"/>
      <c r="F25" s="11"/>
      <c r="G25" s="11"/>
      <c r="H25" s="96"/>
      <c r="I25" s="96"/>
      <c r="J25" s="96"/>
      <c r="K25" s="96"/>
    </row>
    <row r="26" spans="1:11" ht="75" customHeight="1">
      <c r="A26" s="11"/>
      <c r="B26" s="11"/>
      <c r="C26" s="11"/>
      <c r="D26" s="11"/>
      <c r="E26" s="11"/>
      <c r="F26" s="11"/>
      <c r="G26" s="11"/>
      <c r="H26" s="96"/>
      <c r="I26" s="96"/>
      <c r="J26" s="96"/>
      <c r="K26" s="96"/>
    </row>
    <row r="27" spans="1:11" ht="25.5" customHeight="1">
      <c r="A27" s="11"/>
      <c r="B27" s="11"/>
      <c r="C27" s="11"/>
      <c r="D27" s="11"/>
      <c r="E27" s="11"/>
      <c r="F27" s="11"/>
      <c r="G27" s="11"/>
      <c r="H27" s="96"/>
      <c r="I27" s="96"/>
      <c r="J27" s="96"/>
      <c r="K27" s="96"/>
    </row>
    <row r="28" spans="1:11" ht="25.5" customHeight="1">
      <c r="A28" s="11"/>
      <c r="B28" s="11"/>
      <c r="C28" s="11"/>
      <c r="D28" s="11"/>
      <c r="E28" s="11"/>
      <c r="F28" s="11"/>
      <c r="G28" s="11"/>
      <c r="H28" s="96"/>
      <c r="I28" s="96"/>
      <c r="J28" s="96"/>
      <c r="K28" s="96"/>
    </row>
    <row r="29" spans="1:11" ht="25.5" customHeight="1">
      <c r="A29" s="11"/>
      <c r="B29" s="11"/>
      <c r="C29" s="11"/>
      <c r="D29" s="11"/>
      <c r="E29" s="11"/>
      <c r="F29" s="11"/>
      <c r="G29" s="11"/>
      <c r="H29" s="96"/>
      <c r="I29" s="96"/>
      <c r="J29" s="96"/>
      <c r="K29" s="96"/>
    </row>
    <row r="30" spans="1:11" ht="48.75" customHeight="1">
      <c r="A30" s="11"/>
      <c r="B30" s="11"/>
      <c r="C30" s="11"/>
      <c r="D30" s="11"/>
      <c r="E30" s="11"/>
      <c r="F30" s="11"/>
      <c r="G30" s="11"/>
      <c r="H30" s="96"/>
      <c r="I30" s="96"/>
      <c r="J30" s="96"/>
      <c r="K30" s="96"/>
    </row>
    <row r="31" spans="1:11" ht="25.5" customHeight="1">
      <c r="A31" s="11"/>
      <c r="B31" s="11"/>
      <c r="C31" s="11"/>
      <c r="D31" s="11"/>
      <c r="E31" s="11"/>
      <c r="F31" s="11"/>
      <c r="G31" s="11"/>
      <c r="H31" s="96"/>
      <c r="I31" s="96"/>
      <c r="J31" s="96"/>
      <c r="K31" s="96"/>
    </row>
    <row r="32" spans="1:11" ht="25.5" customHeight="1">
      <c r="A32" s="11"/>
      <c r="B32" s="11"/>
      <c r="C32" s="11"/>
      <c r="D32" s="11"/>
      <c r="E32" s="11"/>
      <c r="F32" s="11"/>
      <c r="G32" s="11"/>
      <c r="H32" s="96"/>
      <c r="I32" s="96"/>
      <c r="J32" s="96"/>
      <c r="K32" s="96"/>
    </row>
    <row r="33" spans="1:11" ht="25.5" customHeight="1">
      <c r="A33" s="11"/>
      <c r="B33" s="11"/>
      <c r="C33" s="11"/>
      <c r="D33" s="11"/>
      <c r="E33" s="11"/>
      <c r="F33" s="11"/>
      <c r="G33" s="11"/>
      <c r="H33" s="96"/>
      <c r="I33" s="96"/>
      <c r="J33" s="96"/>
      <c r="K33" s="96"/>
    </row>
    <row r="34" spans="1:11" ht="25.5" customHeight="1">
      <c r="A34" s="11"/>
      <c r="B34" s="11"/>
      <c r="C34" s="11"/>
      <c r="D34" s="11"/>
      <c r="E34" s="11"/>
      <c r="F34" s="11"/>
      <c r="G34" s="11"/>
      <c r="H34" s="96"/>
      <c r="I34" s="96"/>
      <c r="J34" s="96"/>
      <c r="K34" s="96"/>
    </row>
    <row r="35" spans="1:11" ht="25.5" customHeight="1">
      <c r="A35" s="11"/>
      <c r="B35" s="11"/>
      <c r="C35" s="11"/>
      <c r="D35" s="11"/>
      <c r="E35" s="11"/>
      <c r="F35" s="11"/>
      <c r="G35" s="11"/>
      <c r="H35" s="96"/>
      <c r="I35" s="96"/>
      <c r="J35" s="96"/>
      <c r="K35" s="96"/>
    </row>
    <row r="36" spans="1:11" ht="25.5" customHeight="1">
      <c r="A36" s="11"/>
      <c r="B36" s="11"/>
      <c r="C36" s="11"/>
      <c r="D36" s="11"/>
      <c r="E36" s="11"/>
      <c r="F36" s="11"/>
      <c r="G36" s="11"/>
      <c r="H36" s="96"/>
      <c r="I36" s="96"/>
      <c r="J36" s="96"/>
      <c r="K36" s="96"/>
    </row>
    <row r="37" spans="1:11" ht="25.5" customHeight="1">
      <c r="A37" s="11"/>
      <c r="B37" s="11"/>
      <c r="C37" s="11"/>
      <c r="D37" s="11"/>
      <c r="E37" s="11"/>
      <c r="F37" s="11"/>
      <c r="G37" s="11"/>
      <c r="H37" s="96"/>
      <c r="I37" s="96"/>
      <c r="J37" s="96"/>
      <c r="K37" s="96"/>
    </row>
    <row r="38" spans="1:11" ht="25.5" customHeight="1">
      <c r="A38" s="11"/>
      <c r="F38" s="11"/>
      <c r="G38" s="11"/>
      <c r="H38" s="96"/>
      <c r="I38" s="96"/>
      <c r="J38" s="96"/>
      <c r="K38" s="96"/>
    </row>
    <row r="39" spans="1:11" ht="25.5" customHeight="1">
      <c r="A39" s="11"/>
      <c r="B39" s="11" t="s">
        <v>253</v>
      </c>
      <c r="C39" s="11"/>
      <c r="D39" s="11"/>
      <c r="E39" s="11"/>
      <c r="F39" s="11"/>
      <c r="G39" s="11"/>
      <c r="H39" s="96"/>
      <c r="I39" s="96"/>
      <c r="J39" s="96"/>
      <c r="K39" s="96"/>
    </row>
    <row r="40" spans="1:11" ht="25.5" customHeight="1">
      <c r="A40" s="11"/>
      <c r="B40" s="11"/>
      <c r="C40" s="11"/>
      <c r="D40" s="11"/>
      <c r="E40" s="11"/>
      <c r="F40" s="11"/>
      <c r="G40" s="11"/>
      <c r="H40" s="96"/>
      <c r="I40" s="96"/>
      <c r="J40" s="96"/>
      <c r="K40" s="96"/>
    </row>
  </sheetData>
  <mergeCells count="3">
    <mergeCell ref="A1:K1"/>
    <mergeCell ref="A2:K2"/>
    <mergeCell ref="A22:H22"/>
  </mergeCells>
  <conditionalFormatting sqref="B21:C21">
    <cfRule type="cellIs" dxfId="699" priority="2" operator="equal">
      <formula>0</formula>
    </cfRule>
  </conditionalFormatting>
  <conditionalFormatting sqref="B15:C20">
    <cfRule type="cellIs" dxfId="698" priority="1" operator="equal">
      <formula>0</formula>
    </cfRule>
  </conditionalFormatting>
  <pageMargins left="0.70866141732283472" right="0.70866141732283472" top="0.74803149606299213" bottom="0.74803149606299213" header="0.31496062992125984" footer="0.31496062992125984"/>
  <pageSetup scale="57"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3">
    <tabColor theme="8" tint="-0.249977111117893"/>
    <pageSetUpPr fitToPage="1"/>
  </sheetPr>
  <dimension ref="A1:S37"/>
  <sheetViews>
    <sheetView showGridLines="0" view="pageBreakPreview" zoomScale="70" zoomScaleNormal="100" zoomScaleSheetLayoutView="70" zoomScalePageLayoutView="62" workbookViewId="0">
      <pane ySplit="2" topLeftCell="A3" activePane="bottomLeft" state="frozen"/>
      <selection pane="bottomLeft" activeCell="A23" sqref="A23:S23"/>
    </sheetView>
  </sheetViews>
  <sheetFormatPr defaultColWidth="11.42578125" defaultRowHeight="15"/>
  <cols>
    <col min="1" max="1" width="18.28515625" customWidth="1"/>
    <col min="2" max="2" width="18.5703125" style="46" customWidth="1"/>
    <col min="3" max="3" width="2.140625" style="46" hidden="1" customWidth="1"/>
    <col min="4" max="4" width="16.7109375" style="46" customWidth="1"/>
    <col min="5" max="5" width="18.85546875" style="46" hidden="1" customWidth="1"/>
    <col min="6" max="6" width="16" style="46" customWidth="1"/>
    <col min="7" max="7" width="19.140625" style="46" hidden="1" customWidth="1"/>
    <col min="8" max="8" width="14.7109375" style="46" customWidth="1"/>
    <col min="9" max="9" width="19.140625" style="46" hidden="1" customWidth="1"/>
    <col min="10" max="10" width="16.42578125" style="46" customWidth="1"/>
    <col min="11" max="11" width="18.7109375" style="46" hidden="1" customWidth="1"/>
    <col min="12" max="12" width="17.140625" style="46" customWidth="1"/>
    <col min="13" max="13" width="18" style="46" hidden="1" customWidth="1"/>
    <col min="14" max="14" width="20.28515625" style="46"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389" t="s">
        <v>254</v>
      </c>
      <c r="B1" s="1390"/>
      <c r="C1" s="1390"/>
      <c r="D1" s="1390"/>
      <c r="E1" s="1390"/>
      <c r="F1" s="1390"/>
      <c r="G1" s="1390"/>
      <c r="H1" s="1390"/>
      <c r="I1" s="1390"/>
      <c r="J1" s="1390"/>
      <c r="K1" s="1390"/>
      <c r="L1" s="1390"/>
      <c r="M1" s="1390"/>
      <c r="N1" s="1390"/>
      <c r="O1" s="1390"/>
      <c r="P1" s="1390"/>
      <c r="Q1" s="1390"/>
      <c r="R1" s="1390"/>
      <c r="S1" s="1391"/>
    </row>
    <row r="2" spans="1:19" ht="32.25" customHeight="1" thickBot="1">
      <c r="A2" s="1386" t="s">
        <v>255</v>
      </c>
      <c r="B2" s="1387"/>
      <c r="C2" s="1387"/>
      <c r="D2" s="1387"/>
      <c r="E2" s="1387"/>
      <c r="F2" s="1387"/>
      <c r="G2" s="1387"/>
      <c r="H2" s="1387"/>
      <c r="I2" s="1387"/>
      <c r="J2" s="1387"/>
      <c r="K2" s="1387"/>
      <c r="L2" s="1387"/>
      <c r="M2" s="1387"/>
      <c r="N2" s="1387"/>
      <c r="O2" s="1387"/>
      <c r="P2" s="1387"/>
      <c r="Q2" s="1387"/>
      <c r="R2" s="1387"/>
      <c r="S2" s="1388"/>
    </row>
    <row r="3" spans="1:19" ht="6" customHeight="1">
      <c r="A3" s="72"/>
      <c r="B3" s="72"/>
      <c r="C3" s="72"/>
      <c r="D3" s="72"/>
      <c r="E3" s="256"/>
      <c r="F3" s="72"/>
      <c r="G3" s="72"/>
      <c r="H3" s="72"/>
      <c r="I3" s="72"/>
      <c r="J3" s="72"/>
      <c r="K3" s="72"/>
      <c r="L3" s="72"/>
      <c r="M3" s="72"/>
      <c r="N3" s="72" t="s">
        <v>256</v>
      </c>
      <c r="O3" s="72"/>
      <c r="P3" s="72"/>
      <c r="Q3" s="836"/>
    </row>
    <row r="4" spans="1:19" s="642" customFormat="1" ht="48" customHeight="1">
      <c r="A4" s="948" t="s">
        <v>228</v>
      </c>
      <c r="B4" s="975" t="s">
        <v>257</v>
      </c>
      <c r="C4" s="975" t="s">
        <v>258</v>
      </c>
      <c r="D4" s="975" t="s">
        <v>259</v>
      </c>
      <c r="E4" s="949" t="s">
        <v>260</v>
      </c>
      <c r="F4" s="976" t="s">
        <v>261</v>
      </c>
      <c r="G4" s="976" t="s">
        <v>262</v>
      </c>
      <c r="H4" s="976" t="s">
        <v>263</v>
      </c>
      <c r="I4" s="949" t="s">
        <v>264</v>
      </c>
      <c r="J4" s="949" t="s">
        <v>265</v>
      </c>
      <c r="K4" s="949" t="s">
        <v>266</v>
      </c>
      <c r="L4" s="949" t="s">
        <v>267</v>
      </c>
      <c r="M4" s="949" t="s">
        <v>268</v>
      </c>
      <c r="N4" s="949" t="s">
        <v>269</v>
      </c>
      <c r="O4" s="949" t="s">
        <v>270</v>
      </c>
      <c r="P4" s="949" t="s">
        <v>271</v>
      </c>
      <c r="Q4" s="950" t="s">
        <v>272</v>
      </c>
      <c r="R4" s="949" t="s">
        <v>273</v>
      </c>
      <c r="S4" s="949" t="s">
        <v>274</v>
      </c>
    </row>
    <row r="5" spans="1:19" s="643" customFormat="1" ht="23.25" hidden="1" customHeight="1">
      <c r="A5" s="951" t="s">
        <v>275</v>
      </c>
      <c r="B5" s="952">
        <v>479821</v>
      </c>
      <c r="C5" s="952"/>
      <c r="D5" s="952">
        <v>602115</v>
      </c>
      <c r="E5" s="952"/>
      <c r="F5" s="952">
        <v>792515</v>
      </c>
      <c r="G5" s="952"/>
      <c r="H5" s="952">
        <v>684666</v>
      </c>
      <c r="I5" s="952"/>
      <c r="J5" s="953">
        <f>+F5+B5</f>
        <v>1272336</v>
      </c>
      <c r="K5" s="953"/>
      <c r="L5" s="953">
        <v>1286781</v>
      </c>
      <c r="M5" s="953"/>
      <c r="N5" s="953">
        <f t="shared" ref="N5:N18" si="0">J5+L5</f>
        <v>2559117</v>
      </c>
      <c r="O5" s="954"/>
      <c r="P5" s="954"/>
      <c r="Q5" s="955"/>
      <c r="R5" s="956"/>
      <c r="S5" s="956"/>
    </row>
    <row r="6" spans="1:19" s="643" customFormat="1" ht="23.25" hidden="1" customHeight="1">
      <c r="A6" s="951" t="s">
        <v>236</v>
      </c>
      <c r="B6" s="952">
        <v>545438</v>
      </c>
      <c r="C6" s="952"/>
      <c r="D6" s="952">
        <v>679205</v>
      </c>
      <c r="E6" s="952"/>
      <c r="F6" s="952">
        <v>890402</v>
      </c>
      <c r="G6" s="952"/>
      <c r="H6" s="952">
        <v>801857</v>
      </c>
      <c r="I6" s="952"/>
      <c r="J6" s="953">
        <f>+F6+B6</f>
        <v>1435840</v>
      </c>
      <c r="K6" s="953"/>
      <c r="L6" s="953">
        <f>+H6+D6</f>
        <v>1481062</v>
      </c>
      <c r="M6" s="953"/>
      <c r="N6" s="953">
        <f t="shared" si="0"/>
        <v>2916902</v>
      </c>
      <c r="O6" s="954"/>
      <c r="P6" s="954"/>
      <c r="Q6" s="955"/>
      <c r="R6" s="956"/>
      <c r="S6" s="956"/>
    </row>
    <row r="7" spans="1:19" s="643" customFormat="1" ht="23.25" hidden="1" customHeight="1">
      <c r="A7" s="951" t="s">
        <v>237</v>
      </c>
      <c r="B7" s="952">
        <v>615631</v>
      </c>
      <c r="C7" s="952"/>
      <c r="D7" s="952">
        <v>788594</v>
      </c>
      <c r="E7" s="952"/>
      <c r="F7" s="952">
        <v>1078877</v>
      </c>
      <c r="G7" s="952"/>
      <c r="H7" s="952">
        <v>1009422</v>
      </c>
      <c r="I7" s="952"/>
      <c r="J7" s="953">
        <f t="shared" ref="J7:J18" si="1">+F7+B7</f>
        <v>1694508</v>
      </c>
      <c r="K7" s="953"/>
      <c r="L7" s="953">
        <f t="shared" ref="L7:L18" si="2">+H7+D7</f>
        <v>1798016</v>
      </c>
      <c r="M7" s="953"/>
      <c r="N7" s="953">
        <f t="shared" si="0"/>
        <v>3492524</v>
      </c>
      <c r="O7" s="954"/>
      <c r="P7" s="954"/>
      <c r="Q7" s="955"/>
      <c r="R7" s="956"/>
      <c r="S7" s="956"/>
    </row>
    <row r="8" spans="1:19" s="642" customFormat="1" ht="15.75" customHeight="1">
      <c r="A8" s="957">
        <v>2010</v>
      </c>
      <c r="B8" s="958">
        <v>904636</v>
      </c>
      <c r="C8" s="958">
        <f>+B8/(D8+B8)</f>
        <v>0.44922151608959443</v>
      </c>
      <c r="D8" s="958">
        <v>1109150</v>
      </c>
      <c r="E8" s="958">
        <f>+D8/(B8+D8)</f>
        <v>0.55077848391040563</v>
      </c>
      <c r="F8" s="958">
        <v>1210182</v>
      </c>
      <c r="G8" s="958">
        <f>+F8/(H8+F8)</f>
        <v>0.51190334687910699</v>
      </c>
      <c r="H8" s="958">
        <v>1153901</v>
      </c>
      <c r="I8" s="958">
        <f>+H8/(F8+H8)</f>
        <v>0.48809665312089295</v>
      </c>
      <c r="J8" s="959">
        <f t="shared" si="1"/>
        <v>2114818</v>
      </c>
      <c r="K8" s="959">
        <f>+J8/(L8+J8)</f>
        <v>0.48307018780141664</v>
      </c>
      <c r="L8" s="959">
        <f t="shared" si="2"/>
        <v>2263051</v>
      </c>
      <c r="M8" s="959">
        <f>+L8/(J8+L8)</f>
        <v>0.51692981219858336</v>
      </c>
      <c r="N8" s="959">
        <f t="shared" si="0"/>
        <v>4377869</v>
      </c>
      <c r="O8" s="960">
        <f>+Tabla52[[#This Row],[SFS-Hombres ]]/Tabla52[[#This Row],[SFS-Mujeres  ]]</f>
        <v>0.93449860387591799</v>
      </c>
      <c r="P8" s="960">
        <f>H8/F8</f>
        <v>0.95349377201115204</v>
      </c>
      <c r="Q8" s="961">
        <f>+Tabla52[[#This Row],[SFS-Mujeres  ]]/Tabla52[[#This Row],[SFS-Hombres ]]</f>
        <v>1.0700925564280237</v>
      </c>
      <c r="R8" s="1048">
        <f>+Tabla52[[#This Row],[SFS-Mujeres  ]]/Tabla52[[#This Row],[SFS-Total ]]</f>
        <v>0.51692981219858336</v>
      </c>
      <c r="S8" s="1048">
        <f>+Tabla52[[#This Row],[SFS-Hombres ]]/Tabla52[[#This Row],[SFS-Total ]]</f>
        <v>0.48307018780141664</v>
      </c>
    </row>
    <row r="9" spans="1:19" s="642" customFormat="1" ht="15.75" customHeight="1">
      <c r="A9" s="957">
        <v>2011</v>
      </c>
      <c r="B9" s="958">
        <v>899174</v>
      </c>
      <c r="C9" s="958">
        <f t="shared" ref="C9:C19" si="3">+B9/(D9+B9)</f>
        <v>0.4488179504419178</v>
      </c>
      <c r="D9" s="958">
        <v>1104253</v>
      </c>
      <c r="E9" s="958">
        <f t="shared" ref="E9:E19" si="4">+D9/(B9+D9)</f>
        <v>0.55118204955808225</v>
      </c>
      <c r="F9" s="958">
        <v>1279458</v>
      </c>
      <c r="G9" s="958">
        <f t="shared" ref="G9:G19" si="5">+F9/(H9+F9)</f>
        <v>0.50824116566822497</v>
      </c>
      <c r="H9" s="958">
        <v>1237965</v>
      </c>
      <c r="I9" s="958">
        <f t="shared" ref="I9:I22" si="6">+H9/(F9+H9)</f>
        <v>0.49175883433177497</v>
      </c>
      <c r="J9" s="959">
        <f t="shared" si="1"/>
        <v>2178632</v>
      </c>
      <c r="K9" s="959">
        <f t="shared" ref="K9:K22" si="7">+J9/(L9+J9)</f>
        <v>0.48190760587057746</v>
      </c>
      <c r="L9" s="959">
        <f t="shared" si="2"/>
        <v>2342218</v>
      </c>
      <c r="M9" s="959">
        <f t="shared" ref="M9:M22" si="8">+L9/(J9+L9)</f>
        <v>0.51809239412942254</v>
      </c>
      <c r="N9" s="959">
        <f t="shared" si="0"/>
        <v>4520850</v>
      </c>
      <c r="O9" s="960">
        <f>+Tabla52[[#This Row],[SFS-Hombres ]]/Tabla52[[#This Row],[SFS-Mujeres  ]]</f>
        <v>0.93015765398438577</v>
      </c>
      <c r="P9" s="960">
        <f>H9/F9</f>
        <v>0.96756986161327685</v>
      </c>
      <c r="Q9" s="961">
        <f>+Tabla52[[#This Row],[SFS-Mujeres  ]]/Tabla52[[#This Row],[SFS-Hombres ]]</f>
        <v>1.0750865680849266</v>
      </c>
      <c r="R9" s="1048">
        <f>+Tabla52[[#This Row],[SFS-Mujeres  ]]/Tabla52[[#This Row],[SFS-Total ]]</f>
        <v>0.51809239412942254</v>
      </c>
      <c r="S9" s="1048">
        <f>+Tabla52[[#This Row],[SFS-Hombres ]]/Tabla52[[#This Row],[SFS-Total ]]</f>
        <v>0.48190760587057746</v>
      </c>
    </row>
    <row r="10" spans="1:19" s="642" customFormat="1" ht="15.75" customHeight="1">
      <c r="A10" s="957">
        <v>2012</v>
      </c>
      <c r="B10" s="958">
        <v>1031326</v>
      </c>
      <c r="C10" s="958">
        <f t="shared" si="3"/>
        <v>0.44775025604000435</v>
      </c>
      <c r="D10" s="958">
        <v>1272025</v>
      </c>
      <c r="E10" s="958">
        <f t="shared" si="4"/>
        <v>0.55224974395999571</v>
      </c>
      <c r="F10" s="958">
        <v>1360788</v>
      </c>
      <c r="G10" s="958">
        <f t="shared" si="5"/>
        <v>0.50616814170154789</v>
      </c>
      <c r="H10" s="958">
        <v>1327623</v>
      </c>
      <c r="I10" s="958">
        <f t="shared" si="6"/>
        <v>0.49383185829845211</v>
      </c>
      <c r="J10" s="959">
        <f t="shared" si="1"/>
        <v>2392114</v>
      </c>
      <c r="K10" s="959">
        <f t="shared" si="7"/>
        <v>0.47921235026830206</v>
      </c>
      <c r="L10" s="959">
        <f t="shared" si="2"/>
        <v>2599648</v>
      </c>
      <c r="M10" s="959">
        <f t="shared" si="8"/>
        <v>0.520787649731698</v>
      </c>
      <c r="N10" s="959">
        <f t="shared" si="0"/>
        <v>4991762</v>
      </c>
      <c r="O10" s="960">
        <f>+Tabla52[[#This Row],[SFS-Hombres ]]/Tabla52[[#This Row],[SFS-Mujeres  ]]</f>
        <v>0.92016842280185629</v>
      </c>
      <c r="P10" s="960">
        <f t="shared" ref="P10:P22" si="9">H10/F10</f>
        <v>0.97562809195848288</v>
      </c>
      <c r="Q10" s="961">
        <f>+Tabla52[[#This Row],[SFS-Mujeres  ]]/Tabla52[[#This Row],[SFS-Hombres ]]</f>
        <v>1.0867575709184429</v>
      </c>
      <c r="R10" s="1048">
        <f>+Tabla52[[#This Row],[SFS-Mujeres  ]]/Tabla52[[#This Row],[SFS-Total ]]</f>
        <v>0.520787649731698</v>
      </c>
      <c r="S10" s="1048">
        <f>+Tabla52[[#This Row],[SFS-Hombres ]]/Tabla52[[#This Row],[SFS-Total ]]</f>
        <v>0.47921235026830206</v>
      </c>
    </row>
    <row r="11" spans="1:19" s="642" customFormat="1" ht="15.75" customHeight="1">
      <c r="A11" s="957">
        <v>2013</v>
      </c>
      <c r="B11" s="958">
        <v>1243431</v>
      </c>
      <c r="C11" s="958">
        <f t="shared" si="3"/>
        <v>0.45186868152773885</v>
      </c>
      <c r="D11" s="958">
        <v>1508322</v>
      </c>
      <c r="E11" s="958">
        <f t="shared" si="4"/>
        <v>0.54813131847226115</v>
      </c>
      <c r="F11" s="958">
        <v>1462398</v>
      </c>
      <c r="G11" s="958">
        <f t="shared" si="5"/>
        <v>0.50410551483362842</v>
      </c>
      <c r="H11" s="958">
        <v>1438578</v>
      </c>
      <c r="I11" s="958">
        <f t="shared" si="6"/>
        <v>0.49589448516637158</v>
      </c>
      <c r="J11" s="959">
        <f t="shared" si="1"/>
        <v>2705829</v>
      </c>
      <c r="K11" s="959">
        <f t="shared" si="7"/>
        <v>0.47867658258515489</v>
      </c>
      <c r="L11" s="959">
        <f t="shared" si="2"/>
        <v>2946900</v>
      </c>
      <c r="M11" s="959">
        <f t="shared" si="8"/>
        <v>0.52132341741484511</v>
      </c>
      <c r="N11" s="959">
        <f t="shared" si="0"/>
        <v>5652729</v>
      </c>
      <c r="O11" s="960">
        <f>+Tabla52[[#This Row],[SFS-Hombres ]]/Tabla52[[#This Row],[SFS-Mujeres  ]]</f>
        <v>0.91819505242797517</v>
      </c>
      <c r="P11" s="960">
        <f t="shared" si="9"/>
        <v>0.98371168450722712</v>
      </c>
      <c r="Q11" s="961">
        <f>+Tabla52[[#This Row],[SFS-Mujeres  ]]/Tabla52[[#This Row],[SFS-Hombres ]]</f>
        <v>1.0890932132074864</v>
      </c>
      <c r="R11" s="1048">
        <f>+Tabla52[[#This Row],[SFS-Mujeres  ]]/Tabla52[[#This Row],[SFS-Total ]]</f>
        <v>0.52132341741484511</v>
      </c>
      <c r="S11" s="1048">
        <f>+Tabla52[[#This Row],[SFS-Hombres ]]/Tabla52[[#This Row],[SFS-Total ]]</f>
        <v>0.47867658258515489</v>
      </c>
    </row>
    <row r="12" spans="1:19" s="642" customFormat="1" ht="15.75" customHeight="1">
      <c r="A12" s="957">
        <v>2014</v>
      </c>
      <c r="B12" s="958">
        <v>1400518</v>
      </c>
      <c r="C12" s="958">
        <f t="shared" si="3"/>
        <v>0.46441724260738826</v>
      </c>
      <c r="D12" s="958">
        <v>1615128</v>
      </c>
      <c r="E12" s="958">
        <f t="shared" si="4"/>
        <v>0.53558275739261174</v>
      </c>
      <c r="F12" s="958">
        <v>1578325</v>
      </c>
      <c r="G12" s="958">
        <f t="shared" si="5"/>
        <v>0.50239543620939531</v>
      </c>
      <c r="H12" s="958">
        <v>1563274</v>
      </c>
      <c r="I12" s="958">
        <f t="shared" si="6"/>
        <v>0.49760456379060475</v>
      </c>
      <c r="J12" s="959">
        <f t="shared" si="1"/>
        <v>2978843</v>
      </c>
      <c r="K12" s="959">
        <f t="shared" si="7"/>
        <v>0.48379478159469047</v>
      </c>
      <c r="L12" s="959">
        <f t="shared" si="2"/>
        <v>3178402</v>
      </c>
      <c r="M12" s="959">
        <f t="shared" si="8"/>
        <v>0.51620521840530953</v>
      </c>
      <c r="N12" s="959">
        <f t="shared" si="0"/>
        <v>6157245</v>
      </c>
      <c r="O12" s="960">
        <f>+Tabla52[[#This Row],[SFS-Hombres ]]/Tabla52[[#This Row],[SFS-Mujeres  ]]</f>
        <v>0.93721404655547036</v>
      </c>
      <c r="P12" s="960">
        <f t="shared" si="9"/>
        <v>0.99046394120349102</v>
      </c>
      <c r="Q12" s="961">
        <f>+Tabla52[[#This Row],[SFS-Mujeres  ]]/Tabla52[[#This Row],[SFS-Hombres ]]</f>
        <v>1.0669921174093431</v>
      </c>
      <c r="R12" s="1048">
        <f>+Tabla52[[#This Row],[SFS-Mujeres  ]]/Tabla52[[#This Row],[SFS-Total ]]</f>
        <v>0.51620521840530953</v>
      </c>
      <c r="S12" s="1048">
        <f>+Tabla52[[#This Row],[SFS-Hombres ]]/Tabla52[[#This Row],[SFS-Total ]]</f>
        <v>0.48379478159469047</v>
      </c>
    </row>
    <row r="13" spans="1:19" s="642" customFormat="1" ht="15.75" customHeight="1">
      <c r="A13" s="957">
        <v>2015</v>
      </c>
      <c r="B13" s="958">
        <v>1572793</v>
      </c>
      <c r="C13" s="958">
        <f t="shared" si="3"/>
        <v>0.47410340311176957</v>
      </c>
      <c r="D13" s="958">
        <v>1744612</v>
      </c>
      <c r="E13" s="958">
        <f t="shared" si="4"/>
        <v>0.52589659688823043</v>
      </c>
      <c r="F13" s="958">
        <v>1674811</v>
      </c>
      <c r="G13" s="958">
        <f t="shared" si="5"/>
        <v>0.50146474170304067</v>
      </c>
      <c r="H13" s="958">
        <v>1665027</v>
      </c>
      <c r="I13" s="958">
        <f t="shared" si="6"/>
        <v>0.49853525829695933</v>
      </c>
      <c r="J13" s="959">
        <f t="shared" si="1"/>
        <v>3247604</v>
      </c>
      <c r="K13" s="959">
        <f t="shared" si="7"/>
        <v>0.48783017234011139</v>
      </c>
      <c r="L13" s="959">
        <f t="shared" si="2"/>
        <v>3409639</v>
      </c>
      <c r="M13" s="959">
        <f t="shared" si="8"/>
        <v>0.51216982765988861</v>
      </c>
      <c r="N13" s="959">
        <f t="shared" si="0"/>
        <v>6657243</v>
      </c>
      <c r="O13" s="960">
        <f>+Tabla52[[#This Row],[SFS-Hombres ]]/Tabla52[[#This Row],[SFS-Mujeres  ]]</f>
        <v>0.95247737370437169</v>
      </c>
      <c r="P13" s="960">
        <f t="shared" si="9"/>
        <v>0.99415814679984782</v>
      </c>
      <c r="Q13" s="961">
        <f>+Tabla52[[#This Row],[SFS-Mujeres  ]]/Tabla52[[#This Row],[SFS-Hombres ]]</f>
        <v>1.0498937062523632</v>
      </c>
      <c r="R13" s="1048">
        <f>+Tabla52[[#This Row],[SFS-Mujeres  ]]/Tabla52[[#This Row],[SFS-Total ]]</f>
        <v>0.51216982765988861</v>
      </c>
      <c r="S13" s="1048">
        <f>+Tabla52[[#This Row],[SFS-Hombres ]]/Tabla52[[#This Row],[SFS-Total ]]</f>
        <v>0.48783017234011139</v>
      </c>
    </row>
    <row r="14" spans="1:19" s="642" customFormat="1" ht="15.75" customHeight="1">
      <c r="A14" s="957">
        <v>2016</v>
      </c>
      <c r="B14" s="958">
        <v>1575598</v>
      </c>
      <c r="C14" s="958">
        <f t="shared" si="3"/>
        <v>0.47073976387692151</v>
      </c>
      <c r="D14" s="958">
        <v>1771470</v>
      </c>
      <c r="E14" s="958">
        <f t="shared" si="4"/>
        <v>0.52926023612307849</v>
      </c>
      <c r="F14" s="958">
        <v>1809250</v>
      </c>
      <c r="G14" s="958">
        <f t="shared" si="5"/>
        <v>0.50378861288763255</v>
      </c>
      <c r="H14" s="958">
        <v>1782038</v>
      </c>
      <c r="I14" s="958">
        <f t="shared" si="6"/>
        <v>0.49621138711236751</v>
      </c>
      <c r="J14" s="959">
        <f t="shared" si="1"/>
        <v>3384848</v>
      </c>
      <c r="K14" s="959">
        <f t="shared" si="7"/>
        <v>0.48784582399634724</v>
      </c>
      <c r="L14" s="959">
        <f t="shared" si="2"/>
        <v>3553508</v>
      </c>
      <c r="M14" s="959">
        <f t="shared" si="8"/>
        <v>0.51215417600365276</v>
      </c>
      <c r="N14" s="959">
        <f t="shared" si="0"/>
        <v>6938356</v>
      </c>
      <c r="O14" s="960">
        <f>+Tabla52[[#This Row],[SFS-Hombres ]]/Tabla52[[#This Row],[SFS-Mujeres  ]]</f>
        <v>0.95253704226921676</v>
      </c>
      <c r="P14" s="960">
        <f t="shared" si="9"/>
        <v>0.98495951361061218</v>
      </c>
      <c r="Q14" s="961">
        <f>+Tabla52[[#This Row],[SFS-Mujeres  ]]/Tabla52[[#This Row],[SFS-Hombres ]]</f>
        <v>1.0498279390980039</v>
      </c>
      <c r="R14" s="1048">
        <f>+Tabla52[[#This Row],[SFS-Mujeres  ]]/Tabla52[[#This Row],[SFS-Total ]]</f>
        <v>0.51215417600365276</v>
      </c>
      <c r="S14" s="1048">
        <f>+Tabla52[[#This Row],[SFS-Hombres ]]/Tabla52[[#This Row],[SFS-Total ]]</f>
        <v>0.48784582399634724</v>
      </c>
    </row>
    <row r="15" spans="1:19" s="642" customFormat="1" ht="15.75" customHeight="1">
      <c r="A15" s="957">
        <v>2017</v>
      </c>
      <c r="B15" s="958">
        <v>1677875</v>
      </c>
      <c r="C15" s="958">
        <f t="shared" si="3"/>
        <v>0.47308221078369456</v>
      </c>
      <c r="D15" s="958">
        <v>1868813</v>
      </c>
      <c r="E15" s="958">
        <f t="shared" si="4"/>
        <v>0.5269177892163055</v>
      </c>
      <c r="F15" s="962">
        <v>1977166</v>
      </c>
      <c r="G15" s="962">
        <f t="shared" si="5"/>
        <v>0.50662892764603629</v>
      </c>
      <c r="H15" s="962">
        <v>1925426</v>
      </c>
      <c r="I15" s="962">
        <f t="shared" si="6"/>
        <v>0.49337107235396371</v>
      </c>
      <c r="J15" s="963">
        <f t="shared" si="1"/>
        <v>3655041</v>
      </c>
      <c r="K15" s="963">
        <f t="shared" si="7"/>
        <v>0.49065694939645171</v>
      </c>
      <c r="L15" s="963">
        <f t="shared" si="2"/>
        <v>3794239</v>
      </c>
      <c r="M15" s="963">
        <f t="shared" si="8"/>
        <v>0.50934305060354823</v>
      </c>
      <c r="N15" s="963">
        <f t="shared" si="0"/>
        <v>7449280</v>
      </c>
      <c r="O15" s="960">
        <f>+Tabla52[[#This Row],[SFS-Hombres ]]/Tabla52[[#This Row],[SFS-Mujeres  ]]</f>
        <v>0.96331332844346385</v>
      </c>
      <c r="P15" s="964">
        <f t="shared" si="9"/>
        <v>0.97383123116622483</v>
      </c>
      <c r="Q15" s="961">
        <f>+Tabla52[[#This Row],[SFS-Mujeres  ]]/Tabla52[[#This Row],[SFS-Hombres ]]</f>
        <v>1.0380838409199786</v>
      </c>
      <c r="R15" s="1048">
        <f>+Tabla52[[#This Row],[SFS-Mujeres  ]]/Tabla52[[#This Row],[SFS-Total ]]</f>
        <v>0.50934305060354823</v>
      </c>
      <c r="S15" s="1048">
        <f>+Tabla52[[#This Row],[SFS-Hombres ]]/Tabla52[[#This Row],[SFS-Total ]]</f>
        <v>0.49065694939645171</v>
      </c>
    </row>
    <row r="16" spans="1:19" s="642" customFormat="1" ht="15.75" customHeight="1">
      <c r="A16" s="957">
        <v>2018</v>
      </c>
      <c r="B16" s="958">
        <v>1712181</v>
      </c>
      <c r="C16" s="958">
        <f t="shared" si="3"/>
        <v>0.47295857906440342</v>
      </c>
      <c r="D16" s="958">
        <v>1907969</v>
      </c>
      <c r="E16" s="958">
        <f t="shared" si="4"/>
        <v>0.52704142093559658</v>
      </c>
      <c r="F16" s="962">
        <v>2096180</v>
      </c>
      <c r="G16" s="962">
        <f t="shared" si="5"/>
        <v>0.50461881561015964</v>
      </c>
      <c r="H16" s="962">
        <v>2057807</v>
      </c>
      <c r="I16" s="962">
        <f t="shared" si="6"/>
        <v>0.49538118438984041</v>
      </c>
      <c r="J16" s="963">
        <f t="shared" si="1"/>
        <v>3808361</v>
      </c>
      <c r="K16" s="963">
        <f t="shared" si="7"/>
        <v>0.48987572511263949</v>
      </c>
      <c r="L16" s="963">
        <f t="shared" si="2"/>
        <v>3965776</v>
      </c>
      <c r="M16" s="963">
        <f t="shared" si="8"/>
        <v>0.51012427488736045</v>
      </c>
      <c r="N16" s="963">
        <f t="shared" si="0"/>
        <v>7774137</v>
      </c>
      <c r="O16" s="960">
        <f>+Tabla52[[#This Row],[SFS-Hombres ]]/Tabla52[[#This Row],[SFS-Mujeres  ]]</f>
        <v>0.9603066335567112</v>
      </c>
      <c r="P16" s="964">
        <f t="shared" si="9"/>
        <v>0.9816938430859945</v>
      </c>
      <c r="Q16" s="961">
        <f>+Tabla52[[#This Row],[SFS-Mujeres  ]]/Tabla52[[#This Row],[SFS-Hombres ]]</f>
        <v>1.04133405420337</v>
      </c>
      <c r="R16" s="1048">
        <f>+Tabla52[[#This Row],[SFS-Mujeres  ]]/Tabla52[[#This Row],[SFS-Total ]]</f>
        <v>0.51012427488736045</v>
      </c>
      <c r="S16" s="1048">
        <f>+Tabla52[[#This Row],[SFS-Hombres ]]/Tabla52[[#This Row],[SFS-Total ]]</f>
        <v>0.48987572511263949</v>
      </c>
    </row>
    <row r="17" spans="1:19" s="642" customFormat="1" ht="15.75" customHeight="1">
      <c r="A17" s="957">
        <v>2019</v>
      </c>
      <c r="B17" s="958">
        <v>1758351</v>
      </c>
      <c r="C17" s="958">
        <f t="shared" si="3"/>
        <v>0.47188066754296931</v>
      </c>
      <c r="D17" s="958">
        <v>1967911</v>
      </c>
      <c r="E17" s="958">
        <f t="shared" si="4"/>
        <v>0.52811933245703069</v>
      </c>
      <c r="F17" s="962">
        <v>2126390</v>
      </c>
      <c r="G17" s="962">
        <f t="shared" si="5"/>
        <v>0.50285184837469832</v>
      </c>
      <c r="H17" s="962">
        <v>2102271</v>
      </c>
      <c r="I17" s="962">
        <f t="shared" si="6"/>
        <v>0.49714815162530174</v>
      </c>
      <c r="J17" s="963">
        <f t="shared" si="1"/>
        <v>3884741</v>
      </c>
      <c r="K17" s="963">
        <f t="shared" si="7"/>
        <v>0.48834426178606632</v>
      </c>
      <c r="L17" s="963">
        <f t="shared" si="2"/>
        <v>4070182</v>
      </c>
      <c r="M17" s="963">
        <f t="shared" si="8"/>
        <v>0.51165573821393373</v>
      </c>
      <c r="N17" s="963">
        <f t="shared" si="0"/>
        <v>7954923</v>
      </c>
      <c r="O17" s="960">
        <f>+Tabla52[[#This Row],[SFS-Hombres ]]/Tabla52[[#This Row],[SFS-Mujeres  ]]</f>
        <v>0.95443913810242387</v>
      </c>
      <c r="P17" s="964">
        <f t="shared" si="9"/>
        <v>0.98865730181199118</v>
      </c>
      <c r="Q17" s="961">
        <f>+Tabla52[[#This Row],[SFS-Mujeres  ]]/Tabla52[[#This Row],[SFS-Hombres ]]</f>
        <v>1.0477357435154622</v>
      </c>
      <c r="R17" s="1048">
        <f>+Tabla52[[#This Row],[SFS-Mujeres  ]]/Tabla52[[#This Row],[SFS-Total ]]</f>
        <v>0.51165573821393373</v>
      </c>
      <c r="S17" s="1048">
        <f>+Tabla52[[#This Row],[SFS-Hombres ]]/Tabla52[[#This Row],[SFS-Total ]]</f>
        <v>0.48834426178606632</v>
      </c>
    </row>
    <row r="18" spans="1:19" s="642" customFormat="1" ht="15.75" customHeight="1">
      <c r="A18" s="957">
        <v>2020</v>
      </c>
      <c r="B18" s="958">
        <v>2853424</v>
      </c>
      <c r="C18" s="958">
        <f t="shared" si="3"/>
        <v>0.49652060898173761</v>
      </c>
      <c r="D18" s="958">
        <v>2893415</v>
      </c>
      <c r="E18" s="958">
        <f t="shared" si="4"/>
        <v>0.50347939101826233</v>
      </c>
      <c r="F18" s="962">
        <v>2107686</v>
      </c>
      <c r="G18" s="962">
        <f t="shared" si="5"/>
        <v>0.50005563591854907</v>
      </c>
      <c r="H18" s="962">
        <v>2107217</v>
      </c>
      <c r="I18" s="962">
        <f t="shared" si="6"/>
        <v>0.49994436408145099</v>
      </c>
      <c r="J18" s="963">
        <f t="shared" si="1"/>
        <v>4961110</v>
      </c>
      <c r="K18" s="963">
        <f t="shared" si="7"/>
        <v>0.49801631080186576</v>
      </c>
      <c r="L18" s="963">
        <f t="shared" si="2"/>
        <v>5000632</v>
      </c>
      <c r="M18" s="963">
        <f t="shared" si="8"/>
        <v>0.50198368919813419</v>
      </c>
      <c r="N18" s="963">
        <f t="shared" si="0"/>
        <v>9961742</v>
      </c>
      <c r="O18" s="960">
        <f>+Tabla52[[#This Row],[SFS-Hombres ]]/Tabla52[[#This Row],[SFS-Mujeres  ]]</f>
        <v>0.99209659898988767</v>
      </c>
      <c r="P18" s="964">
        <f t="shared" si="9"/>
        <v>0.99977748108589226</v>
      </c>
      <c r="Q18" s="961">
        <f>+Tabla52[[#This Row],[SFS-Mujeres  ]]/Tabla52[[#This Row],[SFS-Hombres ]]</f>
        <v>1.0079663623664865</v>
      </c>
      <c r="R18" s="1048">
        <f>+Tabla52[[#This Row],[SFS-Mujeres  ]]/Tabla52[[#This Row],[SFS-Total ]]</f>
        <v>0.50198368919813419</v>
      </c>
      <c r="S18" s="1048">
        <f>+Tabla52[[#This Row],[SFS-Hombres ]]/Tabla52[[#This Row],[SFS-Total ]]</f>
        <v>0.49801631080186576</v>
      </c>
    </row>
    <row r="19" spans="1:19" s="642" customFormat="1" ht="15.75" customHeight="1">
      <c r="A19" s="957">
        <v>2021</v>
      </c>
      <c r="B19" s="958">
        <v>2856987</v>
      </c>
      <c r="C19" s="958">
        <f t="shared" si="3"/>
        <v>0.49708783844797927</v>
      </c>
      <c r="D19" s="958">
        <v>2890462</v>
      </c>
      <c r="E19" s="958">
        <f t="shared" si="4"/>
        <v>0.50291216155202079</v>
      </c>
      <c r="F19" s="962">
        <v>2140921</v>
      </c>
      <c r="G19" s="962">
        <f t="shared" si="5"/>
        <v>0.49958964931526156</v>
      </c>
      <c r="H19" s="962">
        <v>2144438</v>
      </c>
      <c r="I19" s="962">
        <f t="shared" si="6"/>
        <v>0.50041035068473838</v>
      </c>
      <c r="J19" s="963">
        <f>+F19+B19</f>
        <v>4997908</v>
      </c>
      <c r="K19" s="963">
        <f t="shared" si="7"/>
        <v>0.49815644832433753</v>
      </c>
      <c r="L19" s="963">
        <f>+H19+D19</f>
        <v>5034900</v>
      </c>
      <c r="M19" s="963">
        <f t="shared" si="8"/>
        <v>0.50184355167566252</v>
      </c>
      <c r="N19" s="963">
        <f>J19+L19</f>
        <v>10032808</v>
      </c>
      <c r="O19" s="960">
        <f>+Tabla52[[#This Row],[SFS-Hombres ]]/Tabla52[[#This Row],[SFS-Mujeres  ]]</f>
        <v>0.99265288287751496</v>
      </c>
      <c r="P19" s="964">
        <f t="shared" si="9"/>
        <v>1.0016427509469055</v>
      </c>
      <c r="Q19" s="961">
        <f>+Tabla52[[#This Row],[SFS-Mujeres  ]]/Tabla52[[#This Row],[SFS-Hombres ]]</f>
        <v>1.0074014967862555</v>
      </c>
      <c r="R19" s="1048">
        <f>+Tabla52[[#This Row],[SFS-Mujeres  ]]/Tabla52[[#This Row],[SFS-Total ]]</f>
        <v>0.50184355167566252</v>
      </c>
      <c r="S19" s="1048">
        <f>+Tabla52[[#This Row],[SFS-Hombres ]]/Tabla52[[#This Row],[SFS-Total ]]</f>
        <v>0.49815644832433753</v>
      </c>
    </row>
    <row r="20" spans="1:19" s="642" customFormat="1" ht="15.75" customHeight="1">
      <c r="A20" s="965">
        <v>2022</v>
      </c>
      <c r="B20" s="966">
        <v>2873492</v>
      </c>
      <c r="C20" s="966">
        <v>0.49798819833139263</v>
      </c>
      <c r="D20" s="966">
        <v>2896709</v>
      </c>
      <c r="E20" s="966">
        <v>0.50201180166860737</v>
      </c>
      <c r="F20" s="967">
        <v>2278367</v>
      </c>
      <c r="G20" s="967">
        <v>0.49866751588453262</v>
      </c>
      <c r="H20" s="967">
        <v>2290543</v>
      </c>
      <c r="I20" s="967">
        <v>0.50133248411546738</v>
      </c>
      <c r="J20" s="968">
        <v>5151859</v>
      </c>
      <c r="K20" s="968">
        <v>0.4982883924933198</v>
      </c>
      <c r="L20" s="963">
        <f>+H20+D20</f>
        <v>5187252</v>
      </c>
      <c r="M20" s="968">
        <v>0.5017116075066802</v>
      </c>
      <c r="N20" s="963">
        <f>J20+L20</f>
        <v>10339111</v>
      </c>
      <c r="O20" s="960">
        <f>+Tabla52[[#This Row],[SFS-Hombres ]]/Tabla52[[#This Row],[SFS-Mujeres  ]]</f>
        <v>0.99317692681982672</v>
      </c>
      <c r="P20" s="969">
        <v>1.0053441785278667</v>
      </c>
      <c r="Q20" s="961">
        <f>+Tabla52[[#This Row],[SFS-Mujeres  ]]/Tabla52[[#This Row],[SFS-Hombres ]]</f>
        <v>1.006869947333574</v>
      </c>
      <c r="R20" s="1048">
        <f>+Tabla52[[#This Row],[SFS-Mujeres  ]]/Tabla52[[#This Row],[SFS-Total ]]</f>
        <v>0.5017116075066802</v>
      </c>
      <c r="S20" s="1048">
        <f>+Tabla52[[#This Row],[SFS-Hombres ]]/Tabla52[[#This Row],[SFS-Total ]]</f>
        <v>0.4982883924933198</v>
      </c>
    </row>
    <row r="21" spans="1:19" s="642" customFormat="1" ht="15.75" customHeight="1">
      <c r="A21" s="965">
        <v>2023</v>
      </c>
      <c r="B21" s="1127">
        <v>2824789</v>
      </c>
      <c r="C21" s="1127">
        <v>0.49818060334167813</v>
      </c>
      <c r="D21" s="1127">
        <v>2865397</v>
      </c>
      <c r="E21" s="1127">
        <v>0.50181939665832187</v>
      </c>
      <c r="F21" s="1128">
        <v>2284920</v>
      </c>
      <c r="G21" s="1128">
        <v>0.49804467742540059</v>
      </c>
      <c r="H21" s="1128">
        <v>2292148</v>
      </c>
      <c r="I21" s="1128">
        <v>0.50078958844395582</v>
      </c>
      <c r="J21" s="1129">
        <v>5109709</v>
      </c>
      <c r="K21" s="1129">
        <v>0.49767045794328257</v>
      </c>
      <c r="L21" s="963">
        <v>5157545</v>
      </c>
      <c r="M21" s="1129">
        <v>0.50232954205671743</v>
      </c>
      <c r="N21" s="963">
        <v>10267254</v>
      </c>
      <c r="O21" s="960">
        <f>+Tabla52[[#This Row],[SFS-Hombres ]]/Tabla52[[#This Row],[SFS-Mujeres  ]]</f>
        <v>0.99072504457062416</v>
      </c>
      <c r="P21" s="1130">
        <f>H21/F21</f>
        <v>1.0031633492638692</v>
      </c>
      <c r="Q21" s="961">
        <f>+Tabla52[[#This Row],[SFS-Mujeres  ]]/Tabla52[[#This Row],[SFS-Hombres ]]</f>
        <v>1.0093617855733077</v>
      </c>
      <c r="R21" s="1048">
        <f>+Tabla52[[#This Row],[SFS-Mujeres  ]]/Tabla52[[#This Row],[SFS-Total ]]</f>
        <v>0.50232954205671743</v>
      </c>
      <c r="S21" s="1048">
        <f>+Tabla52[[#This Row],[SFS-Hombres ]]/Tabla52[[#This Row],[SFS-Total ]]</f>
        <v>0.49767045794328257</v>
      </c>
    </row>
    <row r="22" spans="1:19" s="642" customFormat="1" ht="15.75" customHeight="1">
      <c r="A22" s="965" t="str">
        <f>+'Resumen '!O5</f>
        <v>Ene-May. 24</v>
      </c>
      <c r="B22" s="970">
        <f>+'Resumen '!D39</f>
        <v>2872387</v>
      </c>
      <c r="C22" s="970"/>
      <c r="D22" s="970">
        <f>+'Resumen '!E39</f>
        <v>2904936</v>
      </c>
      <c r="E22" s="970"/>
      <c r="F22" s="970">
        <f>+'Resumen '!D30</f>
        <v>2315656</v>
      </c>
      <c r="G22" s="970"/>
      <c r="H22" s="970">
        <f>+'Resumen '!E30</f>
        <v>2334225</v>
      </c>
      <c r="I22" s="970">
        <f t="shared" si="6"/>
        <v>0.50199671776546539</v>
      </c>
      <c r="J22" s="971">
        <f>+B22+F22</f>
        <v>5188043</v>
      </c>
      <c r="K22" s="971">
        <f t="shared" si="7"/>
        <v>0.49754881557894137</v>
      </c>
      <c r="L22" s="963">
        <f>+H22+D22</f>
        <v>5239161</v>
      </c>
      <c r="M22" s="971">
        <f t="shared" si="8"/>
        <v>0.50245118442105863</v>
      </c>
      <c r="N22" s="963">
        <f>J22+L22</f>
        <v>10427204</v>
      </c>
      <c r="O22" s="960">
        <f>+Tabla52[[#This Row],[SFS-Hombres ]]/Tabla52[[#This Row],[SFS-Mujeres  ]]</f>
        <v>0.99024309426642931</v>
      </c>
      <c r="P22" s="972">
        <f t="shared" si="9"/>
        <v>1.0080188939980723</v>
      </c>
      <c r="Q22" s="961">
        <f>+Tabla52[[#This Row],[SFS-Mujeres  ]]/Tabla52[[#This Row],[SFS-Hombres ]]</f>
        <v>1.0098530409250657</v>
      </c>
      <c r="R22" s="1048">
        <f>+Tabla52[[#This Row],[SFS-Mujeres  ]]/Tabla52[[#This Row],[SFS-Total ]]</f>
        <v>0.50245118442105863</v>
      </c>
      <c r="S22" s="1048">
        <f>+Tabla52[[#This Row],[SFS-Hombres ]]/Tabla52[[#This Row],[SFS-Total ]]</f>
        <v>0.49754881557894137</v>
      </c>
    </row>
    <row r="23" spans="1:19" ht="30.75" customHeight="1">
      <c r="A23" s="1392" t="s">
        <v>276</v>
      </c>
      <c r="B23" s="1392"/>
      <c r="C23" s="1392"/>
      <c r="D23" s="1392"/>
      <c r="E23" s="1392"/>
      <c r="F23" s="1392"/>
      <c r="G23" s="1392"/>
      <c r="H23" s="1392"/>
      <c r="I23" s="1392"/>
      <c r="J23" s="1392"/>
      <c r="K23" s="1392"/>
      <c r="L23" s="1392"/>
      <c r="M23" s="1392"/>
      <c r="N23" s="1392"/>
      <c r="O23" s="1392"/>
      <c r="P23" s="1392"/>
      <c r="Q23" s="1392"/>
      <c r="R23" s="1392"/>
      <c r="S23" s="1392"/>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25.5" customHeight="1">
      <c r="A29" s="11"/>
      <c r="O29" s="11"/>
      <c r="P29" s="11"/>
      <c r="Q29" s="11"/>
    </row>
    <row r="30" spans="1:19" ht="56.25" customHeight="1">
      <c r="A30" s="11"/>
      <c r="O30" s="11"/>
      <c r="P30" s="11"/>
      <c r="Q30" s="11"/>
    </row>
    <row r="31" spans="1:19" ht="25.5" customHeight="1">
      <c r="A31" s="11"/>
      <c r="O31" s="11"/>
      <c r="P31" s="11"/>
      <c r="Q31" s="11"/>
    </row>
    <row r="32" spans="1:19" ht="25.5" customHeight="1">
      <c r="A32" s="11"/>
      <c r="O32" s="11"/>
      <c r="P32" s="11"/>
      <c r="Q32" s="11"/>
    </row>
    <row r="33" spans="1:17" ht="96.7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sheetData>
  <mergeCells count="3">
    <mergeCell ref="A2:S2"/>
    <mergeCell ref="A1:S1"/>
    <mergeCell ref="A23:S23"/>
  </mergeCells>
  <pageMargins left="0.70866141732283472" right="0.70866141732283472" top="0.74803149606299213" bottom="0.74803149606299213" header="0.31496062992125984" footer="0.31496062992125984"/>
  <pageSetup scale="59" orientation="landscape" r:id="rId1"/>
  <ignoredErrors>
    <ignoredError sqref="R8:S22" calculatedColumn="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theme="8" tint="-0.249977111117893"/>
    <pageSetUpPr fitToPage="1"/>
  </sheetPr>
  <dimension ref="A1"/>
  <sheetViews>
    <sheetView showGridLines="0" showRowColHeaders="0" view="pageBreakPreview" topLeftCell="A4" zoomScale="85" zoomScaleNormal="100" zoomScaleSheetLayoutView="85" zoomScalePageLayoutView="70" workbookViewId="0">
      <selection activeCell="H64" sqref="H64"/>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tabColor theme="6" tint="-0.249977111117893"/>
    <pageSetUpPr fitToPage="1"/>
  </sheetPr>
  <dimension ref="A3:J41"/>
  <sheetViews>
    <sheetView showGridLines="0" view="pageBreakPreview" zoomScale="55" zoomScaleNormal="100" zoomScaleSheetLayoutView="55" workbookViewId="0">
      <selection activeCell="A6" sqref="A6:J41"/>
    </sheetView>
  </sheetViews>
  <sheetFormatPr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50.42578125" customWidth="1"/>
    <col min="8" max="8" width="42.140625" customWidth="1"/>
    <col min="9" max="9" width="47.42578125" customWidth="1"/>
    <col min="10" max="10" width="35.42578125" customWidth="1"/>
    <col min="11" max="11" width="8.7109375" customWidth="1"/>
  </cols>
  <sheetData>
    <row r="3" spans="1:10" ht="53.25" customHeight="1"/>
    <row r="4" spans="1:10" ht="22.5" customHeight="1"/>
    <row r="5" spans="1:10" hidden="1"/>
    <row r="6" spans="1:10" ht="21.75" hidden="1" customHeight="1">
      <c r="A6" s="1393" t="s">
        <v>277</v>
      </c>
      <c r="B6" s="1394"/>
      <c r="C6" s="1394"/>
      <c r="D6" s="1394"/>
      <c r="E6" s="1394"/>
      <c r="F6" s="1394"/>
      <c r="G6" s="1394"/>
      <c r="H6" s="1394"/>
      <c r="I6" s="1394"/>
      <c r="J6" s="1394"/>
    </row>
    <row r="7" spans="1:10" ht="13.5" customHeight="1">
      <c r="A7" s="1394"/>
      <c r="B7" s="1394"/>
      <c r="C7" s="1394"/>
      <c r="D7" s="1394"/>
      <c r="E7" s="1394"/>
      <c r="F7" s="1394"/>
      <c r="G7" s="1394"/>
      <c r="H7" s="1394"/>
      <c r="I7" s="1394"/>
      <c r="J7" s="1394"/>
    </row>
    <row r="8" spans="1:10" ht="60" customHeight="1">
      <c r="A8" s="1394"/>
      <c r="B8" s="1394"/>
      <c r="C8" s="1394"/>
      <c r="D8" s="1394"/>
      <c r="E8" s="1394"/>
      <c r="F8" s="1394"/>
      <c r="G8" s="1394"/>
      <c r="H8" s="1394"/>
      <c r="I8" s="1394"/>
      <c r="J8" s="1394"/>
    </row>
    <row r="9" spans="1:10" ht="93.75" customHeight="1">
      <c r="A9" s="1394"/>
      <c r="B9" s="1394"/>
      <c r="C9" s="1394"/>
      <c r="D9" s="1394"/>
      <c r="E9" s="1394"/>
      <c r="F9" s="1394"/>
      <c r="G9" s="1394"/>
      <c r="H9" s="1394"/>
      <c r="I9" s="1394"/>
      <c r="J9" s="1394"/>
    </row>
    <row r="10" spans="1:10" ht="18.75" customHeight="1">
      <c r="A10" s="1394"/>
      <c r="B10" s="1394"/>
      <c r="C10" s="1394"/>
      <c r="D10" s="1394"/>
      <c r="E10" s="1394"/>
      <c r="F10" s="1394"/>
      <c r="G10" s="1394"/>
      <c r="H10" s="1394"/>
      <c r="I10" s="1394"/>
      <c r="J10" s="1394"/>
    </row>
    <row r="11" spans="1:10" ht="18.75" customHeight="1">
      <c r="A11" s="1394"/>
      <c r="B11" s="1394"/>
      <c r="C11" s="1394"/>
      <c r="D11" s="1394"/>
      <c r="E11" s="1394"/>
      <c r="F11" s="1394"/>
      <c r="G11" s="1394"/>
      <c r="H11" s="1394"/>
      <c r="I11" s="1394"/>
      <c r="J11" s="1394"/>
    </row>
    <row r="12" spans="1:10">
      <c r="A12" s="1394"/>
      <c r="B12" s="1394"/>
      <c r="C12" s="1394"/>
      <c r="D12" s="1394"/>
      <c r="E12" s="1394"/>
      <c r="F12" s="1394"/>
      <c r="G12" s="1394"/>
      <c r="H12" s="1394"/>
      <c r="I12" s="1394"/>
      <c r="J12" s="1394"/>
    </row>
    <row r="13" spans="1:10">
      <c r="A13" s="1394"/>
      <c r="B13" s="1394"/>
      <c r="C13" s="1394"/>
      <c r="D13" s="1394"/>
      <c r="E13" s="1394"/>
      <c r="F13" s="1394"/>
      <c r="G13" s="1394"/>
      <c r="H13" s="1394"/>
      <c r="I13" s="1394"/>
      <c r="J13" s="1394"/>
    </row>
    <row r="14" spans="1:10">
      <c r="A14" s="1394"/>
      <c r="B14" s="1394"/>
      <c r="C14" s="1394"/>
      <c r="D14" s="1394"/>
      <c r="E14" s="1394"/>
      <c r="F14" s="1394"/>
      <c r="G14" s="1394"/>
      <c r="H14" s="1394"/>
      <c r="I14" s="1394"/>
      <c r="J14" s="1394"/>
    </row>
    <row r="15" spans="1:10">
      <c r="A15" s="1394"/>
      <c r="B15" s="1394"/>
      <c r="C15" s="1394"/>
      <c r="D15" s="1394"/>
      <c r="E15" s="1394"/>
      <c r="F15" s="1394"/>
      <c r="G15" s="1394"/>
      <c r="H15" s="1394"/>
      <c r="I15" s="1394"/>
      <c r="J15" s="1394"/>
    </row>
    <row r="16" spans="1:10">
      <c r="A16" s="1394"/>
      <c r="B16" s="1394"/>
      <c r="C16" s="1394"/>
      <c r="D16" s="1394"/>
      <c r="E16" s="1394"/>
      <c r="F16" s="1394"/>
      <c r="G16" s="1394"/>
      <c r="H16" s="1394"/>
      <c r="I16" s="1394"/>
      <c r="J16" s="1394"/>
    </row>
    <row r="17" spans="1:10">
      <c r="A17" s="1394"/>
      <c r="B17" s="1394"/>
      <c r="C17" s="1394"/>
      <c r="D17" s="1394"/>
      <c r="E17" s="1394"/>
      <c r="F17" s="1394"/>
      <c r="G17" s="1394"/>
      <c r="H17" s="1394"/>
      <c r="I17" s="1394"/>
      <c r="J17" s="1394"/>
    </row>
    <row r="18" spans="1:10">
      <c r="A18" s="1394"/>
      <c r="B18" s="1394"/>
      <c r="C18" s="1394"/>
      <c r="D18" s="1394"/>
      <c r="E18" s="1394"/>
      <c r="F18" s="1394"/>
      <c r="G18" s="1394"/>
      <c r="H18" s="1394"/>
      <c r="I18" s="1394"/>
      <c r="J18" s="1394"/>
    </row>
    <row r="19" spans="1:10">
      <c r="A19" s="1394"/>
      <c r="B19" s="1394"/>
      <c r="C19" s="1394"/>
      <c r="D19" s="1394"/>
      <c r="E19" s="1394"/>
      <c r="F19" s="1394"/>
      <c r="G19" s="1394"/>
      <c r="H19" s="1394"/>
      <c r="I19" s="1394"/>
      <c r="J19" s="1394"/>
    </row>
    <row r="20" spans="1:10">
      <c r="A20" s="1394"/>
      <c r="B20" s="1394"/>
      <c r="C20" s="1394"/>
      <c r="D20" s="1394"/>
      <c r="E20" s="1394"/>
      <c r="F20" s="1394"/>
      <c r="G20" s="1394"/>
      <c r="H20" s="1394"/>
      <c r="I20" s="1394"/>
      <c r="J20" s="1394"/>
    </row>
    <row r="21" spans="1:10">
      <c r="A21" s="1394"/>
      <c r="B21" s="1394"/>
      <c r="C21" s="1394"/>
      <c r="D21" s="1394"/>
      <c r="E21" s="1394"/>
      <c r="F21" s="1394"/>
      <c r="G21" s="1394"/>
      <c r="H21" s="1394"/>
      <c r="I21" s="1394"/>
      <c r="J21" s="1394"/>
    </row>
    <row r="22" spans="1:10">
      <c r="A22" s="1394"/>
      <c r="B22" s="1394"/>
      <c r="C22" s="1394"/>
      <c r="D22" s="1394"/>
      <c r="E22" s="1394"/>
      <c r="F22" s="1394"/>
      <c r="G22" s="1394"/>
      <c r="H22" s="1394"/>
      <c r="I22" s="1394"/>
      <c r="J22" s="1394"/>
    </row>
    <row r="23" spans="1:10">
      <c r="A23" s="1394"/>
      <c r="B23" s="1394"/>
      <c r="C23" s="1394"/>
      <c r="D23" s="1394"/>
      <c r="E23" s="1394"/>
      <c r="F23" s="1394"/>
      <c r="G23" s="1394"/>
      <c r="H23" s="1394"/>
      <c r="I23" s="1394"/>
      <c r="J23" s="1394"/>
    </row>
    <row r="24" spans="1:10" ht="106.5" customHeight="1">
      <c r="A24" s="1394"/>
      <c r="B24" s="1394"/>
      <c r="C24" s="1394"/>
      <c r="D24" s="1394"/>
      <c r="E24" s="1394"/>
      <c r="F24" s="1394"/>
      <c r="G24" s="1394"/>
      <c r="H24" s="1394"/>
      <c r="I24" s="1394"/>
      <c r="J24" s="1394"/>
    </row>
    <row r="25" spans="1:10">
      <c r="A25" s="1394"/>
      <c r="B25" s="1394"/>
      <c r="C25" s="1394"/>
      <c r="D25" s="1394"/>
      <c r="E25" s="1394"/>
      <c r="F25" s="1394"/>
      <c r="G25" s="1394"/>
      <c r="H25" s="1394"/>
      <c r="I25" s="1394"/>
      <c r="J25" s="1394"/>
    </row>
    <row r="26" spans="1:10">
      <c r="A26" s="1394"/>
      <c r="B26" s="1394"/>
      <c r="C26" s="1394"/>
      <c r="D26" s="1394"/>
      <c r="E26" s="1394"/>
      <c r="F26" s="1394"/>
      <c r="G26" s="1394"/>
      <c r="H26" s="1394"/>
      <c r="I26" s="1394"/>
      <c r="J26" s="1394"/>
    </row>
    <row r="27" spans="1:10">
      <c r="A27" s="1394"/>
      <c r="B27" s="1394"/>
      <c r="C27" s="1394"/>
      <c r="D27" s="1394"/>
      <c r="E27" s="1394"/>
      <c r="F27" s="1394"/>
      <c r="G27" s="1394"/>
      <c r="H27" s="1394"/>
      <c r="I27" s="1394"/>
      <c r="J27" s="1394"/>
    </row>
    <row r="28" spans="1:10" ht="103.5" customHeight="1">
      <c r="A28" s="1394"/>
      <c r="B28" s="1394"/>
      <c r="C28" s="1394"/>
      <c r="D28" s="1394"/>
      <c r="E28" s="1394"/>
      <c r="F28" s="1394"/>
      <c r="G28" s="1394"/>
      <c r="H28" s="1394"/>
      <c r="I28" s="1394"/>
      <c r="J28" s="1394"/>
    </row>
    <row r="29" spans="1:10">
      <c r="A29" s="1394"/>
      <c r="B29" s="1394"/>
      <c r="C29" s="1394"/>
      <c r="D29" s="1394"/>
      <c r="E29" s="1394"/>
      <c r="F29" s="1394"/>
      <c r="G29" s="1394"/>
      <c r="H29" s="1394"/>
      <c r="I29" s="1394"/>
      <c r="J29" s="1394"/>
    </row>
    <row r="30" spans="1:10">
      <c r="A30" s="1394"/>
      <c r="B30" s="1394"/>
      <c r="C30" s="1394"/>
      <c r="D30" s="1394"/>
      <c r="E30" s="1394"/>
      <c r="F30" s="1394"/>
      <c r="G30" s="1394"/>
      <c r="H30" s="1394"/>
      <c r="I30" s="1394"/>
      <c r="J30" s="1394"/>
    </row>
    <row r="31" spans="1:10">
      <c r="A31" s="1394"/>
      <c r="B31" s="1394"/>
      <c r="C31" s="1394"/>
      <c r="D31" s="1394"/>
      <c r="E31" s="1394"/>
      <c r="F31" s="1394"/>
      <c r="G31" s="1394"/>
      <c r="H31" s="1394"/>
      <c r="I31" s="1394"/>
      <c r="J31" s="1394"/>
    </row>
    <row r="32" spans="1:10">
      <c r="A32" s="1394"/>
      <c r="B32" s="1394"/>
      <c r="C32" s="1394"/>
      <c r="D32" s="1394"/>
      <c r="E32" s="1394"/>
      <c r="F32" s="1394"/>
      <c r="G32" s="1394"/>
      <c r="H32" s="1394"/>
      <c r="I32" s="1394"/>
      <c r="J32" s="1394"/>
    </row>
    <row r="33" spans="1:10">
      <c r="A33" s="1394"/>
      <c r="B33" s="1394"/>
      <c r="C33" s="1394"/>
      <c r="D33" s="1394"/>
      <c r="E33" s="1394"/>
      <c r="F33" s="1394"/>
      <c r="G33" s="1394"/>
      <c r="H33" s="1394"/>
      <c r="I33" s="1394"/>
      <c r="J33" s="1394"/>
    </row>
    <row r="34" spans="1:10">
      <c r="A34" s="1394"/>
      <c r="B34" s="1394"/>
      <c r="C34" s="1394"/>
      <c r="D34" s="1394"/>
      <c r="E34" s="1394"/>
      <c r="F34" s="1394"/>
      <c r="G34" s="1394"/>
      <c r="H34" s="1394"/>
      <c r="I34" s="1394"/>
      <c r="J34" s="1394"/>
    </row>
    <row r="35" spans="1:10">
      <c r="A35" s="1394"/>
      <c r="B35" s="1394"/>
      <c r="C35" s="1394"/>
      <c r="D35" s="1394"/>
      <c r="E35" s="1394"/>
      <c r="F35" s="1394"/>
      <c r="G35" s="1394"/>
      <c r="H35" s="1394"/>
      <c r="I35" s="1394"/>
      <c r="J35" s="1394"/>
    </row>
    <row r="36" spans="1:10">
      <c r="A36" s="1394"/>
      <c r="B36" s="1394"/>
      <c r="C36" s="1394"/>
      <c r="D36" s="1394"/>
      <c r="E36" s="1394"/>
      <c r="F36" s="1394"/>
      <c r="G36" s="1394"/>
      <c r="H36" s="1394"/>
      <c r="I36" s="1394"/>
      <c r="J36" s="1394"/>
    </row>
    <row r="37" spans="1:10">
      <c r="A37" s="1394"/>
      <c r="B37" s="1394"/>
      <c r="C37" s="1394"/>
      <c r="D37" s="1394"/>
      <c r="E37" s="1394"/>
      <c r="F37" s="1394"/>
      <c r="G37" s="1394"/>
      <c r="H37" s="1394"/>
      <c r="I37" s="1394"/>
      <c r="J37" s="1394"/>
    </row>
    <row r="38" spans="1:10">
      <c r="A38" s="1394"/>
      <c r="B38" s="1394"/>
      <c r="C38" s="1394"/>
      <c r="D38" s="1394"/>
      <c r="E38" s="1394"/>
      <c r="F38" s="1394"/>
      <c r="G38" s="1394"/>
      <c r="H38" s="1394"/>
      <c r="I38" s="1394"/>
      <c r="J38" s="1394"/>
    </row>
    <row r="39" spans="1:10">
      <c r="A39" s="1394"/>
      <c r="B39" s="1394"/>
      <c r="C39" s="1394"/>
      <c r="D39" s="1394"/>
      <c r="E39" s="1394"/>
      <c r="F39" s="1394"/>
      <c r="G39" s="1394"/>
      <c r="H39" s="1394"/>
      <c r="I39" s="1394"/>
      <c r="J39" s="1394"/>
    </row>
    <row r="40" spans="1:10" ht="83.25" customHeight="1">
      <c r="A40" s="1394"/>
      <c r="B40" s="1394"/>
      <c r="C40" s="1394"/>
      <c r="D40" s="1394"/>
      <c r="E40" s="1394"/>
      <c r="F40" s="1394"/>
      <c r="G40" s="1394"/>
      <c r="H40" s="1394"/>
      <c r="I40" s="1394"/>
      <c r="J40" s="1394"/>
    </row>
    <row r="41" spans="1:10">
      <c r="A41" s="1394"/>
      <c r="B41" s="1394"/>
      <c r="C41" s="1394"/>
      <c r="D41" s="1394"/>
      <c r="E41" s="1394"/>
      <c r="F41" s="1394"/>
      <c r="G41" s="1394"/>
      <c r="H41" s="1394"/>
      <c r="I41" s="1394"/>
      <c r="J41" s="1394"/>
    </row>
  </sheetData>
  <mergeCells count="1">
    <mergeCell ref="A6:J41"/>
  </mergeCells>
  <pageMargins left="0.70866141732283472" right="0.70866141732283472" top="0.74803149606299213" bottom="0.74803149606299213" header="0.31496062992125984" footer="0.31496062992125984"/>
  <pageSetup scale="3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tabColor theme="6" tint="-0.249977111117893"/>
    <pageSetUpPr fitToPage="1"/>
  </sheetPr>
  <dimension ref="A1:J142"/>
  <sheetViews>
    <sheetView showGridLines="0" view="pageBreakPreview" zoomScale="40" zoomScaleNormal="100" zoomScaleSheetLayoutView="40" zoomScalePageLayoutView="62" workbookViewId="0">
      <selection activeCell="A21" sqref="A21:F22"/>
    </sheetView>
  </sheetViews>
  <sheetFormatPr defaultColWidth="11.42578125" defaultRowHeight="14.25"/>
  <cols>
    <col min="1" max="1" width="25.42578125" style="270" customWidth="1"/>
    <col min="2" max="5" width="39" style="270" customWidth="1"/>
    <col min="6" max="6" width="31" style="270" customWidth="1"/>
    <col min="7" max="7" width="29.42578125" style="270" customWidth="1"/>
    <col min="8" max="8" width="31.42578125" style="270" customWidth="1"/>
    <col min="9" max="9" width="29.42578125" style="270" customWidth="1"/>
    <col min="10" max="10" width="25" style="270" customWidth="1"/>
    <col min="11" max="16384" width="11.42578125" style="270"/>
  </cols>
  <sheetData>
    <row r="1" spans="1:10" ht="88.5" customHeight="1">
      <c r="A1" s="1397" t="s">
        <v>278</v>
      </c>
      <c r="B1" s="1398"/>
      <c r="C1" s="1398"/>
      <c r="D1" s="1398"/>
      <c r="E1" s="1398"/>
      <c r="F1" s="1398"/>
      <c r="G1" s="1398"/>
      <c r="H1" s="1398"/>
      <c r="I1" s="1398"/>
      <c r="J1" s="1398"/>
    </row>
    <row r="2" spans="1:10" ht="41.25" customHeight="1">
      <c r="A2" s="1399" t="str">
        <f>+'III.2.3.Afil. SFS RC X sex.tipo'!A2:L2</f>
        <v>Período:  Diciembre 2008 - Mayo 2024</v>
      </c>
      <c r="B2" s="1400"/>
      <c r="C2" s="1400"/>
      <c r="D2" s="1400"/>
      <c r="E2" s="1400"/>
      <c r="F2" s="1400"/>
      <c r="G2" s="1400"/>
      <c r="H2" s="1400"/>
      <c r="I2" s="1400"/>
      <c r="J2" s="1400"/>
    </row>
    <row r="3" spans="1:10" ht="22.5" customHeight="1">
      <c r="A3" s="424" t="s">
        <v>279</v>
      </c>
      <c r="B3" s="425"/>
      <c r="C3" s="425"/>
      <c r="D3" s="425"/>
      <c r="E3" s="425"/>
      <c r="F3" s="425"/>
      <c r="G3" s="425"/>
      <c r="H3" s="425"/>
      <c r="I3" s="425"/>
      <c r="J3" s="425"/>
    </row>
    <row r="4" spans="1:10" s="281" customFormat="1" ht="77.25" customHeight="1">
      <c r="A4" s="977" t="s">
        <v>228</v>
      </c>
      <c r="B4" s="978" t="s">
        <v>280</v>
      </c>
      <c r="C4" s="978" t="s">
        <v>281</v>
      </c>
      <c r="D4" s="978" t="s">
        <v>282</v>
      </c>
      <c r="E4" s="978" t="s">
        <v>283</v>
      </c>
      <c r="F4" s="978" t="s">
        <v>284</v>
      </c>
      <c r="G4" s="978" t="s">
        <v>285</v>
      </c>
      <c r="H4" s="978" t="s">
        <v>286</v>
      </c>
      <c r="I4" s="978" t="s">
        <v>287</v>
      </c>
      <c r="J4" s="979" t="s">
        <v>288</v>
      </c>
    </row>
    <row r="5" spans="1:10" ht="26.25">
      <c r="A5" s="669" t="s">
        <v>289</v>
      </c>
      <c r="B5" s="670">
        <v>966146</v>
      </c>
      <c r="C5" s="671">
        <f t="shared" ref="C5:C21" si="0">+D5+E5</f>
        <v>726113</v>
      </c>
      <c r="D5" s="670">
        <v>707328</v>
      </c>
      <c r="E5" s="670">
        <v>18785</v>
      </c>
      <c r="F5" s="671">
        <f t="shared" ref="F5:F21" si="1">+B5+D5+E5</f>
        <v>1692259</v>
      </c>
      <c r="G5" s="915">
        <f t="shared" ref="G5:G21" si="2">B5/F5</f>
        <v>0.57092088149627218</v>
      </c>
      <c r="H5" s="915">
        <f t="shared" ref="H5:H21" si="3">C5/F5</f>
        <v>0.42907911850372787</v>
      </c>
      <c r="I5" s="1272">
        <f t="shared" ref="I5:I16" si="4">+C5/B5</f>
        <v>0.75155618301995764</v>
      </c>
      <c r="J5" s="1273">
        <v>1.9443231147259318E-2</v>
      </c>
    </row>
    <row r="6" spans="1:10" ht="26.25">
      <c r="A6" s="669" t="s">
        <v>290</v>
      </c>
      <c r="B6" s="1225">
        <v>1079602</v>
      </c>
      <c r="C6" s="1226">
        <f t="shared" si="0"/>
        <v>1008697</v>
      </c>
      <c r="D6" s="1225">
        <v>962409</v>
      </c>
      <c r="E6" s="1225">
        <v>46288</v>
      </c>
      <c r="F6" s="1226">
        <f t="shared" si="1"/>
        <v>2088299</v>
      </c>
      <c r="G6" s="915">
        <f t="shared" si="2"/>
        <v>0.51697673561113611</v>
      </c>
      <c r="H6" s="915">
        <f t="shared" si="3"/>
        <v>0.48302326438886384</v>
      </c>
      <c r="I6" s="1272">
        <f t="shared" si="4"/>
        <v>0.93432301903849757</v>
      </c>
      <c r="J6" s="1273">
        <v>4.2875059512672266E-2</v>
      </c>
    </row>
    <row r="7" spans="1:10" ht="24.75" customHeight="1">
      <c r="A7" s="669" t="s">
        <v>291</v>
      </c>
      <c r="B7" s="1225">
        <v>1152861</v>
      </c>
      <c r="C7" s="1226">
        <f t="shared" si="0"/>
        <v>1211222</v>
      </c>
      <c r="D7" s="1225">
        <v>1140803</v>
      </c>
      <c r="E7" s="1225">
        <v>70419</v>
      </c>
      <c r="F7" s="1226">
        <f t="shared" si="1"/>
        <v>2364083</v>
      </c>
      <c r="G7" s="915">
        <f t="shared" si="2"/>
        <v>0.487656736248262</v>
      </c>
      <c r="H7" s="915">
        <f t="shared" si="3"/>
        <v>0.512343263751738</v>
      </c>
      <c r="I7" s="1272">
        <f t="shared" si="4"/>
        <v>1.0506227550415879</v>
      </c>
      <c r="J7" s="1273">
        <v>6.1081951770421583E-2</v>
      </c>
    </row>
    <row r="8" spans="1:10" ht="26.25">
      <c r="A8" s="669" t="s">
        <v>292</v>
      </c>
      <c r="B8" s="1225">
        <v>1188345</v>
      </c>
      <c r="C8" s="1226">
        <f t="shared" si="0"/>
        <v>1329078</v>
      </c>
      <c r="D8" s="1225">
        <v>1234019</v>
      </c>
      <c r="E8" s="1225">
        <v>95059</v>
      </c>
      <c r="F8" s="1226">
        <f t="shared" si="1"/>
        <v>2517423</v>
      </c>
      <c r="G8" s="915">
        <f t="shared" si="2"/>
        <v>0.47204820167290124</v>
      </c>
      <c r="H8" s="915">
        <f t="shared" si="3"/>
        <v>0.52795179832709882</v>
      </c>
      <c r="I8" s="1272">
        <f t="shared" si="4"/>
        <v>1.1184277293210305</v>
      </c>
      <c r="J8" s="1273">
        <v>7.9992763044402088E-2</v>
      </c>
    </row>
    <row r="9" spans="1:10" ht="26.25">
      <c r="A9" s="669" t="s">
        <v>293</v>
      </c>
      <c r="B9" s="1225">
        <v>1242830</v>
      </c>
      <c r="C9" s="1226">
        <f t="shared" si="0"/>
        <v>1445581</v>
      </c>
      <c r="D9" s="1225">
        <v>1332478</v>
      </c>
      <c r="E9" s="1225">
        <v>113103</v>
      </c>
      <c r="F9" s="1226">
        <f t="shared" si="1"/>
        <v>2688411</v>
      </c>
      <c r="G9" s="915">
        <f t="shared" si="2"/>
        <v>0.46229166596922866</v>
      </c>
      <c r="H9" s="915">
        <f t="shared" si="3"/>
        <v>0.53770833403077134</v>
      </c>
      <c r="I9" s="1272">
        <f t="shared" si="4"/>
        <v>1.1631365512580161</v>
      </c>
      <c r="J9" s="1273">
        <v>9.1004401245544445E-2</v>
      </c>
    </row>
    <row r="10" spans="1:10" ht="26.25">
      <c r="A10" s="669" t="s">
        <v>294</v>
      </c>
      <c r="B10" s="1225">
        <v>1297821</v>
      </c>
      <c r="C10" s="1226">
        <f t="shared" si="0"/>
        <v>1561485</v>
      </c>
      <c r="D10" s="1225">
        <v>1429474</v>
      </c>
      <c r="E10" s="1225">
        <v>132011</v>
      </c>
      <c r="F10" s="1226">
        <f t="shared" si="1"/>
        <v>2859306</v>
      </c>
      <c r="G10" s="915">
        <f t="shared" si="2"/>
        <v>0.45389370707437399</v>
      </c>
      <c r="H10" s="915">
        <f t="shared" si="3"/>
        <v>0.54610629292562596</v>
      </c>
      <c r="I10" s="1272">
        <f t="shared" si="4"/>
        <v>1.203158987256332</v>
      </c>
      <c r="J10" s="1273">
        <v>0.10171741711684432</v>
      </c>
    </row>
    <row r="11" spans="1:10" ht="26.25" customHeight="1">
      <c r="A11" s="669" t="s">
        <v>295</v>
      </c>
      <c r="B11" s="1225">
        <v>1422986</v>
      </c>
      <c r="C11" s="1226">
        <f t="shared" si="0"/>
        <v>1718613</v>
      </c>
      <c r="D11" s="1225">
        <v>1568541</v>
      </c>
      <c r="E11" s="1225">
        <v>150072</v>
      </c>
      <c r="F11" s="1226">
        <f t="shared" si="1"/>
        <v>3141599</v>
      </c>
      <c r="G11" s="915">
        <f t="shared" si="2"/>
        <v>0.45294959668627344</v>
      </c>
      <c r="H11" s="915">
        <f t="shared" si="3"/>
        <v>0.54705040331372656</v>
      </c>
      <c r="I11" s="1272">
        <f t="shared" si="4"/>
        <v>1.2077511655068989</v>
      </c>
      <c r="J11" s="1273">
        <v>0.10546273821386859</v>
      </c>
    </row>
    <row r="12" spans="1:10" ht="26.25">
      <c r="A12" s="669" t="s">
        <v>296</v>
      </c>
      <c r="B12" s="1225">
        <v>1513634</v>
      </c>
      <c r="C12" s="1226">
        <f t="shared" si="0"/>
        <v>1826204</v>
      </c>
      <c r="D12" s="1225">
        <v>1649407</v>
      </c>
      <c r="E12" s="1225">
        <v>176797</v>
      </c>
      <c r="F12" s="1226">
        <f t="shared" si="1"/>
        <v>3339838</v>
      </c>
      <c r="G12" s="915">
        <f t="shared" si="2"/>
        <v>0.4532058141742204</v>
      </c>
      <c r="H12" s="915">
        <f t="shared" si="3"/>
        <v>0.54679418582577954</v>
      </c>
      <c r="I12" s="1272">
        <f t="shared" si="4"/>
        <v>1.2065030251698892</v>
      </c>
      <c r="J12" s="1273">
        <v>0.11680300521790604</v>
      </c>
    </row>
    <row r="13" spans="1:10" s="428" customFormat="1" ht="26.25">
      <c r="A13" s="669" t="s">
        <v>297</v>
      </c>
      <c r="B13" s="1225">
        <v>1619670</v>
      </c>
      <c r="C13" s="1226">
        <f t="shared" si="0"/>
        <v>1971618</v>
      </c>
      <c r="D13" s="1225">
        <v>1781414</v>
      </c>
      <c r="E13" s="1225">
        <v>190204</v>
      </c>
      <c r="F13" s="1226">
        <f t="shared" si="1"/>
        <v>3591288</v>
      </c>
      <c r="G13" s="915">
        <f t="shared" si="2"/>
        <v>0.45099975273495191</v>
      </c>
      <c r="H13" s="915">
        <f t="shared" si="3"/>
        <v>0.54900024726504804</v>
      </c>
      <c r="I13" s="1272">
        <f t="shared" si="4"/>
        <v>1.2172961158754561</v>
      </c>
      <c r="J13" s="1273">
        <v>0.11743379824285194</v>
      </c>
    </row>
    <row r="14" spans="1:10" ht="26.25">
      <c r="A14" s="669" t="s">
        <v>298</v>
      </c>
      <c r="B14" s="1225">
        <v>1766077</v>
      </c>
      <c r="C14" s="1226">
        <f t="shared" si="0"/>
        <v>2136515</v>
      </c>
      <c r="D14" s="1225">
        <v>1932996</v>
      </c>
      <c r="E14" s="1225">
        <v>203519</v>
      </c>
      <c r="F14" s="1226">
        <f t="shared" si="1"/>
        <v>3902592</v>
      </c>
      <c r="G14" s="915">
        <f t="shared" si="2"/>
        <v>0.45253949170192531</v>
      </c>
      <c r="H14" s="915">
        <f t="shared" si="3"/>
        <v>0.54746050829807469</v>
      </c>
      <c r="I14" s="1272">
        <f t="shared" si="4"/>
        <v>1.2097518964348666</v>
      </c>
      <c r="J14" s="1273">
        <v>0.11523789732837243</v>
      </c>
    </row>
    <row r="15" spans="1:10" s="279" customFormat="1" ht="26.25">
      <c r="A15" s="669" t="s">
        <v>246</v>
      </c>
      <c r="B15" s="1225">
        <v>1859359</v>
      </c>
      <c r="C15" s="1226">
        <f t="shared" si="0"/>
        <v>2294628</v>
      </c>
      <c r="D15" s="1225">
        <v>2074903</v>
      </c>
      <c r="E15" s="1225">
        <v>219725</v>
      </c>
      <c r="F15" s="1226">
        <f t="shared" si="1"/>
        <v>4153987</v>
      </c>
      <c r="G15" s="915">
        <f t="shared" si="2"/>
        <v>0.44760828572645989</v>
      </c>
      <c r="H15" s="915">
        <f t="shared" si="3"/>
        <v>0.55239171427354006</v>
      </c>
      <c r="I15" s="1272">
        <f t="shared" si="4"/>
        <v>1.2340962665090496</v>
      </c>
      <c r="J15" s="1273">
        <v>0.11817244545028691</v>
      </c>
    </row>
    <row r="16" spans="1:10" s="279" customFormat="1" ht="26.25">
      <c r="A16" s="669" t="s">
        <v>247</v>
      </c>
      <c r="B16" s="1225">
        <v>1891406</v>
      </c>
      <c r="C16" s="1226">
        <f t="shared" si="0"/>
        <v>2337255</v>
      </c>
      <c r="D16" s="1225">
        <v>2112207</v>
      </c>
      <c r="E16" s="1225">
        <v>225048</v>
      </c>
      <c r="F16" s="1226">
        <f t="shared" si="1"/>
        <v>4228661</v>
      </c>
      <c r="G16" s="915">
        <f t="shared" si="2"/>
        <v>0.44728248492844425</v>
      </c>
      <c r="H16" s="915">
        <f t="shared" si="3"/>
        <v>0.55271751507155575</v>
      </c>
      <c r="I16" s="1272">
        <f t="shared" si="4"/>
        <v>1.2357235834083216</v>
      </c>
      <c r="J16" s="1273">
        <v>0.11898450147667926</v>
      </c>
    </row>
    <row r="17" spans="1:10" s="279" customFormat="1" ht="26.25">
      <c r="A17" s="669" t="s">
        <v>299</v>
      </c>
      <c r="B17" s="670">
        <v>1847991</v>
      </c>
      <c r="C17" s="671">
        <f t="shared" si="0"/>
        <v>2366912</v>
      </c>
      <c r="D17" s="670">
        <v>2140541</v>
      </c>
      <c r="E17" s="670">
        <v>226371</v>
      </c>
      <c r="F17" s="671">
        <f t="shared" si="1"/>
        <v>4214903</v>
      </c>
      <c r="G17" s="915">
        <f>B17/F17</f>
        <v>0.43844211835954472</v>
      </c>
      <c r="H17" s="915">
        <f>C17/F17</f>
        <v>0.56155788164045528</v>
      </c>
      <c r="I17" s="1272">
        <f>+C17/B17</f>
        <v>1.2808027744723864</v>
      </c>
      <c r="J17" s="1273">
        <v>0.12249572644022617</v>
      </c>
    </row>
    <row r="18" spans="1:10" s="279" customFormat="1" ht="26.25">
      <c r="A18" s="669" t="s">
        <v>249</v>
      </c>
      <c r="B18" s="670">
        <v>1928263</v>
      </c>
      <c r="C18" s="671">
        <f t="shared" si="0"/>
        <v>2357096</v>
      </c>
      <c r="D18" s="670">
        <v>2120386</v>
      </c>
      <c r="E18" s="670">
        <v>236710</v>
      </c>
      <c r="F18" s="671">
        <f t="shared" si="1"/>
        <v>4285359</v>
      </c>
      <c r="G18" s="915">
        <f>B18/F18</f>
        <v>0.44996533545964296</v>
      </c>
      <c r="H18" s="915">
        <f>C18/F18</f>
        <v>0.5500346645403571</v>
      </c>
      <c r="I18" s="1272">
        <f>+C18/B18</f>
        <v>1.2223934183251974</v>
      </c>
      <c r="J18" s="1273">
        <v>0.12275815072943888</v>
      </c>
    </row>
    <row r="19" spans="1:10" s="279" customFormat="1" ht="26.25">
      <c r="A19" s="669" t="s">
        <v>250</v>
      </c>
      <c r="B19" s="670">
        <v>2080797</v>
      </c>
      <c r="C19" s="671">
        <f t="shared" si="0"/>
        <v>2488113</v>
      </c>
      <c r="D19" s="670">
        <v>2241626</v>
      </c>
      <c r="E19" s="670">
        <v>246487</v>
      </c>
      <c r="F19" s="671">
        <f t="shared" si="1"/>
        <v>4568910</v>
      </c>
      <c r="G19" s="915">
        <f>B19/F19</f>
        <v>0.45542525460120686</v>
      </c>
      <c r="H19" s="915">
        <v>0.54457474539879314</v>
      </c>
      <c r="I19" s="1272">
        <f>+C19/B19</f>
        <v>1.1957499938725402</v>
      </c>
      <c r="J19" s="1273">
        <v>0.11845797547766553</v>
      </c>
    </row>
    <row r="20" spans="1:10" s="279" customFormat="1" ht="26.25">
      <c r="A20" s="669" t="s">
        <v>251</v>
      </c>
      <c r="B20" s="672">
        <v>2097791</v>
      </c>
      <c r="C20" s="671">
        <f t="shared" si="0"/>
        <v>2479277</v>
      </c>
      <c r="D20" s="672">
        <v>2226907</v>
      </c>
      <c r="E20" s="672">
        <v>252370</v>
      </c>
      <c r="F20" s="671">
        <f t="shared" si="1"/>
        <v>4577068</v>
      </c>
      <c r="G20" s="916">
        <f>B20/F20</f>
        <v>0.45832637837148149</v>
      </c>
      <c r="H20" s="916">
        <f>C20/F20</f>
        <v>0.54167362162851851</v>
      </c>
      <c r="I20" s="1272">
        <f>+C20/B20</f>
        <v>1.1818512902381599</v>
      </c>
      <c r="J20" s="1273">
        <v>0.12030273749863547</v>
      </c>
    </row>
    <row r="21" spans="1:10" ht="26.25">
      <c r="A21" s="1131" t="str">
        <f>+'Resumen '!O5</f>
        <v>Ene-May. 24</v>
      </c>
      <c r="B21" s="672">
        <f>+'Resumen '!C26</f>
        <v>2130513</v>
      </c>
      <c r="C21" s="671">
        <f t="shared" si="0"/>
        <v>2519368</v>
      </c>
      <c r="D21" s="672">
        <f>+'Resumen '!C27</f>
        <v>2261186</v>
      </c>
      <c r="E21" s="672">
        <f>+'Resumen '!C28</f>
        <v>258182</v>
      </c>
      <c r="F21" s="671">
        <f t="shared" si="1"/>
        <v>4649881</v>
      </c>
      <c r="G21" s="916">
        <f t="shared" si="2"/>
        <v>0.45818656434433486</v>
      </c>
      <c r="H21" s="916">
        <f t="shared" si="3"/>
        <v>0.5418134356556652</v>
      </c>
      <c r="I21" s="1272">
        <f>+C21/B21</f>
        <v>1.1825170745261822</v>
      </c>
      <c r="J21" s="1273">
        <v>0.12038857642463513</v>
      </c>
    </row>
    <row r="22" spans="1:10" ht="26.25">
      <c r="A22" s="1222" t="s">
        <v>300</v>
      </c>
      <c r="B22" s="1223">
        <f>B21-B20</f>
        <v>32722</v>
      </c>
      <c r="C22" s="1223">
        <f>C21-C20</f>
        <v>40091</v>
      </c>
      <c r="D22" s="1223">
        <f>D21-D20</f>
        <v>34279</v>
      </c>
      <c r="E22" s="1223">
        <f>E21-E20</f>
        <v>5812</v>
      </c>
      <c r="F22" s="1223">
        <f>F21-F20</f>
        <v>72813</v>
      </c>
      <c r="G22" s="1224">
        <f>+G21-G20</f>
        <v>-1.3981402714663416E-4</v>
      </c>
      <c r="H22" s="1224">
        <f>+H21-H20</f>
        <v>1.3981402714668967E-4</v>
      </c>
      <c r="I22" s="1224">
        <f>+I21-I20</f>
        <v>6.6578428802221978E-4</v>
      </c>
      <c r="J22" s="1228">
        <f>+J21-J20</f>
        <v>8.5838925999656701E-5</v>
      </c>
    </row>
    <row r="23" spans="1:10" ht="31.5" customHeight="1">
      <c r="A23" s="1395" t="s">
        <v>301</v>
      </c>
      <c r="B23" s="1395"/>
      <c r="C23" s="1395"/>
      <c r="D23" s="1395"/>
      <c r="E23" s="1395"/>
      <c r="F23" s="1395"/>
      <c r="G23" s="1395"/>
      <c r="H23" s="1395"/>
      <c r="I23" s="1396"/>
      <c r="J23" s="427"/>
    </row>
    <row r="24" spans="1:10" ht="25.5" customHeight="1">
      <c r="A24" s="426"/>
      <c r="B24" s="426"/>
      <c r="C24" s="426"/>
      <c r="D24" s="429"/>
      <c r="E24" s="429"/>
      <c r="F24" s="1184">
        <f>+F22/F20</f>
        <v>1.5908218973368977E-2</v>
      </c>
      <c r="G24" s="426"/>
      <c r="H24" s="426"/>
      <c r="I24" s="322"/>
      <c r="J24" s="322"/>
    </row>
    <row r="25" spans="1:10" ht="25.5" customHeight="1">
      <c r="A25" s="426"/>
      <c r="B25" s="426"/>
      <c r="C25" s="426"/>
      <c r="D25" s="430"/>
      <c r="E25" s="430"/>
      <c r="F25" s="426"/>
      <c r="G25" s="426"/>
      <c r="H25" s="426"/>
      <c r="I25" s="322"/>
      <c r="J25" s="322"/>
    </row>
    <row r="26" spans="1:10" ht="25.5" customHeight="1">
      <c r="A26" s="426"/>
      <c r="B26" s="426"/>
      <c r="C26" s="426"/>
      <c r="D26" s="426"/>
      <c r="E26" s="426"/>
      <c r="F26" s="426"/>
      <c r="G26" s="426"/>
      <c r="H26" s="426"/>
      <c r="I26" s="322"/>
      <c r="J26" s="322"/>
    </row>
    <row r="27" spans="1:10" ht="25.5" customHeight="1">
      <c r="A27" s="426"/>
      <c r="B27" s="426"/>
      <c r="C27" s="426"/>
      <c r="D27" s="426"/>
      <c r="E27" s="426"/>
      <c r="F27" s="426"/>
      <c r="G27" s="426"/>
      <c r="H27" s="426"/>
      <c r="I27" s="322"/>
      <c r="J27" s="322"/>
    </row>
    <row r="28" spans="1:10" ht="25.5" customHeight="1">
      <c r="A28" s="426"/>
      <c r="B28" s="426"/>
      <c r="C28" s="426"/>
      <c r="D28" s="426"/>
      <c r="E28" s="426"/>
      <c r="F28" s="426"/>
      <c r="G28" s="426"/>
      <c r="H28" s="426"/>
      <c r="I28" s="322"/>
      <c r="J28" s="322"/>
    </row>
    <row r="29" spans="1:10" ht="25.5" customHeight="1">
      <c r="A29" s="322"/>
      <c r="B29" s="322"/>
      <c r="C29" s="322"/>
      <c r="D29" s="322"/>
      <c r="E29" s="322"/>
      <c r="F29" s="322"/>
      <c r="G29" s="322"/>
      <c r="H29" s="322"/>
      <c r="I29" s="322"/>
      <c r="J29" s="322"/>
    </row>
    <row r="30" spans="1:10" ht="25.5" customHeight="1">
      <c r="A30" s="322"/>
      <c r="B30" s="322"/>
      <c r="C30" s="322"/>
      <c r="D30" s="322"/>
      <c r="E30" s="322"/>
      <c r="F30" s="322"/>
      <c r="G30" s="322"/>
      <c r="H30" s="322"/>
      <c r="I30" s="322"/>
      <c r="J30" s="322"/>
    </row>
    <row r="31" spans="1:10" ht="25.5" customHeight="1">
      <c r="A31" s="322"/>
      <c r="B31" s="322"/>
      <c r="C31" s="322"/>
      <c r="D31" s="322"/>
      <c r="E31" s="322"/>
      <c r="F31" s="322"/>
      <c r="G31" s="322"/>
      <c r="H31" s="322"/>
      <c r="I31" s="322"/>
      <c r="J31" s="322"/>
    </row>
    <row r="32" spans="1:10" ht="25.5" customHeight="1">
      <c r="A32" s="322"/>
      <c r="B32" s="322"/>
      <c r="C32" s="322"/>
      <c r="D32" s="322"/>
      <c r="E32" s="322"/>
      <c r="F32" s="322"/>
      <c r="G32" s="322"/>
      <c r="H32" s="322"/>
      <c r="I32" s="322"/>
      <c r="J32" s="322"/>
    </row>
    <row r="33" spans="1:10" ht="25.5" customHeight="1">
      <c r="A33" s="322"/>
      <c r="B33" s="322"/>
      <c r="C33" s="322"/>
      <c r="D33" s="322"/>
      <c r="E33" s="322"/>
      <c r="F33" s="322"/>
      <c r="G33" s="322"/>
      <c r="H33" s="322"/>
      <c r="I33" s="322"/>
      <c r="J33" s="322"/>
    </row>
    <row r="34" spans="1:10" ht="25.5" customHeight="1">
      <c r="A34" s="322"/>
      <c r="B34" s="322"/>
      <c r="C34" s="322"/>
      <c r="D34" s="322"/>
      <c r="E34" s="322"/>
      <c r="F34" s="322"/>
      <c r="G34" s="322"/>
      <c r="H34" s="322"/>
      <c r="I34" s="322"/>
    </row>
    <row r="35" spans="1:10" ht="25.5" customHeight="1">
      <c r="A35" s="322"/>
      <c r="B35" s="322"/>
      <c r="C35" s="322"/>
      <c r="D35" s="322"/>
      <c r="E35" s="322"/>
      <c r="F35" s="322"/>
      <c r="G35" s="322"/>
      <c r="H35" s="322"/>
      <c r="I35" s="322"/>
    </row>
    <row r="36" spans="1:10" ht="25.5" customHeight="1">
      <c r="A36" s="322"/>
      <c r="B36" s="322"/>
      <c r="C36" s="322"/>
      <c r="D36" s="322"/>
      <c r="E36" s="322"/>
      <c r="F36" s="322"/>
      <c r="G36" s="322"/>
      <c r="H36" s="322"/>
      <c r="I36" s="322"/>
    </row>
    <row r="37" spans="1:10" ht="25.5" customHeight="1">
      <c r="A37" s="322"/>
      <c r="B37" s="322"/>
      <c r="C37" s="322"/>
      <c r="D37" s="322"/>
      <c r="E37" s="322"/>
      <c r="F37" s="322"/>
      <c r="G37" s="322"/>
      <c r="H37" s="322"/>
      <c r="I37" s="322"/>
    </row>
    <row r="38" spans="1:10" ht="25.5" customHeight="1">
      <c r="A38" s="322"/>
      <c r="B38" s="322"/>
      <c r="C38" s="322"/>
      <c r="D38" s="322"/>
      <c r="E38" s="322"/>
      <c r="F38" s="322"/>
      <c r="G38" s="322"/>
      <c r="H38" s="322"/>
    </row>
    <row r="39" spans="1:10" ht="25.5" customHeight="1">
      <c r="A39" s="322"/>
      <c r="B39" s="322"/>
      <c r="C39" s="322"/>
      <c r="D39" s="322"/>
      <c r="E39" s="322"/>
      <c r="F39" s="322"/>
      <c r="G39" s="322"/>
      <c r="H39" s="322"/>
      <c r="J39" s="411"/>
    </row>
    <row r="40" spans="1:10" ht="25.5" customHeight="1">
      <c r="A40" s="322"/>
      <c r="B40" s="322"/>
      <c r="C40" s="322"/>
      <c r="D40" s="322"/>
      <c r="E40" s="322"/>
      <c r="F40" s="322"/>
      <c r="G40" s="322"/>
      <c r="H40" s="322"/>
    </row>
    <row r="41" spans="1:10" ht="25.5" customHeight="1">
      <c r="A41" s="322"/>
      <c r="B41" s="322"/>
      <c r="C41" s="322"/>
      <c r="D41" s="322"/>
      <c r="E41" s="322"/>
      <c r="F41" s="322"/>
      <c r="G41" s="322"/>
      <c r="H41" s="322"/>
    </row>
    <row r="42" spans="1:10" ht="25.5" customHeight="1">
      <c r="A42" s="322"/>
      <c r="B42" s="322"/>
      <c r="C42" s="322"/>
      <c r="D42" s="322"/>
      <c r="E42" s="322"/>
      <c r="F42" s="322"/>
      <c r="G42" s="322"/>
      <c r="H42" s="322"/>
    </row>
    <row r="43" spans="1:10" ht="23.25">
      <c r="A43" s="322"/>
      <c r="B43" s="322"/>
      <c r="C43" s="322"/>
      <c r="D43" s="322"/>
      <c r="E43" s="322"/>
      <c r="F43" s="322"/>
      <c r="G43" s="322"/>
      <c r="H43" s="322"/>
      <c r="I43" s="411"/>
    </row>
    <row r="44" spans="1:10">
      <c r="A44" s="322"/>
      <c r="B44" s="322"/>
      <c r="C44" s="322"/>
      <c r="D44" s="322"/>
      <c r="E44" s="322"/>
      <c r="F44" s="322"/>
      <c r="G44" s="322"/>
      <c r="H44" s="322"/>
    </row>
    <row r="45" spans="1:10">
      <c r="A45" s="322"/>
      <c r="B45" s="322"/>
      <c r="C45" s="322"/>
      <c r="D45" s="322"/>
      <c r="E45" s="322"/>
      <c r="F45" s="322"/>
      <c r="G45" s="322"/>
      <c r="H45" s="322"/>
    </row>
    <row r="46" spans="1:10">
      <c r="A46" s="322"/>
      <c r="B46" s="322"/>
      <c r="C46" s="322"/>
      <c r="D46" s="322"/>
      <c r="E46" s="322"/>
      <c r="F46" s="322"/>
      <c r="G46" s="322"/>
      <c r="H46" s="322"/>
    </row>
    <row r="47" spans="1:10" ht="51" customHeight="1"/>
    <row r="48" spans="1:10" ht="78" customHeight="1"/>
    <row r="52" spans="1:8" ht="23.25">
      <c r="A52" s="411"/>
      <c r="B52" s="411"/>
      <c r="C52" s="411"/>
      <c r="D52" s="411"/>
      <c r="E52" s="411"/>
      <c r="F52" s="411"/>
      <c r="G52" s="411"/>
      <c r="H52" s="411"/>
    </row>
    <row r="142" spans="3:3">
      <c r="C142" s="270">
        <f>C140</f>
        <v>0</v>
      </c>
    </row>
  </sheetData>
  <mergeCells count="3">
    <mergeCell ref="A23:I23"/>
    <mergeCell ref="A1:J1"/>
    <mergeCell ref="A2:J2"/>
  </mergeCells>
  <conditionalFormatting sqref="D21:E21 B21:B22 C22:I22">
    <cfRule type="cellIs" dxfId="660" priority="13" operator="equal">
      <formula>0</formula>
    </cfRule>
    <cfRule type="cellIs" dxfId="659"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2">
    <tabColor theme="6" tint="-0.249977111117893"/>
    <pageSetUpPr fitToPage="1"/>
  </sheetPr>
  <dimension ref="A1:Q40"/>
  <sheetViews>
    <sheetView showGridLines="0" view="pageBreakPreview" topLeftCell="A2" zoomScale="40" zoomScaleNormal="100" zoomScaleSheetLayoutView="40" zoomScalePageLayoutView="62" workbookViewId="0">
      <selection activeCell="O24" sqref="O24"/>
    </sheetView>
  </sheetViews>
  <sheetFormatPr defaultColWidth="11.42578125" defaultRowHeight="15"/>
  <cols>
    <col min="1" max="1" width="22.85546875" customWidth="1"/>
    <col min="2" max="2" width="21.28515625" customWidth="1"/>
    <col min="3" max="3" width="18.7109375" customWidth="1"/>
    <col min="4" max="4" width="17.5703125" customWidth="1"/>
    <col min="5" max="5" width="22.42578125" customWidth="1"/>
    <col min="6" max="6" width="20.85546875" customWidth="1"/>
    <col min="7" max="7" width="17.5703125" customWidth="1"/>
    <col min="8" max="8" width="19.5703125" customWidth="1"/>
    <col min="9" max="9" width="18.5703125" customWidth="1"/>
    <col min="10" max="10" width="18.85546875" customWidth="1"/>
    <col min="11" max="11" width="25.140625" customWidth="1"/>
    <col min="12" max="12" width="23" customWidth="1"/>
    <col min="14" max="14" width="33.42578125" customWidth="1"/>
    <col min="16" max="17" width="24.42578125" bestFit="1" customWidth="1"/>
  </cols>
  <sheetData>
    <row r="1" spans="1:12" ht="78" customHeight="1">
      <c r="A1" s="1402" t="s">
        <v>302</v>
      </c>
      <c r="B1" s="1402"/>
      <c r="C1" s="1402"/>
      <c r="D1" s="1402"/>
      <c r="E1" s="1402"/>
      <c r="F1" s="1402"/>
      <c r="G1" s="1402"/>
      <c r="H1" s="1402"/>
      <c r="I1" s="1402"/>
      <c r="J1" s="1402"/>
      <c r="K1" s="1402"/>
      <c r="L1" s="1402"/>
    </row>
    <row r="2" spans="1:12" ht="38.25" customHeight="1">
      <c r="A2" s="1403" t="str">
        <f>+'Resumen '!O4</f>
        <v>Período:  Diciembre 2008 - Mayo 2024</v>
      </c>
      <c r="B2" s="1403"/>
      <c r="C2" s="1403"/>
      <c r="D2" s="1403"/>
      <c r="E2" s="1403"/>
      <c r="F2" s="1403"/>
      <c r="G2" s="1403"/>
      <c r="H2" s="1403"/>
      <c r="I2" s="1403"/>
      <c r="J2" s="1403"/>
      <c r="K2" s="1403"/>
      <c r="L2" s="1403"/>
    </row>
    <row r="3" spans="1:12" ht="17.25" customHeight="1">
      <c r="A3" s="72"/>
      <c r="B3" s="72"/>
      <c r="C3" s="72"/>
      <c r="D3" s="72"/>
      <c r="E3" s="72"/>
      <c r="F3" s="72"/>
      <c r="G3" s="72"/>
      <c r="H3" s="72"/>
      <c r="I3" s="72"/>
      <c r="J3" s="72"/>
      <c r="K3" s="72"/>
      <c r="L3" s="72"/>
    </row>
    <row r="4" spans="1:12" s="689" customFormat="1" ht="70.5" customHeight="1">
      <c r="A4" s="1227" t="s">
        <v>303</v>
      </c>
      <c r="B4" s="640" t="s">
        <v>304</v>
      </c>
      <c r="C4" s="1229" t="s">
        <v>305</v>
      </c>
      <c r="D4" s="1229" t="s">
        <v>306</v>
      </c>
      <c r="E4" s="1229" t="s">
        <v>307</v>
      </c>
      <c r="F4" s="640" t="s">
        <v>308</v>
      </c>
      <c r="G4" s="640" t="s">
        <v>309</v>
      </c>
      <c r="H4" s="1229" t="s">
        <v>310</v>
      </c>
      <c r="I4" s="1229" t="s">
        <v>311</v>
      </c>
      <c r="J4" s="1229" t="s">
        <v>312</v>
      </c>
      <c r="K4" s="640" t="s">
        <v>313</v>
      </c>
      <c r="L4" s="901" t="s">
        <v>314</v>
      </c>
    </row>
    <row r="5" spans="1:12" s="690" customFormat="1" ht="26.25">
      <c r="A5" s="1230" t="s">
        <v>289</v>
      </c>
      <c r="B5" s="1231">
        <v>554588</v>
      </c>
      <c r="C5" s="1231">
        <v>330370</v>
      </c>
      <c r="D5" s="1231">
        <v>5444</v>
      </c>
      <c r="E5" s="1231">
        <f>+D5+C5</f>
        <v>335814</v>
      </c>
      <c r="F5" s="1232">
        <f t="shared" ref="F5:F21" si="0">B5+C5+D5</f>
        <v>890402</v>
      </c>
      <c r="G5" s="1231">
        <v>411558</v>
      </c>
      <c r="H5" s="1231">
        <v>376958</v>
      </c>
      <c r="I5" s="1231">
        <v>13341</v>
      </c>
      <c r="J5" s="1231">
        <f>+I5+H5</f>
        <v>390299</v>
      </c>
      <c r="K5" s="1232">
        <f t="shared" ref="K5:K11" si="1">G5+H5+I5</f>
        <v>801857</v>
      </c>
      <c r="L5" s="1233">
        <f t="shared" ref="L5:L11" si="2">F5+K5</f>
        <v>1692259</v>
      </c>
    </row>
    <row r="6" spans="1:12" s="690" customFormat="1" ht="26.25">
      <c r="A6" s="1234" t="s">
        <v>290</v>
      </c>
      <c r="B6" s="1231">
        <v>621549</v>
      </c>
      <c r="C6" s="1231">
        <v>444129</v>
      </c>
      <c r="D6" s="1231">
        <v>13199</v>
      </c>
      <c r="E6" s="1231">
        <f t="shared" ref="E6:E18" si="3">+D6+C6</f>
        <v>457328</v>
      </c>
      <c r="F6" s="1232">
        <f t="shared" si="0"/>
        <v>1078877</v>
      </c>
      <c r="G6" s="1231">
        <v>458053</v>
      </c>
      <c r="H6" s="1231">
        <v>518280</v>
      </c>
      <c r="I6" s="1231">
        <v>33089</v>
      </c>
      <c r="J6" s="1231">
        <f t="shared" ref="J6:J18" si="4">+I6+H6</f>
        <v>551369</v>
      </c>
      <c r="K6" s="1232">
        <f t="shared" si="1"/>
        <v>1009422</v>
      </c>
      <c r="L6" s="1233">
        <f t="shared" si="2"/>
        <v>2088299</v>
      </c>
    </row>
    <row r="7" spans="1:12" s="690" customFormat="1" ht="26.25">
      <c r="A7" s="1230" t="s">
        <v>291</v>
      </c>
      <c r="B7" s="1231">
        <v>666490</v>
      </c>
      <c r="C7" s="1231">
        <v>523408</v>
      </c>
      <c r="D7" s="1231">
        <v>20284</v>
      </c>
      <c r="E7" s="1231">
        <f t="shared" si="3"/>
        <v>543692</v>
      </c>
      <c r="F7" s="1232">
        <f t="shared" si="0"/>
        <v>1210182</v>
      </c>
      <c r="G7" s="1231">
        <v>486371</v>
      </c>
      <c r="H7" s="1231">
        <v>617395</v>
      </c>
      <c r="I7" s="1231">
        <v>50135</v>
      </c>
      <c r="J7" s="1231">
        <f t="shared" si="4"/>
        <v>667530</v>
      </c>
      <c r="K7" s="1232">
        <f t="shared" si="1"/>
        <v>1153901</v>
      </c>
      <c r="L7" s="1233">
        <f t="shared" si="2"/>
        <v>2364083</v>
      </c>
    </row>
    <row r="8" spans="1:12" s="690" customFormat="1" ht="26.25">
      <c r="A8" s="1234" t="s">
        <v>292</v>
      </c>
      <c r="B8" s="1231">
        <v>688507</v>
      </c>
      <c r="C8" s="1231">
        <v>563079</v>
      </c>
      <c r="D8" s="1231">
        <v>27872</v>
      </c>
      <c r="E8" s="1231">
        <f t="shared" si="3"/>
        <v>590951</v>
      </c>
      <c r="F8" s="1232">
        <f t="shared" si="0"/>
        <v>1279458</v>
      </c>
      <c r="G8" s="1231">
        <v>499838</v>
      </c>
      <c r="H8" s="1231">
        <v>670940</v>
      </c>
      <c r="I8" s="1231">
        <v>67187</v>
      </c>
      <c r="J8" s="1231">
        <f t="shared" si="4"/>
        <v>738127</v>
      </c>
      <c r="K8" s="1232">
        <f t="shared" si="1"/>
        <v>1237965</v>
      </c>
      <c r="L8" s="1233">
        <f t="shared" si="2"/>
        <v>2517423</v>
      </c>
    </row>
    <row r="9" spans="1:12" s="690" customFormat="1" ht="26.25">
      <c r="A9" s="1230" t="s">
        <v>293</v>
      </c>
      <c r="B9" s="1231">
        <v>719477</v>
      </c>
      <c r="C9" s="1231">
        <v>607781</v>
      </c>
      <c r="D9" s="1231">
        <v>33530</v>
      </c>
      <c r="E9" s="1231">
        <f t="shared" si="3"/>
        <v>641311</v>
      </c>
      <c r="F9" s="1232">
        <f t="shared" si="0"/>
        <v>1360788</v>
      </c>
      <c r="G9" s="1231">
        <v>523353</v>
      </c>
      <c r="H9" s="1231">
        <v>724697</v>
      </c>
      <c r="I9" s="1231">
        <v>79573</v>
      </c>
      <c r="J9" s="1231">
        <f t="shared" si="4"/>
        <v>804270</v>
      </c>
      <c r="K9" s="1232">
        <f t="shared" si="1"/>
        <v>1327623</v>
      </c>
      <c r="L9" s="1233">
        <f t="shared" si="2"/>
        <v>2688411</v>
      </c>
    </row>
    <row r="10" spans="1:12" s="690" customFormat="1" ht="26.25">
      <c r="A10" s="1234" t="s">
        <v>294</v>
      </c>
      <c r="B10" s="1231">
        <v>761550</v>
      </c>
      <c r="C10" s="1231">
        <v>660882</v>
      </c>
      <c r="D10" s="1231">
        <v>39966</v>
      </c>
      <c r="E10" s="1231">
        <f t="shared" si="3"/>
        <v>700848</v>
      </c>
      <c r="F10" s="1232">
        <f t="shared" si="0"/>
        <v>1462398</v>
      </c>
      <c r="G10" s="1231">
        <v>557229</v>
      </c>
      <c r="H10" s="1231">
        <v>788545</v>
      </c>
      <c r="I10" s="1231">
        <v>92804</v>
      </c>
      <c r="J10" s="1231">
        <f t="shared" si="4"/>
        <v>881349</v>
      </c>
      <c r="K10" s="1232">
        <f t="shared" si="1"/>
        <v>1438578</v>
      </c>
      <c r="L10" s="1233">
        <f t="shared" si="2"/>
        <v>2900976</v>
      </c>
    </row>
    <row r="11" spans="1:12" s="690" customFormat="1" ht="26.25">
      <c r="A11" s="1230" t="s">
        <v>295</v>
      </c>
      <c r="B11" s="1231">
        <v>816912</v>
      </c>
      <c r="C11" s="1231">
        <v>715603</v>
      </c>
      <c r="D11" s="1231">
        <v>45810</v>
      </c>
      <c r="E11" s="1231">
        <f t="shared" si="3"/>
        <v>761413</v>
      </c>
      <c r="F11" s="1232">
        <f t="shared" si="0"/>
        <v>1578325</v>
      </c>
      <c r="G11" s="1231">
        <v>606074</v>
      </c>
      <c r="H11" s="1231">
        <v>852938</v>
      </c>
      <c r="I11" s="1231">
        <v>104262</v>
      </c>
      <c r="J11" s="1231">
        <f t="shared" si="4"/>
        <v>957200</v>
      </c>
      <c r="K11" s="1232">
        <f t="shared" si="1"/>
        <v>1563274</v>
      </c>
      <c r="L11" s="1233">
        <f t="shared" si="2"/>
        <v>3141599</v>
      </c>
    </row>
    <row r="12" spans="1:12" s="690" customFormat="1" ht="26.25">
      <c r="A12" s="1234" t="s">
        <v>296</v>
      </c>
      <c r="B12" s="1231">
        <v>866421</v>
      </c>
      <c r="C12" s="1231">
        <v>753051</v>
      </c>
      <c r="D12" s="1231">
        <v>55339</v>
      </c>
      <c r="E12" s="1231">
        <f t="shared" si="3"/>
        <v>808390</v>
      </c>
      <c r="F12" s="1232">
        <f t="shared" si="0"/>
        <v>1674811</v>
      </c>
      <c r="G12" s="1231">
        <v>647213</v>
      </c>
      <c r="H12" s="1231">
        <v>896356</v>
      </c>
      <c r="I12" s="1231">
        <v>121458</v>
      </c>
      <c r="J12" s="1231">
        <f t="shared" si="4"/>
        <v>1017814</v>
      </c>
      <c r="K12" s="1232">
        <f>G12+H12+I12</f>
        <v>1665027</v>
      </c>
      <c r="L12" s="1233">
        <f>F12+K12</f>
        <v>3339838</v>
      </c>
    </row>
    <row r="13" spans="1:12" s="690" customFormat="1" ht="26.25">
      <c r="A13" s="1230" t="s">
        <v>297</v>
      </c>
      <c r="B13" s="1231">
        <v>934645</v>
      </c>
      <c r="C13" s="1231">
        <v>814654</v>
      </c>
      <c r="D13" s="1231">
        <v>59951</v>
      </c>
      <c r="E13" s="1231">
        <f t="shared" si="3"/>
        <v>874605</v>
      </c>
      <c r="F13" s="1232">
        <f t="shared" si="0"/>
        <v>1809250</v>
      </c>
      <c r="G13" s="1231">
        <v>685025</v>
      </c>
      <c r="H13" s="1231">
        <v>966760</v>
      </c>
      <c r="I13" s="1231">
        <v>130253</v>
      </c>
      <c r="J13" s="1231">
        <f t="shared" si="4"/>
        <v>1097013</v>
      </c>
      <c r="K13" s="1232">
        <f>G13+H13+I13</f>
        <v>1782038</v>
      </c>
      <c r="L13" s="1233">
        <f>F13+K13</f>
        <v>3591288</v>
      </c>
    </row>
    <row r="14" spans="1:12" s="690" customFormat="1" ht="26.25">
      <c r="A14" s="1234" t="s">
        <v>298</v>
      </c>
      <c r="B14" s="1231">
        <v>1031680</v>
      </c>
      <c r="C14" s="1231">
        <v>881411</v>
      </c>
      <c r="D14" s="1231">
        <v>64075</v>
      </c>
      <c r="E14" s="1231">
        <f t="shared" si="3"/>
        <v>945486</v>
      </c>
      <c r="F14" s="1232">
        <f t="shared" si="0"/>
        <v>1977166</v>
      </c>
      <c r="G14" s="1231">
        <v>734397</v>
      </c>
      <c r="H14" s="1231">
        <v>1051585</v>
      </c>
      <c r="I14" s="1231">
        <v>139444</v>
      </c>
      <c r="J14" s="1231">
        <f t="shared" si="4"/>
        <v>1191029</v>
      </c>
      <c r="K14" s="1232">
        <f>G14+H14+I14</f>
        <v>1925426</v>
      </c>
      <c r="L14" s="1233">
        <f>F14+K14</f>
        <v>3902592</v>
      </c>
    </row>
    <row r="15" spans="1:12" s="690" customFormat="1" ht="26.25">
      <c r="A15" s="1230" t="s">
        <v>246</v>
      </c>
      <c r="B15" s="1231">
        <v>1080694</v>
      </c>
      <c r="C15" s="1231">
        <v>946191</v>
      </c>
      <c r="D15" s="1231">
        <v>69295</v>
      </c>
      <c r="E15" s="1231">
        <f t="shared" si="3"/>
        <v>1015486</v>
      </c>
      <c r="F15" s="1232">
        <f t="shared" si="0"/>
        <v>2096180</v>
      </c>
      <c r="G15" s="1231">
        <v>778665</v>
      </c>
      <c r="H15" s="1231">
        <v>1128712</v>
      </c>
      <c r="I15" s="1231">
        <v>150430</v>
      </c>
      <c r="J15" s="1231">
        <f t="shared" si="4"/>
        <v>1279142</v>
      </c>
      <c r="K15" s="1232">
        <f>G15+H15+I15</f>
        <v>2057807</v>
      </c>
      <c r="L15" s="1233">
        <f>F15+K15</f>
        <v>4153987</v>
      </c>
    </row>
    <row r="16" spans="1:12" s="690" customFormat="1" ht="26.25">
      <c r="A16" s="1234" t="s">
        <v>247</v>
      </c>
      <c r="B16" s="1231">
        <v>1092969</v>
      </c>
      <c r="C16" s="1231">
        <v>962084</v>
      </c>
      <c r="D16" s="1231">
        <v>71337</v>
      </c>
      <c r="E16" s="1231">
        <f t="shared" si="3"/>
        <v>1033421</v>
      </c>
      <c r="F16" s="1232">
        <f t="shared" si="0"/>
        <v>2126390</v>
      </c>
      <c r="G16" s="1231">
        <v>798437</v>
      </c>
      <c r="H16" s="1231">
        <v>1150123</v>
      </c>
      <c r="I16" s="1231">
        <v>153711</v>
      </c>
      <c r="J16" s="1231">
        <f t="shared" si="4"/>
        <v>1303834</v>
      </c>
      <c r="K16" s="1232">
        <f t="shared" ref="K16:K21" si="5">G16+H16+I16</f>
        <v>2102271</v>
      </c>
      <c r="L16" s="1233">
        <f t="shared" ref="L16:L21" si="6">F16+K16</f>
        <v>4228661</v>
      </c>
    </row>
    <row r="17" spans="1:17" s="690" customFormat="1" ht="26.25">
      <c r="A17" s="1230" t="s">
        <v>248</v>
      </c>
      <c r="B17" s="1231">
        <v>1057677</v>
      </c>
      <c r="C17" s="1231">
        <v>978451</v>
      </c>
      <c r="D17" s="1231">
        <v>71558</v>
      </c>
      <c r="E17" s="1231">
        <f t="shared" si="3"/>
        <v>1050009</v>
      </c>
      <c r="F17" s="1232">
        <f t="shared" si="0"/>
        <v>2107686</v>
      </c>
      <c r="G17" s="1231">
        <v>790314</v>
      </c>
      <c r="H17" s="1231">
        <v>1162090</v>
      </c>
      <c r="I17" s="1231">
        <v>154813</v>
      </c>
      <c r="J17" s="1231">
        <f t="shared" si="4"/>
        <v>1316903</v>
      </c>
      <c r="K17" s="1232">
        <f t="shared" si="5"/>
        <v>2107217</v>
      </c>
      <c r="L17" s="1233">
        <f t="shared" si="6"/>
        <v>4214903</v>
      </c>
    </row>
    <row r="18" spans="1:17" s="690" customFormat="1" ht="26.25">
      <c r="A18" s="1230" t="s">
        <v>249</v>
      </c>
      <c r="B18" s="1231">
        <v>1101179</v>
      </c>
      <c r="C18" s="1231">
        <v>965089</v>
      </c>
      <c r="D18" s="1231">
        <v>74653</v>
      </c>
      <c r="E18" s="1231">
        <f t="shared" si="3"/>
        <v>1039742</v>
      </c>
      <c r="F18" s="1232">
        <f t="shared" si="0"/>
        <v>2140921</v>
      </c>
      <c r="G18" s="1231">
        <v>827084</v>
      </c>
      <c r="H18" s="1231">
        <v>1155297</v>
      </c>
      <c r="I18" s="1231">
        <v>162057</v>
      </c>
      <c r="J18" s="1231">
        <f t="shared" si="4"/>
        <v>1317354</v>
      </c>
      <c r="K18" s="1232">
        <f t="shared" si="5"/>
        <v>2144438</v>
      </c>
      <c r="L18" s="1233">
        <f t="shared" si="6"/>
        <v>4285359</v>
      </c>
    </row>
    <row r="19" spans="1:17" s="690" customFormat="1" ht="26.25">
      <c r="A19" s="1230" t="s">
        <v>250</v>
      </c>
      <c r="B19" s="1231">
        <v>1177304</v>
      </c>
      <c r="C19" s="1231">
        <v>1023415</v>
      </c>
      <c r="D19" s="1231">
        <v>77648</v>
      </c>
      <c r="E19" s="1235">
        <v>1101063</v>
      </c>
      <c r="F19" s="1232">
        <f t="shared" si="0"/>
        <v>2278367</v>
      </c>
      <c r="G19" s="1231">
        <v>903493</v>
      </c>
      <c r="H19" s="1231">
        <v>1218211</v>
      </c>
      <c r="I19" s="1231">
        <v>168839</v>
      </c>
      <c r="J19" s="1231">
        <v>1387050</v>
      </c>
      <c r="K19" s="1232">
        <f t="shared" si="5"/>
        <v>2290543</v>
      </c>
      <c r="L19" s="1233">
        <f t="shared" si="6"/>
        <v>4568910</v>
      </c>
    </row>
    <row r="20" spans="1:17" s="690" customFormat="1" ht="26.25">
      <c r="A20" s="1230" t="s">
        <v>251</v>
      </c>
      <c r="B20" s="1235">
        <v>1191357</v>
      </c>
      <c r="C20" s="1235">
        <v>1014199</v>
      </c>
      <c r="D20" s="1235">
        <v>79364</v>
      </c>
      <c r="E20" s="1235">
        <v>1093563</v>
      </c>
      <c r="F20" s="1232">
        <f t="shared" si="0"/>
        <v>2284920</v>
      </c>
      <c r="G20" s="1235">
        <v>906434</v>
      </c>
      <c r="H20" s="1235">
        <v>1212708</v>
      </c>
      <c r="I20" s="1235">
        <v>173006</v>
      </c>
      <c r="J20" s="1235">
        <v>1385714</v>
      </c>
      <c r="K20" s="1232">
        <f t="shared" si="5"/>
        <v>2292148</v>
      </c>
      <c r="L20" s="1233">
        <f t="shared" si="6"/>
        <v>4577068</v>
      </c>
    </row>
    <row r="21" spans="1:17" s="690" customFormat="1" ht="26.25">
      <c r="A21" s="1230" t="str">
        <f>+'Resumen '!O5</f>
        <v>Ene-May. 24</v>
      </c>
      <c r="B21" s="1235">
        <f>+'Resumen '!D26</f>
        <v>1203278</v>
      </c>
      <c r="C21" s="1235">
        <f>+'Resumen '!D27</f>
        <v>1031213</v>
      </c>
      <c r="D21" s="1235">
        <f>+'Resumen '!D28</f>
        <v>81165</v>
      </c>
      <c r="E21" s="1235">
        <f>+Tabla10[[#This Row],[Dep-Dir-Masc]]+Tabla10[[#This Row],[Dep_Adic-Masc]]</f>
        <v>1112378</v>
      </c>
      <c r="F21" s="1232">
        <f t="shared" si="0"/>
        <v>2315656</v>
      </c>
      <c r="G21" s="1235">
        <f>+'Resumen '!E26</f>
        <v>927235</v>
      </c>
      <c r="H21" s="1235">
        <f>+'Resumen '!E27</f>
        <v>1229973</v>
      </c>
      <c r="I21" s="1235">
        <f>+'Resumen '!E28</f>
        <v>177017</v>
      </c>
      <c r="J21" s="1235">
        <f>+Tabla10[[#This Row],[Dep-Dir-Fem]]+Tabla10[[#This Row],[Dep_Adic-Fem]]</f>
        <v>1406990</v>
      </c>
      <c r="K21" s="1232">
        <f t="shared" si="5"/>
        <v>2334225</v>
      </c>
      <c r="L21" s="1233">
        <f t="shared" si="6"/>
        <v>4649881</v>
      </c>
      <c r="N21" s="1094"/>
    </row>
    <row r="22" spans="1:17" ht="30.75" customHeight="1">
      <c r="A22" s="1401" t="s">
        <v>315</v>
      </c>
      <c r="B22" s="1401"/>
      <c r="C22" s="1401"/>
      <c r="D22" s="1401"/>
      <c r="E22" s="1401"/>
      <c r="F22" s="1401"/>
      <c r="G22" s="1401"/>
      <c r="H22" s="1401"/>
      <c r="I22" s="1401"/>
      <c r="J22" s="1401"/>
      <c r="K22" s="1401"/>
      <c r="L22" s="1401"/>
      <c r="P22" s="690"/>
    </row>
    <row r="23" spans="1:17" ht="25.5" customHeight="1">
      <c r="A23" s="11"/>
      <c r="B23" s="11"/>
      <c r="C23" s="11"/>
      <c r="D23" s="11"/>
      <c r="E23" s="11"/>
      <c r="F23" s="11"/>
      <c r="G23" s="11"/>
      <c r="H23" s="11"/>
      <c r="I23" s="11"/>
      <c r="J23" s="11"/>
      <c r="L23" s="11"/>
      <c r="Q23" s="690"/>
    </row>
    <row r="24" spans="1:17" ht="25.5" customHeight="1">
      <c r="A24" s="11"/>
      <c r="B24" s="11"/>
      <c r="C24" s="11"/>
      <c r="D24" s="11"/>
      <c r="E24" s="11"/>
      <c r="F24" s="11"/>
      <c r="G24" s="11"/>
      <c r="H24" s="11"/>
      <c r="I24" s="11"/>
      <c r="J24" s="11"/>
      <c r="L24" s="11"/>
    </row>
    <row r="25" spans="1:17" ht="25.5" customHeight="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K28" s="11"/>
      <c r="L28" s="11"/>
    </row>
    <row r="29" spans="1:17" ht="25.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49.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row r="36" spans="1:12" ht="67.5" customHeight="1"/>
    <row r="37" spans="1:12" ht="63" customHeight="1"/>
    <row r="40" spans="1:12" ht="23.25">
      <c r="A40" s="86"/>
      <c r="B40" s="86"/>
      <c r="C40" s="86"/>
      <c r="D40" s="86"/>
      <c r="E40" s="86"/>
      <c r="F40" s="86"/>
      <c r="G40" s="86"/>
      <c r="H40" s="86"/>
      <c r="I40" s="86"/>
      <c r="J40" s="86"/>
      <c r="K40" s="86"/>
      <c r="L40" s="86"/>
    </row>
  </sheetData>
  <mergeCells count="3">
    <mergeCell ref="A22:L22"/>
    <mergeCell ref="A1:L1"/>
    <mergeCell ref="A2:L2"/>
  </mergeCells>
  <conditionalFormatting sqref="B21:D21 G21:I21">
    <cfRule type="cellIs" dxfId="643"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47"/>
    <col min="6" max="6" width="15.140625" style="247" customWidth="1"/>
    <col min="7" max="7" width="29.85546875" style="247" customWidth="1"/>
    <col min="8" max="8" width="15.140625" style="247"/>
    <col min="9" max="9" width="22.28515625" style="247" customWidth="1"/>
    <col min="10" max="10" width="18.7109375" style="247" customWidth="1"/>
    <col min="11" max="11" width="35" style="247" customWidth="1"/>
    <col min="12" max="12" width="35.42578125" style="247" customWidth="1"/>
    <col min="13" max="16" width="15.140625" style="247"/>
    <col min="17" max="17" width="47.140625" style="247" customWidth="1"/>
    <col min="18" max="20" width="15.140625" style="247"/>
    <col min="21" max="21" width="32.7109375" style="250" bestFit="1" customWidth="1"/>
    <col min="22" max="16384" width="15.140625" style="247"/>
  </cols>
  <sheetData>
    <row r="1" spans="2:9" ht="42" customHeight="1"/>
    <row r="8" spans="2:9">
      <c r="B8" s="1303" t="s">
        <v>1</v>
      </c>
      <c r="C8" s="1304"/>
      <c r="D8" s="1304"/>
      <c r="E8" s="1304"/>
      <c r="F8" s="1304"/>
      <c r="G8" s="1304"/>
      <c r="H8" s="1304"/>
      <c r="I8" s="1304"/>
    </row>
    <row r="9" spans="2:9">
      <c r="B9" s="1304"/>
      <c r="C9" s="1304"/>
      <c r="D9" s="1304"/>
      <c r="E9" s="1304"/>
      <c r="F9" s="1304"/>
      <c r="G9" s="1304"/>
      <c r="H9" s="1304"/>
      <c r="I9" s="1304"/>
    </row>
    <row r="10" spans="2:9">
      <c r="B10" s="1304"/>
      <c r="C10" s="1304"/>
      <c r="D10" s="1304"/>
      <c r="E10" s="1304"/>
      <c r="F10" s="1304"/>
      <c r="G10" s="1304"/>
      <c r="H10" s="1304"/>
      <c r="I10" s="1304"/>
    </row>
    <row r="11" spans="2:9">
      <c r="B11" s="1304"/>
      <c r="C11" s="1304"/>
      <c r="D11" s="1304"/>
      <c r="E11" s="1304"/>
      <c r="F11" s="1304"/>
      <c r="G11" s="1304"/>
      <c r="H11" s="1304"/>
      <c r="I11" s="1304"/>
    </row>
    <row r="12" spans="2:9">
      <c r="B12" s="1304"/>
      <c r="C12" s="1304"/>
      <c r="D12" s="1304"/>
      <c r="E12" s="1304"/>
      <c r="F12" s="1304"/>
      <c r="G12" s="1304"/>
      <c r="H12" s="1304"/>
      <c r="I12" s="1304"/>
    </row>
    <row r="13" spans="2:9">
      <c r="B13" s="1304"/>
      <c r="C13" s="1304"/>
      <c r="D13" s="1304"/>
      <c r="E13" s="1304"/>
      <c r="F13" s="1304"/>
      <c r="G13" s="1304"/>
      <c r="H13" s="1304"/>
      <c r="I13" s="1304"/>
    </row>
    <row r="14" spans="2:9">
      <c r="B14" s="1304"/>
      <c r="C14" s="1304"/>
      <c r="D14" s="1304"/>
      <c r="E14" s="1304"/>
      <c r="F14" s="1304"/>
      <c r="G14" s="1304"/>
      <c r="H14" s="1304"/>
      <c r="I14" s="1304"/>
    </row>
    <row r="15" spans="2:9" ht="69.75" customHeight="1">
      <c r="B15" s="1304"/>
      <c r="C15" s="1304"/>
      <c r="D15" s="1304"/>
      <c r="E15" s="1304"/>
      <c r="F15" s="1304"/>
      <c r="G15" s="1304"/>
      <c r="H15" s="1304"/>
      <c r="I15" s="1304"/>
    </row>
    <row r="16" spans="2:9">
      <c r="B16" s="1304"/>
      <c r="C16" s="1304"/>
      <c r="D16" s="1304"/>
      <c r="E16" s="1304"/>
      <c r="F16" s="1304"/>
      <c r="G16" s="1304"/>
      <c r="H16" s="1304"/>
      <c r="I16" s="1304"/>
    </row>
    <row r="17" spans="2:19">
      <c r="B17" s="1304"/>
      <c r="C17" s="1304"/>
      <c r="D17" s="1304"/>
      <c r="E17" s="1304"/>
      <c r="F17" s="1304"/>
      <c r="G17" s="1304"/>
      <c r="H17" s="1304"/>
      <c r="I17" s="1304"/>
    </row>
    <row r="18" spans="2:19">
      <c r="B18" s="1304"/>
      <c r="C18" s="1304"/>
      <c r="D18" s="1304"/>
      <c r="E18" s="1304"/>
      <c r="F18" s="1304"/>
      <c r="G18" s="1304"/>
      <c r="H18" s="1304"/>
      <c r="I18" s="1304"/>
      <c r="N18" s="248" t="s">
        <v>0</v>
      </c>
    </row>
    <row r="19" spans="2:19">
      <c r="B19" s="1304"/>
      <c r="C19" s="1304"/>
      <c r="D19" s="1304"/>
      <c r="E19" s="1304"/>
      <c r="F19" s="1304"/>
      <c r="G19" s="1304"/>
      <c r="H19" s="1304"/>
      <c r="I19" s="1304"/>
    </row>
    <row r="20" spans="2:19">
      <c r="B20" s="1304"/>
      <c r="C20" s="1304"/>
      <c r="D20" s="1304"/>
      <c r="E20" s="1304"/>
      <c r="F20" s="1304"/>
      <c r="G20" s="1304"/>
      <c r="H20" s="1304"/>
      <c r="I20" s="1304"/>
    </row>
    <row r="21" spans="2:19">
      <c r="B21" s="1304"/>
      <c r="C21" s="1304"/>
      <c r="D21" s="1304"/>
      <c r="E21" s="1304"/>
      <c r="F21" s="1304"/>
      <c r="G21" s="1304"/>
      <c r="H21" s="1304"/>
      <c r="I21" s="1304"/>
    </row>
    <row r="22" spans="2:19">
      <c r="B22" s="1304"/>
      <c r="C22" s="1304"/>
      <c r="D22" s="1304"/>
      <c r="E22" s="1304"/>
      <c r="F22" s="1304"/>
      <c r="G22" s="1304"/>
      <c r="H22" s="1304"/>
      <c r="I22" s="1304"/>
    </row>
    <row r="23" spans="2:19">
      <c r="B23" s="1304"/>
      <c r="C23" s="1304"/>
      <c r="D23" s="1304"/>
      <c r="E23" s="1304"/>
      <c r="F23" s="1304"/>
      <c r="G23" s="1304"/>
      <c r="H23" s="1304"/>
      <c r="I23" s="1304"/>
    </row>
    <row r="24" spans="2:19">
      <c r="B24" s="1304"/>
      <c r="C24" s="1304"/>
      <c r="D24" s="1304"/>
      <c r="E24" s="1304"/>
      <c r="F24" s="1304"/>
      <c r="G24" s="1304"/>
      <c r="H24" s="1304"/>
      <c r="I24" s="1304"/>
    </row>
    <row r="25" spans="2:19">
      <c r="B25" s="1304"/>
      <c r="C25" s="1304"/>
      <c r="D25" s="1304"/>
      <c r="E25" s="1304"/>
      <c r="F25" s="1304"/>
      <c r="G25" s="1304"/>
      <c r="H25" s="1304"/>
      <c r="I25" s="1304"/>
    </row>
    <row r="26" spans="2:19">
      <c r="B26" s="1304"/>
      <c r="C26" s="1304"/>
      <c r="D26" s="1304"/>
      <c r="E26" s="1304"/>
      <c r="F26" s="1304"/>
      <c r="G26" s="1304"/>
      <c r="H26" s="1304"/>
      <c r="I26" s="1304"/>
    </row>
    <row r="28" spans="2:19">
      <c r="Q28" s="249"/>
      <c r="R28" s="248"/>
    </row>
    <row r="29" spans="2:19">
      <c r="Q29" s="249"/>
    </row>
    <row r="30" spans="2:19">
      <c r="Q30" s="249"/>
    </row>
    <row r="31" spans="2:19">
      <c r="Q31" s="249"/>
      <c r="R31" s="249"/>
      <c r="S31" s="249"/>
    </row>
    <row r="32" spans="2:19">
      <c r="Q32" s="249"/>
      <c r="R32" s="249"/>
      <c r="S32" s="249"/>
    </row>
    <row r="33" spans="15:19">
      <c r="Q33" s="249"/>
      <c r="R33" s="249"/>
      <c r="S33" s="249"/>
    </row>
    <row r="34" spans="15:19">
      <c r="Q34" s="249"/>
      <c r="R34" s="249"/>
      <c r="S34" s="249"/>
    </row>
    <row r="35" spans="15:19">
      <c r="Q35" s="249"/>
      <c r="R35" s="249"/>
      <c r="S35" s="249"/>
    </row>
    <row r="36" spans="15:19">
      <c r="Q36" s="249"/>
      <c r="R36" s="249"/>
      <c r="S36" s="249"/>
    </row>
    <row r="37" spans="15:19">
      <c r="Q37" s="249"/>
      <c r="R37" s="249"/>
      <c r="S37" s="249"/>
    </row>
    <row r="38" spans="15:19">
      <c r="Q38" s="249"/>
      <c r="R38" s="249"/>
      <c r="S38" s="249"/>
    </row>
    <row r="39" spans="15:19">
      <c r="Q39" s="249"/>
      <c r="R39" s="249"/>
      <c r="S39" s="249"/>
    </row>
    <row r="40" spans="15:19">
      <c r="Q40" s="249"/>
      <c r="R40" s="249"/>
      <c r="S40" s="249"/>
    </row>
    <row r="41" spans="15:19">
      <c r="Q41" s="249"/>
      <c r="R41" s="249"/>
      <c r="S41" s="249"/>
    </row>
    <row r="42" spans="15:19">
      <c r="O42" s="248" t="s">
        <v>0</v>
      </c>
      <c r="Q42" s="249"/>
      <c r="R42" s="249"/>
      <c r="S42" s="249"/>
    </row>
    <row r="43" spans="15:19">
      <c r="Q43" s="249" t="s">
        <v>0</v>
      </c>
      <c r="R43" s="249"/>
      <c r="S43" s="249"/>
    </row>
    <row r="44" spans="15:19">
      <c r="Q44" s="249"/>
      <c r="R44" s="249"/>
      <c r="S44" s="249"/>
    </row>
    <row r="45" spans="15:19">
      <c r="Q45" s="249"/>
      <c r="R45" s="249"/>
      <c r="S45" s="249"/>
    </row>
    <row r="46" spans="15:19">
      <c r="Q46" s="249"/>
      <c r="R46" s="249"/>
      <c r="S46" s="249"/>
    </row>
    <row r="47" spans="15:19">
      <c r="Q47" s="249"/>
      <c r="R47" s="249"/>
      <c r="S47" s="249"/>
    </row>
    <row r="48" spans="15:19">
      <c r="Q48" s="249"/>
      <c r="R48" s="249"/>
      <c r="S48" s="249"/>
    </row>
    <row r="49" spans="17:19">
      <c r="Q49" s="249"/>
      <c r="R49" s="249"/>
      <c r="S49" s="249"/>
    </row>
    <row r="50" spans="17:19">
      <c r="R50" s="249"/>
      <c r="S50" s="249"/>
    </row>
    <row r="51" spans="17:19">
      <c r="Q51" s="249"/>
      <c r="R51" s="249"/>
      <c r="S51" s="249"/>
    </row>
    <row r="52" spans="17:19">
      <c r="Q52" s="249"/>
      <c r="R52" s="249"/>
      <c r="S52" s="249"/>
    </row>
    <row r="53" spans="17:19">
      <c r="Q53" s="249"/>
      <c r="R53" s="249"/>
      <c r="S53" s="249"/>
    </row>
    <row r="54" spans="17:19">
      <c r="Q54" s="249" t="s">
        <v>0</v>
      </c>
      <c r="R54" s="249"/>
      <c r="S54" s="249"/>
    </row>
    <row r="55" spans="17:19" ht="77.25" customHeight="1">
      <c r="Q55" s="249"/>
      <c r="R55" s="249"/>
      <c r="S55" s="249"/>
    </row>
    <row r="56" spans="17:19" ht="77.25" customHeight="1">
      <c r="Q56" s="249"/>
      <c r="R56" s="249"/>
      <c r="S56" s="249"/>
    </row>
    <row r="57" spans="17:19" ht="77.25" customHeight="1">
      <c r="Q57" s="249"/>
      <c r="R57" s="249"/>
      <c r="S57" s="249"/>
    </row>
    <row r="58" spans="17:19" ht="77.25" customHeight="1">
      <c r="Q58" s="249"/>
      <c r="R58" s="249"/>
      <c r="S58" s="249"/>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4">
    <tabColor theme="9" tint="-0.249977111117893"/>
    <pageSetUpPr fitToPage="1"/>
  </sheetPr>
  <dimension ref="A5:L42"/>
  <sheetViews>
    <sheetView showGridLines="0" view="pageBreakPreview" zoomScale="25" zoomScaleNormal="100" zoomScaleSheetLayoutView="25" workbookViewId="0">
      <selection activeCell="A5" sqref="A5:J36"/>
    </sheetView>
  </sheetViews>
  <sheetFormatPr defaultColWidth="11.42578125" defaultRowHeight="15"/>
  <cols>
    <col min="1" max="1" width="31.28515625" customWidth="1"/>
    <col min="2" max="2" width="30.140625" customWidth="1"/>
    <col min="3" max="3" width="38.42578125" customWidth="1"/>
    <col min="4" max="5" width="30.140625" customWidth="1"/>
    <col min="6" max="6" width="103.42578125" customWidth="1"/>
    <col min="7" max="7" width="30.140625" customWidth="1"/>
    <col min="8" max="8" width="44.85546875" customWidth="1"/>
    <col min="9" max="9" width="58" customWidth="1"/>
    <col min="10" max="10" width="35" customWidth="1"/>
    <col min="11" max="11" width="16.7109375" customWidth="1"/>
  </cols>
  <sheetData>
    <row r="5" spans="1:10" ht="61.5" customHeight="1">
      <c r="A5" s="1404" t="s">
        <v>316</v>
      </c>
      <c r="B5" s="1405"/>
      <c r="C5" s="1405"/>
      <c r="D5" s="1405"/>
      <c r="E5" s="1405"/>
      <c r="F5" s="1405"/>
      <c r="G5" s="1405"/>
      <c r="H5" s="1405"/>
      <c r="I5" s="1405"/>
      <c r="J5" s="1405"/>
    </row>
    <row r="6" spans="1:10" ht="78.75" customHeight="1">
      <c r="A6" s="1405"/>
      <c r="B6" s="1405"/>
      <c r="C6" s="1405"/>
      <c r="D6" s="1405"/>
      <c r="E6" s="1405"/>
      <c r="F6" s="1405"/>
      <c r="G6" s="1405"/>
      <c r="H6" s="1405"/>
      <c r="I6" s="1405"/>
      <c r="J6" s="1405"/>
    </row>
    <row r="7" spans="1:10">
      <c r="A7" s="1405"/>
      <c r="B7" s="1405"/>
      <c r="C7" s="1405"/>
      <c r="D7" s="1405"/>
      <c r="E7" s="1405"/>
      <c r="F7" s="1405"/>
      <c r="G7" s="1405"/>
      <c r="H7" s="1405"/>
      <c r="I7" s="1405"/>
      <c r="J7" s="1405"/>
    </row>
    <row r="8" spans="1:10">
      <c r="A8" s="1405"/>
      <c r="B8" s="1405"/>
      <c r="C8" s="1405"/>
      <c r="D8" s="1405"/>
      <c r="E8" s="1405"/>
      <c r="F8" s="1405"/>
      <c r="G8" s="1405"/>
      <c r="H8" s="1405"/>
      <c r="I8" s="1405"/>
      <c r="J8" s="1405"/>
    </row>
    <row r="9" spans="1:10">
      <c r="A9" s="1405"/>
      <c r="B9" s="1405"/>
      <c r="C9" s="1405"/>
      <c r="D9" s="1405"/>
      <c r="E9" s="1405"/>
      <c r="F9" s="1405"/>
      <c r="G9" s="1405"/>
      <c r="H9" s="1405"/>
      <c r="I9" s="1405"/>
      <c r="J9" s="1405"/>
    </row>
    <row r="10" spans="1:10">
      <c r="A10" s="1405"/>
      <c r="B10" s="1405"/>
      <c r="C10" s="1405"/>
      <c r="D10" s="1405"/>
      <c r="E10" s="1405"/>
      <c r="F10" s="1405"/>
      <c r="G10" s="1405"/>
      <c r="H10" s="1405"/>
      <c r="I10" s="1405"/>
      <c r="J10" s="1405"/>
    </row>
    <row r="11" spans="1:10" ht="35.25" customHeight="1">
      <c r="A11" s="1405"/>
      <c r="B11" s="1405"/>
      <c r="C11" s="1405"/>
      <c r="D11" s="1405"/>
      <c r="E11" s="1405"/>
      <c r="F11" s="1405"/>
      <c r="G11" s="1405"/>
      <c r="H11" s="1405"/>
      <c r="I11" s="1405"/>
      <c r="J11" s="1405"/>
    </row>
    <row r="12" spans="1:10">
      <c r="A12" s="1405"/>
      <c r="B12" s="1405"/>
      <c r="C12" s="1405"/>
      <c r="D12" s="1405"/>
      <c r="E12" s="1405"/>
      <c r="F12" s="1405"/>
      <c r="G12" s="1405"/>
      <c r="H12" s="1405"/>
      <c r="I12" s="1405"/>
      <c r="J12" s="1405"/>
    </row>
    <row r="13" spans="1:10" ht="56.25" customHeight="1">
      <c r="A13" s="1405"/>
      <c r="B13" s="1405"/>
      <c r="C13" s="1405"/>
      <c r="D13" s="1405"/>
      <c r="E13" s="1405"/>
      <c r="F13" s="1405"/>
      <c r="G13" s="1405"/>
      <c r="H13" s="1405"/>
      <c r="I13" s="1405"/>
      <c r="J13" s="1405"/>
    </row>
    <row r="14" spans="1:10" ht="46.5" customHeight="1">
      <c r="A14" s="1405"/>
      <c r="B14" s="1405"/>
      <c r="C14" s="1405"/>
      <c r="D14" s="1405"/>
      <c r="E14" s="1405"/>
      <c r="F14" s="1405"/>
      <c r="G14" s="1405"/>
      <c r="H14" s="1405"/>
      <c r="I14" s="1405"/>
      <c r="J14" s="1405"/>
    </row>
    <row r="15" spans="1:10">
      <c r="A15" s="1405"/>
      <c r="B15" s="1405"/>
      <c r="C15" s="1405"/>
      <c r="D15" s="1405"/>
      <c r="E15" s="1405"/>
      <c r="F15" s="1405"/>
      <c r="G15" s="1405"/>
      <c r="H15" s="1405"/>
      <c r="I15" s="1405"/>
      <c r="J15" s="1405"/>
    </row>
    <row r="16" spans="1:10">
      <c r="A16" s="1405"/>
      <c r="B16" s="1405"/>
      <c r="C16" s="1405"/>
      <c r="D16" s="1405"/>
      <c r="E16" s="1405"/>
      <c r="F16" s="1405"/>
      <c r="G16" s="1405"/>
      <c r="H16" s="1405"/>
      <c r="I16" s="1405"/>
      <c r="J16" s="1405"/>
    </row>
    <row r="17" spans="1:12">
      <c r="A17" s="1405"/>
      <c r="B17" s="1405"/>
      <c r="C17" s="1405"/>
      <c r="D17" s="1405"/>
      <c r="E17" s="1405"/>
      <c r="F17" s="1405"/>
      <c r="G17" s="1405"/>
      <c r="H17" s="1405"/>
      <c r="I17" s="1405"/>
      <c r="J17" s="1405"/>
    </row>
    <row r="18" spans="1:12">
      <c r="A18" s="1405"/>
      <c r="B18" s="1405"/>
      <c r="C18" s="1405"/>
      <c r="D18" s="1405"/>
      <c r="E18" s="1405"/>
      <c r="F18" s="1405"/>
      <c r="G18" s="1405"/>
      <c r="H18" s="1405"/>
      <c r="I18" s="1405"/>
      <c r="J18" s="1405"/>
    </row>
    <row r="19" spans="1:12" ht="268.5" customHeight="1">
      <c r="A19" s="1405"/>
      <c r="B19" s="1405"/>
      <c r="C19" s="1405"/>
      <c r="D19" s="1405"/>
      <c r="E19" s="1405"/>
      <c r="F19" s="1405"/>
      <c r="G19" s="1405"/>
      <c r="H19" s="1405"/>
      <c r="I19" s="1405"/>
      <c r="J19" s="1405"/>
    </row>
    <row r="20" spans="1:12">
      <c r="A20" s="1405"/>
      <c r="B20" s="1405"/>
      <c r="C20" s="1405"/>
      <c r="D20" s="1405"/>
      <c r="E20" s="1405"/>
      <c r="F20" s="1405"/>
      <c r="G20" s="1405"/>
      <c r="H20" s="1405"/>
      <c r="I20" s="1405"/>
      <c r="J20" s="1405"/>
    </row>
    <row r="21" spans="1:12">
      <c r="A21" s="1405"/>
      <c r="B21" s="1405"/>
      <c r="C21" s="1405"/>
      <c r="D21" s="1405"/>
      <c r="E21" s="1405"/>
      <c r="F21" s="1405"/>
      <c r="G21" s="1405"/>
      <c r="H21" s="1405"/>
      <c r="I21" s="1405"/>
      <c r="J21" s="1405"/>
    </row>
    <row r="22" spans="1:12" ht="64.5" customHeight="1">
      <c r="A22" s="1405"/>
      <c r="B22" s="1405"/>
      <c r="C22" s="1405"/>
      <c r="D22" s="1405"/>
      <c r="E22" s="1405"/>
      <c r="F22" s="1405"/>
      <c r="G22" s="1405"/>
      <c r="H22" s="1405"/>
      <c r="I22" s="1405"/>
      <c r="J22" s="1405"/>
      <c r="L22" s="1014"/>
    </row>
    <row r="23" spans="1:12" ht="31.5">
      <c r="A23" s="1405"/>
      <c r="B23" s="1405"/>
      <c r="C23" s="1405"/>
      <c r="D23" s="1405"/>
      <c r="E23" s="1405"/>
      <c r="F23" s="1405"/>
      <c r="G23" s="1405"/>
      <c r="H23" s="1405"/>
      <c r="I23" s="1405"/>
      <c r="J23" s="1405"/>
      <c r="L23" s="1014"/>
    </row>
    <row r="24" spans="1:12" ht="28.5" customHeight="1">
      <c r="A24" s="1405"/>
      <c r="B24" s="1405"/>
      <c r="C24" s="1405"/>
      <c r="D24" s="1405"/>
      <c r="E24" s="1405"/>
      <c r="F24" s="1405"/>
      <c r="G24" s="1405"/>
      <c r="H24" s="1405"/>
      <c r="I24" s="1405"/>
      <c r="J24" s="1405"/>
      <c r="L24" s="1014"/>
    </row>
    <row r="25" spans="1:12" ht="31.5">
      <c r="A25" s="1405"/>
      <c r="B25" s="1405"/>
      <c r="C25" s="1405"/>
      <c r="D25" s="1405"/>
      <c r="E25" s="1405"/>
      <c r="F25" s="1405"/>
      <c r="G25" s="1405"/>
      <c r="H25" s="1405"/>
      <c r="I25" s="1405"/>
      <c r="J25" s="1405"/>
      <c r="L25" s="1014"/>
    </row>
    <row r="26" spans="1:12" ht="39.75" customHeight="1">
      <c r="A26" s="1405"/>
      <c r="B26" s="1405"/>
      <c r="C26" s="1405"/>
      <c r="D26" s="1405"/>
      <c r="E26" s="1405"/>
      <c r="F26" s="1405"/>
      <c r="G26" s="1405"/>
      <c r="H26" s="1405"/>
      <c r="I26" s="1405"/>
      <c r="J26" s="1405"/>
      <c r="L26" s="1014"/>
    </row>
    <row r="27" spans="1:12" ht="30" customHeight="1">
      <c r="A27" s="1405"/>
      <c r="B27" s="1405"/>
      <c r="C27" s="1405"/>
      <c r="D27" s="1405"/>
      <c r="E27" s="1405"/>
      <c r="F27" s="1405"/>
      <c r="G27" s="1405"/>
      <c r="H27" s="1405"/>
      <c r="I27" s="1405"/>
      <c r="J27" s="1405"/>
    </row>
    <row r="28" spans="1:12" ht="78" customHeight="1">
      <c r="A28" s="1405"/>
      <c r="B28" s="1405"/>
      <c r="C28" s="1405"/>
      <c r="D28" s="1405"/>
      <c r="E28" s="1405"/>
      <c r="F28" s="1405"/>
      <c r="G28" s="1405"/>
      <c r="H28" s="1405"/>
      <c r="I28" s="1405"/>
      <c r="J28" s="1405"/>
    </row>
    <row r="29" spans="1:12">
      <c r="A29" s="1405"/>
      <c r="B29" s="1405"/>
      <c r="C29" s="1405"/>
      <c r="D29" s="1405"/>
      <c r="E29" s="1405"/>
      <c r="F29" s="1405"/>
      <c r="G29" s="1405"/>
      <c r="H29" s="1405"/>
      <c r="I29" s="1405"/>
      <c r="J29" s="1405"/>
    </row>
    <row r="30" spans="1:12">
      <c r="A30" s="1405"/>
      <c r="B30" s="1405"/>
      <c r="C30" s="1405"/>
      <c r="D30" s="1405"/>
      <c r="E30" s="1405"/>
      <c r="F30" s="1405"/>
      <c r="G30" s="1405"/>
      <c r="H30" s="1405"/>
      <c r="I30" s="1405"/>
      <c r="J30" s="1405"/>
    </row>
    <row r="31" spans="1:12" ht="18.75" customHeight="1">
      <c r="A31" s="1405"/>
      <c r="B31" s="1405"/>
      <c r="C31" s="1405"/>
      <c r="D31" s="1405"/>
      <c r="E31" s="1405"/>
      <c r="F31" s="1405"/>
      <c r="G31" s="1405"/>
      <c r="H31" s="1405"/>
      <c r="I31" s="1405"/>
      <c r="J31" s="1405"/>
    </row>
    <row r="32" spans="1:12" ht="30.75" customHeight="1">
      <c r="A32" s="1405"/>
      <c r="B32" s="1405"/>
      <c r="C32" s="1405"/>
      <c r="D32" s="1405"/>
      <c r="E32" s="1405"/>
      <c r="F32" s="1405"/>
      <c r="G32" s="1405"/>
      <c r="H32" s="1405"/>
      <c r="I32" s="1405"/>
      <c r="J32" s="1405"/>
    </row>
    <row r="33" spans="1:10" ht="53.25" customHeight="1">
      <c r="A33" s="1405"/>
      <c r="B33" s="1405"/>
      <c r="C33" s="1405"/>
      <c r="D33" s="1405"/>
      <c r="E33" s="1405"/>
      <c r="F33" s="1405"/>
      <c r="G33" s="1405"/>
      <c r="H33" s="1405"/>
      <c r="I33" s="1405"/>
      <c r="J33" s="1405"/>
    </row>
    <row r="34" spans="1:10" ht="180.75" customHeight="1">
      <c r="A34" s="1405"/>
      <c r="B34" s="1405"/>
      <c r="C34" s="1405"/>
      <c r="D34" s="1405"/>
      <c r="E34" s="1405"/>
      <c r="F34" s="1405"/>
      <c r="G34" s="1405"/>
      <c r="H34" s="1405"/>
      <c r="I34" s="1405"/>
      <c r="J34" s="1405"/>
    </row>
    <row r="35" spans="1:10" ht="53.25" customHeight="1">
      <c r="A35" s="1405"/>
      <c r="B35" s="1405"/>
      <c r="C35" s="1405"/>
      <c r="D35" s="1405"/>
      <c r="E35" s="1405"/>
      <c r="F35" s="1405"/>
      <c r="G35" s="1405"/>
      <c r="H35" s="1405"/>
      <c r="I35" s="1405"/>
      <c r="J35" s="1405"/>
    </row>
    <row r="36" spans="1:10" ht="63" customHeight="1">
      <c r="A36" s="1405"/>
      <c r="B36" s="1405"/>
      <c r="C36" s="1405"/>
      <c r="D36" s="1405"/>
      <c r="E36" s="1405"/>
      <c r="F36" s="1405"/>
      <c r="G36" s="1405"/>
      <c r="H36" s="1405"/>
      <c r="I36" s="1405"/>
      <c r="J36" s="1405"/>
    </row>
    <row r="37" spans="1:10" ht="21">
      <c r="B37" s="92"/>
      <c r="C37" s="91"/>
      <c r="D37" s="62"/>
      <c r="E37" s="62"/>
    </row>
    <row r="38" spans="1:10" ht="21">
      <c r="B38" s="92"/>
      <c r="C38" s="91"/>
      <c r="D38" s="62"/>
      <c r="E38" s="62"/>
    </row>
    <row r="39" spans="1:10" ht="15.75">
      <c r="B39" s="36"/>
    </row>
    <row r="40" spans="1:10" ht="21">
      <c r="B40" s="93"/>
      <c r="C40" s="62"/>
    </row>
    <row r="41" spans="1:10" ht="15.75">
      <c r="B41" s="36"/>
    </row>
    <row r="42" spans="1:10" ht="15.75">
      <c r="B42" s="36"/>
    </row>
  </sheetData>
  <mergeCells count="1">
    <mergeCell ref="A5:J36"/>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7">
    <tabColor theme="9" tint="-0.249977111117893"/>
    <pageSetUpPr fitToPage="1"/>
  </sheetPr>
  <dimension ref="A1:T23"/>
  <sheetViews>
    <sheetView showGridLines="0" view="pageBreakPreview" topLeftCell="B1" zoomScale="85" zoomScaleNormal="100" zoomScaleSheetLayoutView="85" workbookViewId="0">
      <selection activeCell="H20" sqref="H20"/>
    </sheetView>
  </sheetViews>
  <sheetFormatPr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61" customFormat="1" ht="48.75" customHeight="1">
      <c r="B1" s="1406" t="s">
        <v>317</v>
      </c>
      <c r="C1" s="1406"/>
      <c r="D1" s="1406"/>
      <c r="E1" s="1406"/>
      <c r="F1" s="1406"/>
      <c r="G1" s="1406"/>
      <c r="H1" s="1406"/>
      <c r="I1" s="1406"/>
      <c r="J1" s="1406"/>
      <c r="K1" s="1406"/>
      <c r="L1" s="1406"/>
      <c r="M1" s="1406"/>
    </row>
    <row r="2" spans="1:13" s="461" customFormat="1" ht="23.25" customHeight="1">
      <c r="B2" s="1408" t="str">
        <f>+'III.3.3.Afil.SFSRSsex tipo '!B2:J2</f>
        <v>Período:  Diciembre 2008 - Mayo 2024</v>
      </c>
      <c r="C2" s="1408"/>
      <c r="D2" s="1408"/>
      <c r="E2" s="1408"/>
      <c r="F2" s="1408"/>
      <c r="G2" s="1408"/>
      <c r="H2" s="1408"/>
      <c r="I2" s="1408"/>
      <c r="J2" s="1408"/>
      <c r="K2" s="1408"/>
      <c r="L2" s="1408"/>
      <c r="M2" s="1408"/>
    </row>
    <row r="3" spans="1:13" ht="9" customHeight="1">
      <c r="B3" s="47"/>
      <c r="C3" s="47"/>
      <c r="D3" s="47"/>
      <c r="E3" s="47"/>
      <c r="F3" s="47"/>
      <c r="G3" s="47"/>
      <c r="H3" s="47"/>
      <c r="I3" s="47"/>
      <c r="J3" s="47"/>
      <c r="K3" s="47"/>
      <c r="L3" s="47"/>
      <c r="M3" s="47"/>
    </row>
    <row r="4" spans="1:13" s="676" customFormat="1" ht="47.25">
      <c r="A4" s="673"/>
      <c r="B4" s="674" t="s">
        <v>318</v>
      </c>
      <c r="C4" s="675" t="s">
        <v>319</v>
      </c>
      <c r="D4" s="675" t="s">
        <v>320</v>
      </c>
      <c r="E4" s="675" t="s">
        <v>321</v>
      </c>
      <c r="F4" s="675" t="s">
        <v>322</v>
      </c>
      <c r="G4" s="675" t="s">
        <v>323</v>
      </c>
      <c r="H4" s="500" t="s">
        <v>324</v>
      </c>
      <c r="K4" s="47"/>
      <c r="L4" s="47"/>
      <c r="M4" s="47"/>
    </row>
    <row r="5" spans="1:13" s="677" customFormat="1" ht="15.75">
      <c r="A5" s="677">
        <v>2008</v>
      </c>
      <c r="B5" s="678" t="s">
        <v>236</v>
      </c>
      <c r="C5" s="679">
        <v>489949</v>
      </c>
      <c r="D5" s="679">
        <v>734694</v>
      </c>
      <c r="E5" s="686">
        <f t="shared" ref="E5:E19" si="0">C5+D5</f>
        <v>1224643</v>
      </c>
      <c r="F5" s="917">
        <f t="shared" ref="F5:F19" si="1">C5/E5</f>
        <v>0.40007496062117692</v>
      </c>
      <c r="G5" s="917">
        <f t="shared" ref="G5:G19" si="2">D5/E5</f>
        <v>0.59992503937882302</v>
      </c>
      <c r="H5" s="918">
        <f t="shared" ref="H5:H17" si="3">D5/C5</f>
        <v>1.4995315838995487</v>
      </c>
      <c r="K5" s="502"/>
      <c r="L5" s="502"/>
      <c r="M5" s="502"/>
    </row>
    <row r="6" spans="1:13" s="677" customFormat="1" ht="15.75">
      <c r="A6" s="677">
        <v>2009</v>
      </c>
      <c r="B6" s="678" t="s">
        <v>237</v>
      </c>
      <c r="C6" s="679">
        <v>622049</v>
      </c>
      <c r="D6" s="680">
        <v>782176</v>
      </c>
      <c r="E6" s="686">
        <f t="shared" si="0"/>
        <v>1404225</v>
      </c>
      <c r="F6" s="917">
        <f t="shared" si="1"/>
        <v>0.44298385230287168</v>
      </c>
      <c r="G6" s="917">
        <f t="shared" si="2"/>
        <v>0.55701614769712826</v>
      </c>
      <c r="H6" s="918">
        <f t="shared" si="3"/>
        <v>1.2574186277929873</v>
      </c>
      <c r="I6" s="681"/>
      <c r="K6" s="502"/>
      <c r="L6" s="502"/>
      <c r="M6" s="502"/>
    </row>
    <row r="7" spans="1:13" s="677" customFormat="1" ht="15.75">
      <c r="A7" s="677">
        <v>2010</v>
      </c>
      <c r="B7" s="678" t="s">
        <v>238</v>
      </c>
      <c r="C7" s="679">
        <v>903250</v>
      </c>
      <c r="D7" s="680">
        <v>1110536</v>
      </c>
      <c r="E7" s="686">
        <f t="shared" si="0"/>
        <v>2013786</v>
      </c>
      <c r="F7" s="917">
        <f t="shared" si="1"/>
        <v>0.44853326023718509</v>
      </c>
      <c r="G7" s="917">
        <f t="shared" si="2"/>
        <v>0.55146673976281491</v>
      </c>
      <c r="H7" s="918">
        <f t="shared" si="3"/>
        <v>1.229489067257127</v>
      </c>
      <c r="I7" s="681"/>
      <c r="K7" s="502"/>
      <c r="L7" s="502"/>
      <c r="M7" s="502"/>
    </row>
    <row r="8" spans="1:13" s="677" customFormat="1" ht="15.75">
      <c r="A8" s="677">
        <v>2011</v>
      </c>
      <c r="B8" s="678" t="s">
        <v>239</v>
      </c>
      <c r="C8" s="679">
        <v>883775</v>
      </c>
      <c r="D8" s="680">
        <v>1119652</v>
      </c>
      <c r="E8" s="686">
        <f t="shared" si="0"/>
        <v>2003427</v>
      </c>
      <c r="F8" s="917">
        <f t="shared" si="1"/>
        <v>0.44113162096747222</v>
      </c>
      <c r="G8" s="917">
        <f t="shared" si="2"/>
        <v>0.55886837903252773</v>
      </c>
      <c r="H8" s="918">
        <f t="shared" si="3"/>
        <v>1.2668971174789962</v>
      </c>
      <c r="I8" s="682"/>
      <c r="J8" s="682"/>
      <c r="K8" s="502"/>
      <c r="L8" s="502"/>
      <c r="M8" s="502"/>
    </row>
    <row r="9" spans="1:13" s="677" customFormat="1" ht="15.75">
      <c r="A9" s="677">
        <v>2012</v>
      </c>
      <c r="B9" s="678" t="s">
        <v>240</v>
      </c>
      <c r="C9" s="679">
        <v>1178040</v>
      </c>
      <c r="D9" s="680">
        <v>1125311</v>
      </c>
      <c r="E9" s="686">
        <f t="shared" si="0"/>
        <v>2303351</v>
      </c>
      <c r="F9" s="917">
        <f t="shared" si="1"/>
        <v>0.51144614954472856</v>
      </c>
      <c r="G9" s="917">
        <f t="shared" si="2"/>
        <v>0.4885538504552715</v>
      </c>
      <c r="H9" s="918">
        <f t="shared" si="3"/>
        <v>0.95524005976027981</v>
      </c>
      <c r="I9" s="682"/>
      <c r="J9" s="682"/>
      <c r="K9" s="502"/>
      <c r="L9" s="502"/>
      <c r="M9" s="502"/>
    </row>
    <row r="10" spans="1:13" s="677" customFormat="1" ht="15.75">
      <c r="A10" s="677">
        <v>2013</v>
      </c>
      <c r="B10" s="678" t="s">
        <v>241</v>
      </c>
      <c r="C10" s="679">
        <v>1568225</v>
      </c>
      <c r="D10" s="680">
        <v>1183528</v>
      </c>
      <c r="E10" s="686">
        <f t="shared" si="0"/>
        <v>2751753</v>
      </c>
      <c r="F10" s="917">
        <f t="shared" si="1"/>
        <v>0.56990035079456625</v>
      </c>
      <c r="G10" s="917">
        <f t="shared" si="2"/>
        <v>0.43009964920543375</v>
      </c>
      <c r="H10" s="918">
        <f t="shared" si="3"/>
        <v>0.75469272585247649</v>
      </c>
      <c r="I10" s="681"/>
    </row>
    <row r="11" spans="1:13" s="677" customFormat="1" ht="15.75">
      <c r="A11" s="677">
        <v>2014</v>
      </c>
      <c r="B11" s="678" t="s">
        <v>242</v>
      </c>
      <c r="C11" s="679">
        <v>1795214</v>
      </c>
      <c r="D11" s="680">
        <v>1220432</v>
      </c>
      <c r="E11" s="686">
        <f t="shared" si="0"/>
        <v>3015646</v>
      </c>
      <c r="F11" s="917">
        <f t="shared" si="1"/>
        <v>0.5952999788436707</v>
      </c>
      <c r="G11" s="917">
        <f t="shared" si="2"/>
        <v>0.40470002115632936</v>
      </c>
      <c r="H11" s="918">
        <f t="shared" si="3"/>
        <v>0.67982535786819842</v>
      </c>
      <c r="I11" s="681"/>
    </row>
    <row r="12" spans="1:13" s="677" customFormat="1" ht="15.75">
      <c r="A12" s="677">
        <v>2015</v>
      </c>
      <c r="B12" s="678" t="s">
        <v>243</v>
      </c>
      <c r="C12" s="679">
        <v>2164705</v>
      </c>
      <c r="D12" s="680">
        <v>1152700</v>
      </c>
      <c r="E12" s="686">
        <f t="shared" si="0"/>
        <v>3317405</v>
      </c>
      <c r="F12" s="917">
        <f t="shared" si="1"/>
        <v>0.65252961275454757</v>
      </c>
      <c r="G12" s="917">
        <f t="shared" si="2"/>
        <v>0.34747038724545237</v>
      </c>
      <c r="H12" s="918">
        <f t="shared" si="3"/>
        <v>0.53249749965930693</v>
      </c>
      <c r="I12" s="681"/>
    </row>
    <row r="13" spans="1:13" s="677" customFormat="1" ht="15.75">
      <c r="A13" s="677">
        <v>2016</v>
      </c>
      <c r="B13" s="678" t="s">
        <v>244</v>
      </c>
      <c r="C13" s="679">
        <v>2168957</v>
      </c>
      <c r="D13" s="680">
        <v>1178111</v>
      </c>
      <c r="E13" s="686">
        <f t="shared" si="0"/>
        <v>3347068</v>
      </c>
      <c r="F13" s="917">
        <f t="shared" si="1"/>
        <v>0.64801701070907436</v>
      </c>
      <c r="G13" s="917">
        <f t="shared" si="2"/>
        <v>0.3519829892909257</v>
      </c>
      <c r="H13" s="918">
        <f t="shared" si="3"/>
        <v>0.54316936665872118</v>
      </c>
      <c r="I13" s="683"/>
    </row>
    <row r="14" spans="1:13" s="677" customFormat="1" ht="15.75">
      <c r="B14" s="678" t="s">
        <v>245</v>
      </c>
      <c r="C14" s="679">
        <v>2428212</v>
      </c>
      <c r="D14" s="680">
        <v>1118476</v>
      </c>
      <c r="E14" s="686">
        <f t="shared" si="0"/>
        <v>3546688</v>
      </c>
      <c r="F14" s="917">
        <f t="shared" si="1"/>
        <v>0.68464212245339873</v>
      </c>
      <c r="G14" s="917">
        <f t="shared" si="2"/>
        <v>0.31535787754660122</v>
      </c>
      <c r="H14" s="918">
        <f t="shared" si="3"/>
        <v>0.46061711250912196</v>
      </c>
      <c r="I14" s="683"/>
    </row>
    <row r="15" spans="1:13" s="677" customFormat="1" ht="15.75">
      <c r="B15" s="678" t="s">
        <v>246</v>
      </c>
      <c r="C15" s="680">
        <v>2550398</v>
      </c>
      <c r="D15" s="680">
        <v>1069752</v>
      </c>
      <c r="E15" s="686">
        <f t="shared" si="0"/>
        <v>3620150</v>
      </c>
      <c r="F15" s="917">
        <f t="shared" si="1"/>
        <v>0.70450064223858122</v>
      </c>
      <c r="G15" s="917">
        <f t="shared" si="2"/>
        <v>0.29549935776141872</v>
      </c>
      <c r="H15" s="918">
        <f t="shared" si="3"/>
        <v>0.41944512189862132</v>
      </c>
      <c r="I15" s="681"/>
    </row>
    <row r="16" spans="1:13" s="677" customFormat="1" ht="15.75">
      <c r="B16" s="678" t="s">
        <v>247</v>
      </c>
      <c r="C16" s="680">
        <v>2726543</v>
      </c>
      <c r="D16" s="680">
        <v>999719</v>
      </c>
      <c r="E16" s="686">
        <f t="shared" si="0"/>
        <v>3726262</v>
      </c>
      <c r="F16" s="917">
        <f t="shared" si="1"/>
        <v>0.73170995490923607</v>
      </c>
      <c r="G16" s="917">
        <f t="shared" si="2"/>
        <v>0.26829004509076387</v>
      </c>
      <c r="H16" s="918">
        <f t="shared" si="3"/>
        <v>0.36666173979284389</v>
      </c>
      <c r="I16" s="681"/>
    </row>
    <row r="17" spans="2:20" s="677" customFormat="1" ht="15.75">
      <c r="B17" s="684" t="s">
        <v>299</v>
      </c>
      <c r="C17" s="680">
        <v>4656130</v>
      </c>
      <c r="D17" s="680">
        <v>1090709</v>
      </c>
      <c r="E17" s="686">
        <f t="shared" si="0"/>
        <v>5746839</v>
      </c>
      <c r="F17" s="917">
        <f t="shared" si="1"/>
        <v>0.81020714169998498</v>
      </c>
      <c r="G17" s="917">
        <f t="shared" si="2"/>
        <v>0.18979285830001502</v>
      </c>
      <c r="H17" s="918">
        <f t="shared" si="3"/>
        <v>0.23425226529328005</v>
      </c>
      <c r="I17" s="681"/>
    </row>
    <row r="18" spans="2:20" s="677" customFormat="1" ht="15.75">
      <c r="B18" s="684" t="s">
        <v>249</v>
      </c>
      <c r="C18" s="680">
        <v>4751862</v>
      </c>
      <c r="D18" s="680">
        <v>995587</v>
      </c>
      <c r="E18" s="686">
        <f t="shared" si="0"/>
        <v>5747449</v>
      </c>
      <c r="F18" s="917">
        <f t="shared" si="1"/>
        <v>0.82677758428130466</v>
      </c>
      <c r="G18" s="917">
        <f t="shared" si="2"/>
        <v>0.17322241571869537</v>
      </c>
      <c r="H18" s="918">
        <f>D18/C18</f>
        <v>0.20951513322567028</v>
      </c>
      <c r="I18" s="681"/>
    </row>
    <row r="19" spans="2:20" s="677" customFormat="1" ht="15.75">
      <c r="B19" s="684" t="s">
        <v>325</v>
      </c>
      <c r="C19" s="680">
        <v>4830794</v>
      </c>
      <c r="D19" s="680">
        <v>939407</v>
      </c>
      <c r="E19" s="686">
        <f t="shared" si="0"/>
        <v>5770201</v>
      </c>
      <c r="F19" s="917">
        <f t="shared" si="1"/>
        <v>0.83719683248469157</v>
      </c>
      <c r="G19" s="917">
        <f t="shared" si="2"/>
        <v>0.16280316751530841</v>
      </c>
      <c r="H19" s="918">
        <f>D19/C19</f>
        <v>0.19446223540064014</v>
      </c>
      <c r="I19" s="681"/>
    </row>
    <row r="20" spans="2:20" s="677" customFormat="1" ht="15.75">
      <c r="B20" s="684" t="s">
        <v>326</v>
      </c>
      <c r="C20" s="685">
        <v>4769269</v>
      </c>
      <c r="D20" s="685">
        <v>920917</v>
      </c>
      <c r="E20" s="686">
        <v>5690186</v>
      </c>
      <c r="F20" s="917">
        <f>C20/E20</f>
        <v>0.83815696007125251</v>
      </c>
      <c r="G20" s="917">
        <f>D20/E20</f>
        <v>0.16184303992874749</v>
      </c>
      <c r="H20" s="918">
        <f>D20/C20</f>
        <v>0.19309395213396435</v>
      </c>
      <c r="I20" s="681"/>
    </row>
    <row r="21" spans="2:20" s="688" customFormat="1" ht="15.75">
      <c r="B21" s="684" t="str">
        <f>+'Resumen '!O5</f>
        <v>Ene-May. 24</v>
      </c>
      <c r="C21" s="685">
        <f>+'Resumen '!C37</f>
        <v>4864161</v>
      </c>
      <c r="D21" s="685">
        <f>+'Resumen '!C38</f>
        <v>913162</v>
      </c>
      <c r="E21" s="686">
        <f>C21+D21</f>
        <v>5777323</v>
      </c>
      <c r="F21" s="917">
        <f>C21/E21</f>
        <v>0.84194028964626</v>
      </c>
      <c r="G21" s="917">
        <f>D21/E21</f>
        <v>0.15805971035373995</v>
      </c>
      <c r="H21" s="918">
        <f>D21/C21</f>
        <v>0.18773268401272081</v>
      </c>
      <c r="I21" s="687"/>
      <c r="R21" s="677"/>
      <c r="T21" s="677"/>
    </row>
    <row r="22" spans="2:20" ht="15.75">
      <c r="B22" s="1407" t="s">
        <v>327</v>
      </c>
      <c r="C22" s="1407"/>
      <c r="D22" s="1407"/>
      <c r="E22" s="1407"/>
      <c r="F22" s="1407"/>
      <c r="G22" s="1407"/>
      <c r="H22" s="1407"/>
      <c r="R22" s="677"/>
      <c r="T22" s="677"/>
    </row>
    <row r="23" spans="2:20">
      <c r="B23" s="96"/>
    </row>
  </sheetData>
  <mergeCells count="3">
    <mergeCell ref="B1:M1"/>
    <mergeCell ref="B22:H22"/>
    <mergeCell ref="B2:M2"/>
  </mergeCells>
  <conditionalFormatting sqref="C21:G21 E5:G20">
    <cfRule type="cellIs" dxfId="625" priority="2" operator="equal">
      <formula>0</formula>
    </cfRule>
  </conditionalFormatting>
  <conditionalFormatting sqref="C18:D20">
    <cfRule type="cellIs" dxfId="624"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42">
    <tabColor theme="9" tint="-0.249977111117893"/>
    <pageSetUpPr fitToPage="1"/>
  </sheetPr>
  <dimension ref="A1:O43"/>
  <sheetViews>
    <sheetView showGridLines="0" view="pageBreakPreview" topLeftCell="B2" zoomScale="40" zoomScaleNormal="100" zoomScaleSheetLayoutView="40" zoomScalePageLayoutView="62" workbookViewId="0">
      <selection activeCell="B22" sqref="B22:I22"/>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2" bestFit="1" customWidth="1"/>
    <col min="13" max="13" width="11.42578125" style="62"/>
    <col min="14" max="14" width="9.5703125" style="62" customWidth="1"/>
    <col min="15" max="15" width="11.42578125" style="62"/>
    <col min="17" max="17" width="18.7109375" bestFit="1" customWidth="1"/>
  </cols>
  <sheetData>
    <row r="1" spans="1:15" ht="95.25" customHeight="1">
      <c r="B1" s="1409" t="s">
        <v>328</v>
      </c>
      <c r="C1" s="1410"/>
      <c r="D1" s="1410"/>
      <c r="E1" s="1410"/>
      <c r="F1" s="1410"/>
      <c r="G1" s="1410"/>
      <c r="H1" s="1410"/>
      <c r="I1" s="1410"/>
      <c r="J1" s="1411"/>
    </row>
    <row r="2" spans="1:15" ht="62.25" customHeight="1" thickBot="1">
      <c r="B2" s="1412" t="str">
        <f>+'Resumen '!O4</f>
        <v>Período:  Diciembre 2008 - Mayo 2024</v>
      </c>
      <c r="C2" s="1413"/>
      <c r="D2" s="1413"/>
      <c r="E2" s="1413"/>
      <c r="F2" s="1413"/>
      <c r="G2" s="1413"/>
      <c r="H2" s="1413"/>
      <c r="I2" s="1413"/>
      <c r="J2" s="1414"/>
    </row>
    <row r="3" spans="1:15" ht="9" customHeight="1">
      <c r="B3" s="72"/>
      <c r="C3" s="72"/>
      <c r="D3" s="72"/>
      <c r="E3" s="72"/>
      <c r="F3" s="72"/>
      <c r="G3" s="72"/>
      <c r="H3" s="72"/>
      <c r="I3" s="72"/>
      <c r="J3" s="72"/>
    </row>
    <row r="4" spans="1:15" s="15" customFormat="1" ht="81" customHeight="1">
      <c r="A4" s="107"/>
      <c r="B4" s="699" t="s">
        <v>303</v>
      </c>
      <c r="C4" s="697" t="s">
        <v>329</v>
      </c>
      <c r="D4" s="697" t="s">
        <v>330</v>
      </c>
      <c r="E4" s="697" t="s">
        <v>308</v>
      </c>
      <c r="F4" s="697" t="s">
        <v>331</v>
      </c>
      <c r="G4" s="697" t="s">
        <v>332</v>
      </c>
      <c r="H4" s="698" t="s">
        <v>333</v>
      </c>
      <c r="I4" s="700" t="s">
        <v>334</v>
      </c>
      <c r="J4"/>
      <c r="K4" s="50"/>
      <c r="L4" s="97"/>
      <c r="M4" s="97"/>
      <c r="N4" s="97"/>
      <c r="O4" s="97"/>
    </row>
    <row r="5" spans="1:15" ht="30.75" customHeight="1">
      <c r="A5">
        <v>2008</v>
      </c>
      <c r="B5" s="691" t="s">
        <v>170</v>
      </c>
      <c r="C5" s="693">
        <v>169198</v>
      </c>
      <c r="D5" s="693">
        <v>376240</v>
      </c>
      <c r="E5" s="692">
        <f>C5+D5</f>
        <v>545438</v>
      </c>
      <c r="F5" s="693">
        <v>320751</v>
      </c>
      <c r="G5" s="693">
        <v>358454</v>
      </c>
      <c r="H5" s="692">
        <f>F5+G5</f>
        <v>679205</v>
      </c>
      <c r="I5" s="694">
        <f>E5+H5</f>
        <v>1224643</v>
      </c>
      <c r="K5" s="88"/>
    </row>
    <row r="6" spans="1:15" ht="30.75" customHeight="1">
      <c r="A6">
        <v>2009</v>
      </c>
      <c r="B6" s="695" t="s">
        <v>171</v>
      </c>
      <c r="C6" s="693">
        <v>213701</v>
      </c>
      <c r="D6" s="693">
        <v>401930</v>
      </c>
      <c r="E6" s="692">
        <f t="shared" ref="E6:E21" si="0">C6+D6</f>
        <v>615631</v>
      </c>
      <c r="F6" s="693">
        <v>408348</v>
      </c>
      <c r="G6" s="693">
        <v>380246</v>
      </c>
      <c r="H6" s="692">
        <f t="shared" ref="H6:H21" si="1">F6+G6</f>
        <v>788594</v>
      </c>
      <c r="I6" s="694">
        <f t="shared" ref="I6:I21" si="2">E6+H6</f>
        <v>1404225</v>
      </c>
      <c r="K6" s="88"/>
    </row>
    <row r="7" spans="1:15" ht="30.75" customHeight="1">
      <c r="A7">
        <v>2010</v>
      </c>
      <c r="B7" s="691" t="s">
        <v>172</v>
      </c>
      <c r="C7" s="693">
        <v>328922</v>
      </c>
      <c r="D7" s="693">
        <v>575714</v>
      </c>
      <c r="E7" s="692">
        <f t="shared" si="0"/>
        <v>904636</v>
      </c>
      <c r="F7" s="693">
        <v>574328</v>
      </c>
      <c r="G7" s="693">
        <v>534822</v>
      </c>
      <c r="H7" s="692">
        <f t="shared" si="1"/>
        <v>1109150</v>
      </c>
      <c r="I7" s="694">
        <f t="shared" si="2"/>
        <v>2013786</v>
      </c>
      <c r="K7" s="88"/>
      <c r="L7" s="90"/>
    </row>
    <row r="8" spans="1:15" ht="30.75" customHeight="1">
      <c r="A8">
        <v>2011</v>
      </c>
      <c r="B8" s="695" t="s">
        <v>173</v>
      </c>
      <c r="C8" s="693">
        <v>319816</v>
      </c>
      <c r="D8" s="693">
        <v>579358</v>
      </c>
      <c r="E8" s="692">
        <f t="shared" si="0"/>
        <v>899174</v>
      </c>
      <c r="F8" s="693">
        <v>563959</v>
      </c>
      <c r="G8" s="693">
        <v>540294</v>
      </c>
      <c r="H8" s="692">
        <f t="shared" si="1"/>
        <v>1104253</v>
      </c>
      <c r="I8" s="694">
        <f t="shared" si="2"/>
        <v>2003427</v>
      </c>
      <c r="K8" s="88"/>
      <c r="L8" s="90"/>
    </row>
    <row r="9" spans="1:15" ht="30.75" customHeight="1">
      <c r="A9">
        <v>2012</v>
      </c>
      <c r="B9" s="691" t="s">
        <v>174</v>
      </c>
      <c r="C9" s="693">
        <v>446880</v>
      </c>
      <c r="D9" s="693">
        <v>584446</v>
      </c>
      <c r="E9" s="692">
        <f t="shared" si="0"/>
        <v>1031326</v>
      </c>
      <c r="F9" s="693">
        <v>731160</v>
      </c>
      <c r="G9" s="693">
        <v>540865</v>
      </c>
      <c r="H9" s="692">
        <f t="shared" si="1"/>
        <v>1272025</v>
      </c>
      <c r="I9" s="694">
        <f t="shared" si="2"/>
        <v>2303351</v>
      </c>
      <c r="K9" s="88"/>
    </row>
    <row r="10" spans="1:15" ht="30.75" customHeight="1">
      <c r="A10">
        <v>2013</v>
      </c>
      <c r="B10" s="695" t="s">
        <v>175</v>
      </c>
      <c r="C10" s="693">
        <v>625451</v>
      </c>
      <c r="D10" s="693">
        <v>617980</v>
      </c>
      <c r="E10" s="692">
        <f t="shared" si="0"/>
        <v>1243431</v>
      </c>
      <c r="F10" s="693">
        <v>942774</v>
      </c>
      <c r="G10" s="693">
        <v>565548</v>
      </c>
      <c r="H10" s="692">
        <f t="shared" si="1"/>
        <v>1508322</v>
      </c>
      <c r="I10" s="694">
        <f t="shared" si="2"/>
        <v>2751753</v>
      </c>
      <c r="K10" s="88"/>
    </row>
    <row r="11" spans="1:15" ht="30.75" customHeight="1">
      <c r="A11">
        <v>2014</v>
      </c>
      <c r="B11" s="691" t="s">
        <v>176</v>
      </c>
      <c r="C11" s="693">
        <v>760801</v>
      </c>
      <c r="D11" s="693">
        <v>639717</v>
      </c>
      <c r="E11" s="692">
        <f t="shared" si="0"/>
        <v>1400518</v>
      </c>
      <c r="F11" s="693">
        <v>1034413</v>
      </c>
      <c r="G11" s="693">
        <v>580715</v>
      </c>
      <c r="H11" s="692">
        <f t="shared" si="1"/>
        <v>1615128</v>
      </c>
      <c r="I11" s="694">
        <f t="shared" si="2"/>
        <v>3015646</v>
      </c>
      <c r="J11" s="54"/>
      <c r="K11" s="88"/>
    </row>
    <row r="12" spans="1:15" ht="30.75" customHeight="1">
      <c r="A12">
        <v>2015</v>
      </c>
      <c r="B12" s="691" t="s">
        <v>177</v>
      </c>
      <c r="C12" s="693">
        <v>965980</v>
      </c>
      <c r="D12" s="693">
        <v>606813</v>
      </c>
      <c r="E12" s="692">
        <f t="shared" si="0"/>
        <v>1572793</v>
      </c>
      <c r="F12" s="693">
        <v>1198725</v>
      </c>
      <c r="G12" s="693">
        <v>545887</v>
      </c>
      <c r="H12" s="692">
        <f t="shared" si="1"/>
        <v>1744612</v>
      </c>
      <c r="I12" s="694">
        <f t="shared" si="2"/>
        <v>3317405</v>
      </c>
      <c r="J12" s="40"/>
      <c r="K12" s="88"/>
    </row>
    <row r="13" spans="1:15" ht="30.75" customHeight="1">
      <c r="A13">
        <v>2016</v>
      </c>
      <c r="B13" s="691" t="s">
        <v>178</v>
      </c>
      <c r="C13" s="693">
        <v>958091</v>
      </c>
      <c r="D13" s="693">
        <v>617507</v>
      </c>
      <c r="E13" s="692">
        <f t="shared" si="0"/>
        <v>1575598</v>
      </c>
      <c r="F13" s="693">
        <v>1210866</v>
      </c>
      <c r="G13" s="693">
        <v>560604</v>
      </c>
      <c r="H13" s="692">
        <f t="shared" si="1"/>
        <v>1771470</v>
      </c>
      <c r="I13" s="694">
        <f t="shared" si="2"/>
        <v>3347068</v>
      </c>
      <c r="J13" s="11"/>
    </row>
    <row r="14" spans="1:15" ht="30.75" customHeight="1">
      <c r="B14" s="691" t="s">
        <v>179</v>
      </c>
      <c r="C14" s="693">
        <v>1093168</v>
      </c>
      <c r="D14" s="693">
        <v>584707</v>
      </c>
      <c r="E14" s="692">
        <f t="shared" si="0"/>
        <v>1677875</v>
      </c>
      <c r="F14" s="693">
        <v>1335044</v>
      </c>
      <c r="G14" s="693">
        <v>533769</v>
      </c>
      <c r="H14" s="692">
        <f t="shared" si="1"/>
        <v>1868813</v>
      </c>
      <c r="I14" s="694">
        <f t="shared" si="2"/>
        <v>3546688</v>
      </c>
      <c r="J14" s="11"/>
    </row>
    <row r="15" spans="1:15" ht="30.75" customHeight="1">
      <c r="B15" s="691" t="s">
        <v>335</v>
      </c>
      <c r="C15" s="693">
        <v>1152483</v>
      </c>
      <c r="D15" s="693">
        <v>559698</v>
      </c>
      <c r="E15" s="692">
        <f t="shared" si="0"/>
        <v>1712181</v>
      </c>
      <c r="F15" s="693">
        <v>1397915</v>
      </c>
      <c r="G15" s="693">
        <v>510054</v>
      </c>
      <c r="H15" s="692">
        <f t="shared" si="1"/>
        <v>1907969</v>
      </c>
      <c r="I15" s="694">
        <f t="shared" si="2"/>
        <v>3620150</v>
      </c>
      <c r="J15" s="11"/>
    </row>
    <row r="16" spans="1:15" ht="30.75" customHeight="1">
      <c r="B16" s="691" t="s">
        <v>181</v>
      </c>
      <c r="C16" s="693">
        <v>1234201</v>
      </c>
      <c r="D16" s="693">
        <v>524150</v>
      </c>
      <c r="E16" s="692">
        <f t="shared" si="0"/>
        <v>1758351</v>
      </c>
      <c r="F16" s="693">
        <v>1492342</v>
      </c>
      <c r="G16" s="693">
        <v>475569</v>
      </c>
      <c r="H16" s="692">
        <f t="shared" si="1"/>
        <v>1967911</v>
      </c>
      <c r="I16" s="694">
        <f t="shared" si="2"/>
        <v>3726262</v>
      </c>
      <c r="J16" s="11"/>
    </row>
    <row r="17" spans="2:11" ht="30.75" customHeight="1">
      <c r="B17" s="691" t="s">
        <v>182</v>
      </c>
      <c r="C17" s="693">
        <v>2285213</v>
      </c>
      <c r="D17" s="693">
        <v>568211</v>
      </c>
      <c r="E17" s="692">
        <f t="shared" si="0"/>
        <v>2853424</v>
      </c>
      <c r="F17" s="693">
        <v>2370917</v>
      </c>
      <c r="G17" s="693">
        <v>522498</v>
      </c>
      <c r="H17" s="692">
        <f t="shared" si="1"/>
        <v>2893415</v>
      </c>
      <c r="I17" s="694">
        <f t="shared" si="2"/>
        <v>5746839</v>
      </c>
      <c r="J17" s="11"/>
    </row>
    <row r="18" spans="2:11" ht="30.75" customHeight="1">
      <c r="B18" s="691" t="s">
        <v>183</v>
      </c>
      <c r="C18" s="693">
        <v>2336934</v>
      </c>
      <c r="D18" s="693">
        <v>520053</v>
      </c>
      <c r="E18" s="692">
        <f t="shared" si="0"/>
        <v>2856987</v>
      </c>
      <c r="F18" s="693">
        <v>2414928</v>
      </c>
      <c r="G18" s="693">
        <v>475534</v>
      </c>
      <c r="H18" s="692">
        <f t="shared" si="1"/>
        <v>2890462</v>
      </c>
      <c r="I18" s="694">
        <f t="shared" si="2"/>
        <v>5747449</v>
      </c>
      <c r="J18" s="11"/>
    </row>
    <row r="19" spans="2:11" ht="30.75" customHeight="1">
      <c r="B19" s="691" t="s">
        <v>184</v>
      </c>
      <c r="C19" s="693">
        <v>2381458</v>
      </c>
      <c r="D19" s="693">
        <v>492034</v>
      </c>
      <c r="E19" s="692">
        <f t="shared" si="0"/>
        <v>2873492</v>
      </c>
      <c r="F19" s="693">
        <v>2449336</v>
      </c>
      <c r="G19" s="693">
        <v>447373</v>
      </c>
      <c r="H19" s="692">
        <f t="shared" si="1"/>
        <v>2896709</v>
      </c>
      <c r="I19" s="694">
        <f t="shared" si="2"/>
        <v>5770201</v>
      </c>
      <c r="J19" s="11"/>
    </row>
    <row r="20" spans="2:11" ht="30.75" customHeight="1">
      <c r="B20" s="691" t="s">
        <v>185</v>
      </c>
      <c r="C20" s="696">
        <v>2342695</v>
      </c>
      <c r="D20" s="696">
        <v>482094</v>
      </c>
      <c r="E20" s="692">
        <f t="shared" si="0"/>
        <v>2824789</v>
      </c>
      <c r="F20" s="696">
        <v>2426574</v>
      </c>
      <c r="G20" s="696">
        <v>438823</v>
      </c>
      <c r="H20" s="692">
        <f t="shared" si="1"/>
        <v>2865397</v>
      </c>
      <c r="I20" s="694">
        <f t="shared" si="2"/>
        <v>5690186</v>
      </c>
      <c r="J20" s="11"/>
    </row>
    <row r="21" spans="2:11" ht="30.75" customHeight="1">
      <c r="B21" s="691" t="str">
        <f>+'Resumen '!O5</f>
        <v>Ene-May. 24</v>
      </c>
      <c r="C21" s="696">
        <f>+'Resumen '!D37</f>
        <v>2394449</v>
      </c>
      <c r="D21" s="696">
        <f>+'Resumen '!D38</f>
        <v>477938</v>
      </c>
      <c r="E21" s="692">
        <f t="shared" si="0"/>
        <v>2872387</v>
      </c>
      <c r="F21" s="696">
        <f>+'Resumen '!E37</f>
        <v>2469712</v>
      </c>
      <c r="G21" s="696">
        <f>+'Resumen '!E38</f>
        <v>435224</v>
      </c>
      <c r="H21" s="692">
        <f t="shared" si="1"/>
        <v>2904936</v>
      </c>
      <c r="I21" s="694">
        <f t="shared" si="2"/>
        <v>5777323</v>
      </c>
      <c r="J21" s="11"/>
    </row>
    <row r="22" spans="2:11" ht="35.25" customHeight="1">
      <c r="B22" s="1416" t="s">
        <v>336</v>
      </c>
      <c r="C22" s="1416"/>
      <c r="D22" s="1416"/>
      <c r="E22" s="1416"/>
      <c r="F22" s="1416"/>
      <c r="G22" s="1416"/>
      <c r="H22" s="1416"/>
      <c r="I22" s="1416"/>
      <c r="J22" s="11"/>
    </row>
    <row r="23" spans="2:11" ht="25.5" customHeight="1">
      <c r="B23" s="1415"/>
      <c r="C23" s="1415"/>
      <c r="D23" s="1415"/>
      <c r="E23" s="1415"/>
      <c r="F23" s="1415"/>
      <c r="G23" s="1415"/>
      <c r="H23" s="1415"/>
      <c r="I23" s="1415"/>
      <c r="J23" s="11"/>
    </row>
    <row r="24" spans="2:11" ht="25.5" customHeight="1">
      <c r="B24" s="108"/>
      <c r="C24" s="108"/>
      <c r="D24" s="108"/>
      <c r="E24" s="108"/>
      <c r="F24" s="108"/>
      <c r="G24" s="108"/>
      <c r="H24" s="108"/>
      <c r="I24" s="108"/>
      <c r="J24" s="11"/>
      <c r="K24" s="89"/>
    </row>
    <row r="25" spans="2:11" ht="25.5" customHeight="1">
      <c r="I25" s="11"/>
      <c r="J25" s="11"/>
      <c r="K25" s="89"/>
    </row>
    <row r="26" spans="2:11" ht="25.5" customHeight="1">
      <c r="B26" s="11"/>
      <c r="C26" s="11"/>
      <c r="D26" s="11"/>
      <c r="E26" s="11"/>
      <c r="F26" s="11"/>
      <c r="G26" s="11"/>
      <c r="I26" s="11"/>
      <c r="J26" s="11"/>
      <c r="K26" s="89"/>
    </row>
    <row r="27" spans="2:11" ht="25.5" customHeight="1">
      <c r="B27" s="11"/>
      <c r="C27" s="11"/>
      <c r="D27" s="11"/>
      <c r="E27" s="11"/>
      <c r="F27" s="11"/>
      <c r="G27" s="11"/>
      <c r="I27" s="11"/>
      <c r="J27" s="11"/>
      <c r="K27" s="89"/>
    </row>
    <row r="28" spans="2:11" ht="25.5" customHeight="1">
      <c r="B28" s="11"/>
      <c r="C28" s="11"/>
      <c r="D28" s="11"/>
      <c r="E28" s="11"/>
      <c r="F28" s="11"/>
      <c r="G28" s="11"/>
      <c r="H28" s="11"/>
      <c r="I28" s="11"/>
      <c r="J28" s="11"/>
      <c r="K28" s="89"/>
    </row>
    <row r="29" spans="2:11" ht="25.5" customHeight="1">
      <c r="B29" s="11"/>
      <c r="C29" s="11"/>
      <c r="D29" s="11"/>
      <c r="E29" s="11"/>
      <c r="F29" s="11"/>
      <c r="G29" s="11"/>
      <c r="H29" s="11"/>
      <c r="I29" s="11"/>
      <c r="J29" s="11"/>
      <c r="K29" s="89"/>
    </row>
    <row r="30" spans="2:11" ht="25.5" customHeight="1">
      <c r="B30" s="11"/>
      <c r="C30" s="11"/>
      <c r="D30" s="11"/>
      <c r="E30" s="11"/>
      <c r="F30" s="11"/>
      <c r="G30" s="11"/>
      <c r="H30" s="11"/>
      <c r="I30" s="11"/>
      <c r="J30" s="11"/>
    </row>
    <row r="31" spans="2:11" ht="25.5" customHeight="1">
      <c r="B31" s="11"/>
      <c r="C31" s="11"/>
      <c r="D31" s="11"/>
      <c r="E31" s="11"/>
      <c r="F31" s="11"/>
      <c r="G31" s="11"/>
      <c r="H31" s="11"/>
      <c r="I31" s="11"/>
      <c r="J31" s="11"/>
      <c r="K31" s="89"/>
    </row>
    <row r="32" spans="2:11" ht="25.5" customHeight="1">
      <c r="B32" s="11"/>
      <c r="C32" s="11"/>
      <c r="D32" s="11"/>
      <c r="E32" s="11"/>
      <c r="F32" s="11"/>
      <c r="G32" s="11"/>
      <c r="H32" s="11"/>
      <c r="I32" s="11"/>
      <c r="K32" s="89"/>
    </row>
    <row r="33" spans="2:15">
      <c r="B33" s="11"/>
      <c r="C33" s="11"/>
      <c r="D33" s="11"/>
      <c r="E33" s="11"/>
      <c r="F33" s="11"/>
      <c r="G33" s="11"/>
      <c r="H33" s="11"/>
      <c r="I33" s="11"/>
      <c r="K33" s="87"/>
    </row>
    <row r="34" spans="2:15" ht="99.75" customHeight="1">
      <c r="B34" s="11"/>
      <c r="C34" s="11"/>
      <c r="D34" s="11"/>
      <c r="E34" s="11"/>
      <c r="F34" s="11"/>
      <c r="G34" s="11"/>
      <c r="H34" s="11"/>
      <c r="I34" s="11"/>
    </row>
    <row r="37" spans="2:15" ht="51" customHeight="1">
      <c r="J37" s="86"/>
    </row>
    <row r="38" spans="2:15" ht="78" customHeight="1">
      <c r="K38" s="86"/>
      <c r="L38" s="80"/>
      <c r="M38" s="80"/>
      <c r="N38" s="80"/>
      <c r="O38" s="80"/>
    </row>
    <row r="40" spans="2:15" ht="23.25">
      <c r="B40" s="86"/>
      <c r="C40" s="86"/>
      <c r="D40" s="86"/>
      <c r="E40" s="86"/>
      <c r="F40" s="86"/>
      <c r="G40" s="86"/>
      <c r="H40" s="86"/>
      <c r="I40" s="86"/>
    </row>
    <row r="43" spans="2:15" ht="88.5" customHeight="1"/>
  </sheetData>
  <mergeCells count="4">
    <mergeCell ref="B1:J1"/>
    <mergeCell ref="B2:J2"/>
    <mergeCell ref="B23:I23"/>
    <mergeCell ref="B22:I22"/>
  </mergeCells>
  <conditionalFormatting sqref="C21:D21 F21:G21">
    <cfRule type="cellIs" dxfId="611"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3">
    <tabColor rgb="FFFFC000"/>
    <pageSetUpPr fitToPage="1"/>
  </sheetPr>
  <dimension ref="A1"/>
  <sheetViews>
    <sheetView showGridLines="0" view="pageBreakPreview" zoomScale="70" zoomScaleNormal="100" zoomScaleSheetLayoutView="70" workbookViewId="0">
      <selection activeCell="Q41" sqref="Q41"/>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4">
    <tabColor rgb="FFFFC000"/>
    <pageSetUpPr fitToPage="1"/>
  </sheetPr>
  <dimension ref="A5:M54"/>
  <sheetViews>
    <sheetView showGridLines="0" view="pageBreakPreview" zoomScale="70" zoomScaleNormal="100" zoomScaleSheetLayoutView="70" workbookViewId="0">
      <selection activeCell="A6" sqref="A6:L33"/>
    </sheetView>
  </sheetViews>
  <sheetFormatPr defaultColWidth="11.42578125" defaultRowHeight="15"/>
  <cols>
    <col min="7" max="8" width="15" customWidth="1"/>
    <col min="9" max="9" width="16.28515625" customWidth="1"/>
    <col min="11" max="11" width="17.7109375" customWidth="1"/>
  </cols>
  <sheetData>
    <row r="5" spans="1:12" ht="15.75" customHeight="1"/>
    <row r="6" spans="1:12">
      <c r="A6" s="1417" t="s">
        <v>337</v>
      </c>
      <c r="B6" s="1418"/>
      <c r="C6" s="1418"/>
      <c r="D6" s="1418"/>
      <c r="E6" s="1418"/>
      <c r="F6" s="1418"/>
      <c r="G6" s="1418"/>
      <c r="H6" s="1418"/>
      <c r="I6" s="1418"/>
      <c r="J6" s="1418"/>
      <c r="K6" s="1418"/>
      <c r="L6" s="1418"/>
    </row>
    <row r="7" spans="1:12">
      <c r="A7" s="1418"/>
      <c r="B7" s="1418"/>
      <c r="C7" s="1418"/>
      <c r="D7" s="1418"/>
      <c r="E7" s="1418"/>
      <c r="F7" s="1418"/>
      <c r="G7" s="1418"/>
      <c r="H7" s="1418"/>
      <c r="I7" s="1418"/>
      <c r="J7" s="1418"/>
      <c r="K7" s="1418"/>
      <c r="L7" s="1418"/>
    </row>
    <row r="8" spans="1:12">
      <c r="A8" s="1418"/>
      <c r="B8" s="1418"/>
      <c r="C8" s="1418"/>
      <c r="D8" s="1418"/>
      <c r="E8" s="1418"/>
      <c r="F8" s="1418"/>
      <c r="G8" s="1418"/>
      <c r="H8" s="1418"/>
      <c r="I8" s="1418"/>
      <c r="J8" s="1418"/>
      <c r="K8" s="1418"/>
      <c r="L8" s="1418"/>
    </row>
    <row r="9" spans="1:12">
      <c r="A9" s="1418"/>
      <c r="B9" s="1418"/>
      <c r="C9" s="1418"/>
      <c r="D9" s="1418"/>
      <c r="E9" s="1418"/>
      <c r="F9" s="1418"/>
      <c r="G9" s="1418"/>
      <c r="H9" s="1418"/>
      <c r="I9" s="1418"/>
      <c r="J9" s="1418"/>
      <c r="K9" s="1418"/>
      <c r="L9" s="1418"/>
    </row>
    <row r="10" spans="1:12">
      <c r="A10" s="1418"/>
      <c r="B10" s="1418"/>
      <c r="C10" s="1418"/>
      <c r="D10" s="1418"/>
      <c r="E10" s="1418"/>
      <c r="F10" s="1418"/>
      <c r="G10" s="1418"/>
      <c r="H10" s="1418"/>
      <c r="I10" s="1418"/>
      <c r="J10" s="1418"/>
      <c r="K10" s="1418"/>
      <c r="L10" s="1418"/>
    </row>
    <row r="11" spans="1:12">
      <c r="A11" s="1418"/>
      <c r="B11" s="1418"/>
      <c r="C11" s="1418"/>
      <c r="D11" s="1418"/>
      <c r="E11" s="1418"/>
      <c r="F11" s="1418"/>
      <c r="G11" s="1418"/>
      <c r="H11" s="1418"/>
      <c r="I11" s="1418"/>
      <c r="J11" s="1418"/>
      <c r="K11" s="1418"/>
      <c r="L11" s="1418"/>
    </row>
    <row r="12" spans="1:12">
      <c r="A12" s="1418"/>
      <c r="B12" s="1418"/>
      <c r="C12" s="1418"/>
      <c r="D12" s="1418"/>
      <c r="E12" s="1418"/>
      <c r="F12" s="1418"/>
      <c r="G12" s="1418"/>
      <c r="H12" s="1418"/>
      <c r="I12" s="1418"/>
      <c r="J12" s="1418"/>
      <c r="K12" s="1418"/>
      <c r="L12" s="1418"/>
    </row>
    <row r="13" spans="1:12">
      <c r="A13" s="1418"/>
      <c r="B13" s="1418"/>
      <c r="C13" s="1418"/>
      <c r="D13" s="1418"/>
      <c r="E13" s="1418"/>
      <c r="F13" s="1418"/>
      <c r="G13" s="1418"/>
      <c r="H13" s="1418"/>
      <c r="I13" s="1418"/>
      <c r="J13" s="1418"/>
      <c r="K13" s="1418"/>
      <c r="L13" s="1418"/>
    </row>
    <row r="14" spans="1:12">
      <c r="A14" s="1418"/>
      <c r="B14" s="1418"/>
      <c r="C14" s="1418"/>
      <c r="D14" s="1418"/>
      <c r="E14" s="1418"/>
      <c r="F14" s="1418"/>
      <c r="G14" s="1418"/>
      <c r="H14" s="1418"/>
      <c r="I14" s="1418"/>
      <c r="J14" s="1418"/>
      <c r="K14" s="1418"/>
      <c r="L14" s="1418"/>
    </row>
    <row r="15" spans="1:12" ht="43.5" customHeight="1">
      <c r="A15" s="1418"/>
      <c r="B15" s="1418"/>
      <c r="C15" s="1418"/>
      <c r="D15" s="1418"/>
      <c r="E15" s="1418"/>
      <c r="F15" s="1418"/>
      <c r="G15" s="1418"/>
      <c r="H15" s="1418"/>
      <c r="I15" s="1418"/>
      <c r="J15" s="1418"/>
      <c r="K15" s="1418"/>
      <c r="L15" s="1418"/>
    </row>
    <row r="16" spans="1:12">
      <c r="A16" s="1418"/>
      <c r="B16" s="1418"/>
      <c r="C16" s="1418"/>
      <c r="D16" s="1418"/>
      <c r="E16" s="1418"/>
      <c r="F16" s="1418"/>
      <c r="G16" s="1418"/>
      <c r="H16" s="1418"/>
      <c r="I16" s="1418"/>
      <c r="J16" s="1418"/>
      <c r="K16" s="1418"/>
      <c r="L16" s="1418"/>
    </row>
    <row r="17" spans="1:12">
      <c r="A17" s="1418"/>
      <c r="B17" s="1418"/>
      <c r="C17" s="1418"/>
      <c r="D17" s="1418"/>
      <c r="E17" s="1418"/>
      <c r="F17" s="1418"/>
      <c r="G17" s="1418"/>
      <c r="H17" s="1418"/>
      <c r="I17" s="1418"/>
      <c r="J17" s="1418"/>
      <c r="K17" s="1418"/>
      <c r="L17" s="1418"/>
    </row>
    <row r="18" spans="1:12">
      <c r="A18" s="1418"/>
      <c r="B18" s="1418"/>
      <c r="C18" s="1418"/>
      <c r="D18" s="1418"/>
      <c r="E18" s="1418"/>
      <c r="F18" s="1418"/>
      <c r="G18" s="1418"/>
      <c r="H18" s="1418"/>
      <c r="I18" s="1418"/>
      <c r="J18" s="1418"/>
      <c r="K18" s="1418"/>
      <c r="L18" s="1418"/>
    </row>
    <row r="19" spans="1:12">
      <c r="A19" s="1418"/>
      <c r="B19" s="1418"/>
      <c r="C19" s="1418"/>
      <c r="D19" s="1418"/>
      <c r="E19" s="1418"/>
      <c r="F19" s="1418"/>
      <c r="G19" s="1418"/>
      <c r="H19" s="1418"/>
      <c r="I19" s="1418"/>
      <c r="J19" s="1418"/>
      <c r="K19" s="1418"/>
      <c r="L19" s="1418"/>
    </row>
    <row r="20" spans="1:12">
      <c r="A20" s="1418"/>
      <c r="B20" s="1418"/>
      <c r="C20" s="1418"/>
      <c r="D20" s="1418"/>
      <c r="E20" s="1418"/>
      <c r="F20" s="1418"/>
      <c r="G20" s="1418"/>
      <c r="H20" s="1418"/>
      <c r="I20" s="1418"/>
      <c r="J20" s="1418"/>
      <c r="K20" s="1418"/>
      <c r="L20" s="1418"/>
    </row>
    <row r="21" spans="1:12">
      <c r="A21" s="1418"/>
      <c r="B21" s="1418"/>
      <c r="C21" s="1418"/>
      <c r="D21" s="1418"/>
      <c r="E21" s="1418"/>
      <c r="F21" s="1418"/>
      <c r="G21" s="1418"/>
      <c r="H21" s="1418"/>
      <c r="I21" s="1418"/>
      <c r="J21" s="1418"/>
      <c r="K21" s="1418"/>
      <c r="L21" s="1418"/>
    </row>
    <row r="22" spans="1:12">
      <c r="A22" s="1418"/>
      <c r="B22" s="1418"/>
      <c r="C22" s="1418"/>
      <c r="D22" s="1418"/>
      <c r="E22" s="1418"/>
      <c r="F22" s="1418"/>
      <c r="G22" s="1418"/>
      <c r="H22" s="1418"/>
      <c r="I22" s="1418"/>
      <c r="J22" s="1418"/>
      <c r="K22" s="1418"/>
      <c r="L22" s="1418"/>
    </row>
    <row r="23" spans="1:12">
      <c r="A23" s="1418"/>
      <c r="B23" s="1418"/>
      <c r="C23" s="1418"/>
      <c r="D23" s="1418"/>
      <c r="E23" s="1418"/>
      <c r="F23" s="1418"/>
      <c r="G23" s="1418"/>
      <c r="H23" s="1418"/>
      <c r="I23" s="1418"/>
      <c r="J23" s="1418"/>
      <c r="K23" s="1418"/>
      <c r="L23" s="1418"/>
    </row>
    <row r="24" spans="1:12">
      <c r="A24" s="1418"/>
      <c r="B24" s="1418"/>
      <c r="C24" s="1418"/>
      <c r="D24" s="1418"/>
      <c r="E24" s="1418"/>
      <c r="F24" s="1418"/>
      <c r="G24" s="1418"/>
      <c r="H24" s="1418"/>
      <c r="I24" s="1418"/>
      <c r="J24" s="1418"/>
      <c r="K24" s="1418"/>
      <c r="L24" s="1418"/>
    </row>
    <row r="25" spans="1:12">
      <c r="A25" s="1418"/>
      <c r="B25" s="1418"/>
      <c r="C25" s="1418"/>
      <c r="D25" s="1418"/>
      <c r="E25" s="1418"/>
      <c r="F25" s="1418"/>
      <c r="G25" s="1418"/>
      <c r="H25" s="1418"/>
      <c r="I25" s="1418"/>
      <c r="J25" s="1418"/>
      <c r="K25" s="1418"/>
      <c r="L25" s="1418"/>
    </row>
    <row r="26" spans="1:12">
      <c r="A26" s="1418"/>
      <c r="B26" s="1418"/>
      <c r="C26" s="1418"/>
      <c r="D26" s="1418"/>
      <c r="E26" s="1418"/>
      <c r="F26" s="1418"/>
      <c r="G26" s="1418"/>
      <c r="H26" s="1418"/>
      <c r="I26" s="1418"/>
      <c r="J26" s="1418"/>
      <c r="K26" s="1418"/>
      <c r="L26" s="1418"/>
    </row>
    <row r="27" spans="1:12">
      <c r="A27" s="1418"/>
      <c r="B27" s="1418"/>
      <c r="C27" s="1418"/>
      <c r="D27" s="1418"/>
      <c r="E27" s="1418"/>
      <c r="F27" s="1418"/>
      <c r="G27" s="1418"/>
      <c r="H27" s="1418"/>
      <c r="I27" s="1418"/>
      <c r="J27" s="1418"/>
      <c r="K27" s="1418"/>
      <c r="L27" s="1418"/>
    </row>
    <row r="28" spans="1:12" ht="58.5" customHeight="1">
      <c r="A28" s="1418"/>
      <c r="B28" s="1418"/>
      <c r="C28" s="1418"/>
      <c r="D28" s="1418"/>
      <c r="E28" s="1418"/>
      <c r="F28" s="1418"/>
      <c r="G28" s="1418"/>
      <c r="H28" s="1418"/>
      <c r="I28" s="1418"/>
      <c r="J28" s="1418"/>
      <c r="K28" s="1418"/>
      <c r="L28" s="1418"/>
    </row>
    <row r="29" spans="1:12" ht="46.5" customHeight="1">
      <c r="A29" s="1418"/>
      <c r="B29" s="1418"/>
      <c r="C29" s="1418"/>
      <c r="D29" s="1418"/>
      <c r="E29" s="1418"/>
      <c r="F29" s="1418"/>
      <c r="G29" s="1418"/>
      <c r="H29" s="1418"/>
      <c r="I29" s="1418"/>
      <c r="J29" s="1418"/>
      <c r="K29" s="1418"/>
      <c r="L29" s="1418"/>
    </row>
    <row r="30" spans="1:12">
      <c r="A30" s="1418"/>
      <c r="B30" s="1418"/>
      <c r="C30" s="1418"/>
      <c r="D30" s="1418"/>
      <c r="E30" s="1418"/>
      <c r="F30" s="1418"/>
      <c r="G30" s="1418"/>
      <c r="H30" s="1418"/>
      <c r="I30" s="1418"/>
      <c r="J30" s="1418"/>
      <c r="K30" s="1418"/>
      <c r="L30" s="1418"/>
    </row>
    <row r="31" spans="1:12" ht="23.25" customHeight="1">
      <c r="A31" s="1418"/>
      <c r="B31" s="1418"/>
      <c r="C31" s="1418"/>
      <c r="D31" s="1418"/>
      <c r="E31" s="1418"/>
      <c r="F31" s="1418"/>
      <c r="G31" s="1418"/>
      <c r="H31" s="1418"/>
      <c r="I31" s="1418"/>
      <c r="J31" s="1418"/>
      <c r="K31" s="1418"/>
      <c r="L31" s="1418"/>
    </row>
    <row r="32" spans="1:12">
      <c r="A32" s="1418"/>
      <c r="B32" s="1418"/>
      <c r="C32" s="1418"/>
      <c r="D32" s="1418"/>
      <c r="E32" s="1418"/>
      <c r="F32" s="1418"/>
      <c r="G32" s="1418"/>
      <c r="H32" s="1418"/>
      <c r="I32" s="1418"/>
      <c r="J32" s="1418"/>
      <c r="K32" s="1418"/>
      <c r="L32" s="1418"/>
    </row>
    <row r="33" spans="1:13" ht="29.25" customHeight="1">
      <c r="A33" s="1418"/>
      <c r="B33" s="1418"/>
      <c r="C33" s="1418"/>
      <c r="D33" s="1418"/>
      <c r="E33" s="1418"/>
      <c r="F33" s="1418"/>
      <c r="G33" s="1418"/>
      <c r="H33" s="1418"/>
      <c r="I33" s="1418"/>
      <c r="J33" s="1418"/>
      <c r="K33" s="1418"/>
      <c r="L33" s="1418"/>
    </row>
    <row r="34" spans="1:13">
      <c r="A34" s="159"/>
      <c r="B34" s="159"/>
      <c r="C34" s="159"/>
      <c r="D34" s="159"/>
      <c r="E34" s="159"/>
      <c r="F34" s="159"/>
      <c r="G34" s="159"/>
      <c r="H34" s="159"/>
      <c r="I34" s="159"/>
      <c r="J34" s="159"/>
      <c r="K34" s="159"/>
      <c r="L34" s="159"/>
    </row>
    <row r="35" spans="1:13">
      <c r="A35" s="159"/>
      <c r="B35" s="159"/>
      <c r="C35" s="159"/>
      <c r="D35" s="159"/>
      <c r="E35" s="159"/>
      <c r="F35" s="159"/>
      <c r="G35" s="159"/>
      <c r="H35" s="159"/>
      <c r="I35" s="159"/>
      <c r="J35" s="159"/>
      <c r="K35" s="159"/>
      <c r="L35" s="159"/>
    </row>
    <row r="36" spans="1:13">
      <c r="A36" s="159"/>
      <c r="B36" s="159"/>
      <c r="C36" s="159"/>
      <c r="D36" s="159"/>
      <c r="E36" s="159"/>
      <c r="F36" s="159"/>
      <c r="G36" s="159"/>
      <c r="H36" s="159"/>
      <c r="I36" s="159"/>
      <c r="J36" s="159"/>
      <c r="K36" s="159"/>
      <c r="L36" s="159"/>
    </row>
    <row r="37" spans="1:13">
      <c r="A37" s="159"/>
      <c r="B37" s="159"/>
      <c r="C37" s="159"/>
      <c r="D37" s="159"/>
      <c r="E37" s="159"/>
      <c r="F37" s="159"/>
      <c r="G37" s="159"/>
      <c r="H37" s="159"/>
      <c r="I37" s="159"/>
      <c r="J37" s="159"/>
      <c r="K37" s="159"/>
      <c r="L37" s="159"/>
    </row>
    <row r="38" spans="1:13">
      <c r="A38" s="159"/>
      <c r="B38" s="159"/>
      <c r="C38" s="159"/>
      <c r="D38" s="159"/>
      <c r="E38" s="159"/>
      <c r="F38" s="159"/>
      <c r="G38" s="159"/>
      <c r="H38" s="159"/>
      <c r="I38" s="159"/>
      <c r="J38" s="159"/>
      <c r="K38" s="159"/>
      <c r="L38" s="159"/>
    </row>
    <row r="48" spans="1:13">
      <c r="M48" s="159"/>
    </row>
    <row r="49" spans="13:13">
      <c r="M49" s="159"/>
    </row>
    <row r="50" spans="13:13">
      <c r="M50" s="159"/>
    </row>
    <row r="51" spans="13:13">
      <c r="M51" s="159"/>
    </row>
    <row r="52" spans="13:13">
      <c r="M52" s="159"/>
    </row>
    <row r="53" spans="13:13">
      <c r="M53" s="159"/>
    </row>
    <row r="54" spans="13:13">
      <c r="M54" s="159"/>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5">
    <tabColor rgb="FFFFC000"/>
    <pageSetUpPr fitToPage="1"/>
  </sheetPr>
  <dimension ref="A1:H46"/>
  <sheetViews>
    <sheetView showGridLines="0" view="pageBreakPreview" zoomScale="85" zoomScaleNormal="100" zoomScaleSheetLayoutView="85" workbookViewId="0">
      <selection activeCell="F18" sqref="F18"/>
    </sheetView>
  </sheetViews>
  <sheetFormatPr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21" t="s">
        <v>338</v>
      </c>
      <c r="B1" s="1422"/>
      <c r="C1" s="1422"/>
      <c r="D1" s="1422"/>
      <c r="E1" s="1422"/>
      <c r="F1" s="1422"/>
      <c r="G1" s="1422"/>
      <c r="H1" s="85"/>
    </row>
    <row r="2" spans="1:8" ht="24" customHeight="1" thickBot="1">
      <c r="A2" s="1419" t="str">
        <f>+'Resumen '!O1</f>
        <v>Período:  Diciembre 2009 - Mayo 2024</v>
      </c>
      <c r="B2" s="1420"/>
      <c r="C2" s="1420"/>
      <c r="D2" s="1420"/>
      <c r="E2" s="1420"/>
      <c r="F2" s="1420"/>
      <c r="G2" s="1420"/>
    </row>
    <row r="3" spans="1:8" ht="13.5" customHeight="1">
      <c r="B3" s="68"/>
      <c r="C3" s="68"/>
      <c r="D3" s="68"/>
      <c r="E3" s="68"/>
      <c r="F3" s="68"/>
      <c r="G3" s="68"/>
    </row>
    <row r="4" spans="1:8" s="77" customFormat="1" ht="39" customHeight="1">
      <c r="A4" s="857"/>
      <c r="B4" s="858"/>
      <c r="C4" s="1425" t="s">
        <v>339</v>
      </c>
      <c r="D4" s="1425"/>
      <c r="E4" s="862" t="s">
        <v>340</v>
      </c>
      <c r="F4" s="862" t="s">
        <v>341</v>
      </c>
      <c r="G4" s="862" t="s">
        <v>342</v>
      </c>
    </row>
    <row r="5" spans="1:8" s="78" customFormat="1" ht="39.75" customHeight="1">
      <c r="A5" s="862" t="s">
        <v>303</v>
      </c>
      <c r="B5" s="862" t="s">
        <v>343</v>
      </c>
      <c r="C5" s="862" t="s">
        <v>344</v>
      </c>
      <c r="D5" s="862" t="s">
        <v>345</v>
      </c>
      <c r="E5" s="862" t="s">
        <v>346</v>
      </c>
      <c r="F5" s="862" t="s">
        <v>347</v>
      </c>
      <c r="G5" s="862" t="s">
        <v>348</v>
      </c>
    </row>
    <row r="6" spans="1:8" s="77" customFormat="1" ht="18.75">
      <c r="A6" s="859">
        <v>2009</v>
      </c>
      <c r="B6" s="860">
        <f t="shared" ref="B6:B16" si="0">+C6+D6+E6+F6+G6</f>
        <v>18748</v>
      </c>
      <c r="C6" s="861">
        <v>18748</v>
      </c>
      <c r="D6" s="861">
        <v>0</v>
      </c>
      <c r="E6" s="861">
        <v>0</v>
      </c>
      <c r="F6" s="861">
        <v>0</v>
      </c>
      <c r="G6" s="861">
        <v>0</v>
      </c>
    </row>
    <row r="7" spans="1:8" s="77" customFormat="1" ht="18.75">
      <c r="A7" s="859">
        <v>2010</v>
      </c>
      <c r="B7" s="860">
        <f t="shared" si="0"/>
        <v>27105</v>
      </c>
      <c r="C7" s="861">
        <v>27105</v>
      </c>
      <c r="D7" s="861">
        <v>0</v>
      </c>
      <c r="E7" s="861">
        <v>0</v>
      </c>
      <c r="F7" s="861">
        <v>0</v>
      </c>
      <c r="G7" s="861">
        <v>0</v>
      </c>
    </row>
    <row r="8" spans="1:8" s="77" customFormat="1" ht="18.75">
      <c r="A8" s="859">
        <v>2011</v>
      </c>
      <c r="B8" s="860">
        <f t="shared" si="0"/>
        <v>29726</v>
      </c>
      <c r="C8" s="861">
        <v>29726</v>
      </c>
      <c r="D8" s="861">
        <v>0</v>
      </c>
      <c r="E8" s="861">
        <v>0</v>
      </c>
      <c r="F8" s="861">
        <v>0</v>
      </c>
      <c r="G8" s="861">
        <v>0</v>
      </c>
    </row>
    <row r="9" spans="1:8" s="77" customFormat="1" ht="18.75">
      <c r="A9" s="859">
        <v>2012</v>
      </c>
      <c r="B9" s="860">
        <f t="shared" si="0"/>
        <v>30703</v>
      </c>
      <c r="C9" s="861">
        <v>30703</v>
      </c>
      <c r="D9" s="861">
        <v>0</v>
      </c>
      <c r="E9" s="861">
        <v>0</v>
      </c>
      <c r="F9" s="861">
        <v>0</v>
      </c>
      <c r="G9" s="861">
        <v>0</v>
      </c>
    </row>
    <row r="10" spans="1:8" ht="15.75">
      <c r="A10" s="859">
        <v>2013</v>
      </c>
      <c r="B10" s="860">
        <f t="shared" si="0"/>
        <v>25205</v>
      </c>
      <c r="C10" s="861">
        <v>25205</v>
      </c>
      <c r="D10" s="861">
        <v>0</v>
      </c>
      <c r="E10" s="861">
        <v>0</v>
      </c>
      <c r="F10" s="861">
        <v>0</v>
      </c>
      <c r="G10" s="861">
        <v>0</v>
      </c>
    </row>
    <row r="11" spans="1:8" ht="15.75">
      <c r="A11" s="859">
        <v>2014</v>
      </c>
      <c r="B11" s="860">
        <f t="shared" si="0"/>
        <v>30370</v>
      </c>
      <c r="C11" s="861">
        <v>30370</v>
      </c>
      <c r="D11" s="861">
        <v>0</v>
      </c>
      <c r="E11" s="861">
        <v>0</v>
      </c>
      <c r="F11" s="861">
        <v>0</v>
      </c>
      <c r="G11" s="861">
        <v>0</v>
      </c>
    </row>
    <row r="12" spans="1:8" ht="15.75">
      <c r="A12" s="859">
        <v>2015</v>
      </c>
      <c r="B12" s="860">
        <f t="shared" si="0"/>
        <v>30529</v>
      </c>
      <c r="C12" s="861">
        <v>30529</v>
      </c>
      <c r="D12" s="861">
        <v>0</v>
      </c>
      <c r="E12" s="861">
        <v>0</v>
      </c>
      <c r="F12" s="861">
        <v>0</v>
      </c>
      <c r="G12" s="861">
        <v>0</v>
      </c>
    </row>
    <row r="13" spans="1:8" s="147" customFormat="1" ht="15.75">
      <c r="A13" s="859">
        <v>2016</v>
      </c>
      <c r="B13" s="860">
        <f t="shared" si="0"/>
        <v>27409</v>
      </c>
      <c r="C13" s="861">
        <v>27409</v>
      </c>
      <c r="D13" s="861">
        <v>0</v>
      </c>
      <c r="E13" s="861">
        <v>0</v>
      </c>
      <c r="F13" s="861">
        <v>0</v>
      </c>
      <c r="G13" s="861">
        <v>0</v>
      </c>
    </row>
    <row r="14" spans="1:8" ht="15.75">
      <c r="A14" s="859">
        <v>2017</v>
      </c>
      <c r="B14" s="860">
        <f t="shared" si="0"/>
        <v>72326</v>
      </c>
      <c r="C14" s="861">
        <v>26338</v>
      </c>
      <c r="D14" s="861">
        <v>0</v>
      </c>
      <c r="E14" s="861">
        <v>4623</v>
      </c>
      <c r="F14" s="861">
        <v>19613</v>
      </c>
      <c r="G14" s="861">
        <v>21752</v>
      </c>
    </row>
    <row r="15" spans="1:8" ht="15.75">
      <c r="A15" s="859">
        <v>2018</v>
      </c>
      <c r="B15" s="860">
        <f t="shared" si="0"/>
        <v>76197</v>
      </c>
      <c r="C15" s="861">
        <v>25266</v>
      </c>
      <c r="D15" s="861">
        <v>0</v>
      </c>
      <c r="E15" s="861">
        <v>5232</v>
      </c>
      <c r="F15" s="861">
        <v>22744</v>
      </c>
      <c r="G15" s="861">
        <v>22955</v>
      </c>
    </row>
    <row r="16" spans="1:8" ht="15.75">
      <c r="A16" s="859">
        <v>2019</v>
      </c>
      <c r="B16" s="860">
        <f t="shared" si="0"/>
        <v>90657</v>
      </c>
      <c r="C16" s="861">
        <v>23781</v>
      </c>
      <c r="D16" s="861">
        <v>11479</v>
      </c>
      <c r="E16" s="861">
        <v>5670</v>
      </c>
      <c r="F16" s="861">
        <v>25426</v>
      </c>
      <c r="G16" s="861">
        <v>24301</v>
      </c>
    </row>
    <row r="17" spans="1:8" ht="15.75">
      <c r="A17" s="859">
        <v>2020</v>
      </c>
      <c r="B17" s="860">
        <v>95925</v>
      </c>
      <c r="C17" s="861">
        <v>22156</v>
      </c>
      <c r="D17" s="861">
        <v>13873</v>
      </c>
      <c r="E17" s="861">
        <v>6078</v>
      </c>
      <c r="F17" s="861">
        <v>25900</v>
      </c>
      <c r="G17" s="861">
        <v>27918</v>
      </c>
    </row>
    <row r="18" spans="1:8" ht="15.75">
      <c r="A18" s="859" t="s">
        <v>224</v>
      </c>
      <c r="B18" s="860">
        <f>+C18+D18+E18+F18+G18</f>
        <v>97916</v>
      </c>
      <c r="C18" s="861">
        <v>20062</v>
      </c>
      <c r="D18" s="861">
        <v>17145</v>
      </c>
      <c r="E18" s="861">
        <v>5922</v>
      </c>
      <c r="F18" s="861">
        <v>26562</v>
      </c>
      <c r="G18" s="861">
        <v>28225</v>
      </c>
    </row>
    <row r="19" spans="1:8" ht="15.75">
      <c r="A19" s="859">
        <v>2022</v>
      </c>
      <c r="B19" s="860">
        <f>+C19+D19+E19+F19+G19</f>
        <v>104426</v>
      </c>
      <c r="C19" s="861">
        <v>18658</v>
      </c>
      <c r="D19" s="861">
        <v>21809</v>
      </c>
      <c r="E19" s="861">
        <v>5781</v>
      </c>
      <c r="F19" s="861">
        <v>27442</v>
      </c>
      <c r="G19" s="861">
        <v>30736</v>
      </c>
    </row>
    <row r="20" spans="1:8" ht="15.75">
      <c r="A20" s="859" t="s">
        <v>349</v>
      </c>
      <c r="B20" s="860">
        <f>+C20+D20+E20+F20+G20</f>
        <v>111952</v>
      </c>
      <c r="C20" s="861">
        <v>17514</v>
      </c>
      <c r="D20" s="861">
        <v>27960</v>
      </c>
      <c r="E20" s="861">
        <v>5602</v>
      </c>
      <c r="F20" s="861">
        <v>28822</v>
      </c>
      <c r="G20" s="861">
        <v>32054</v>
      </c>
    </row>
    <row r="21" spans="1:8" ht="15.75">
      <c r="A21" s="1132" t="str">
        <f>+'Resumen '!O5</f>
        <v>Ene-May. 24</v>
      </c>
      <c r="B21" s="860">
        <f>+C21+D21+E21+F21+G21</f>
        <v>111448</v>
      </c>
      <c r="C21" s="861">
        <f>+'Resumen '!I13</f>
        <v>17029</v>
      </c>
      <c r="D21" s="861">
        <f>+'Resumen '!J13</f>
        <v>28571</v>
      </c>
      <c r="E21" s="861">
        <f>+'Resumen '!K13</f>
        <v>5572</v>
      </c>
      <c r="F21" s="861">
        <f>+'Resumen '!L13</f>
        <v>28858</v>
      </c>
      <c r="G21" s="861">
        <f>+'Resumen '!M13</f>
        <v>31418</v>
      </c>
    </row>
    <row r="22" spans="1:8" ht="29.25" customHeight="1">
      <c r="A22" s="1423" t="s">
        <v>350</v>
      </c>
      <c r="B22" s="1423"/>
      <c r="C22" s="1423"/>
      <c r="D22" s="1423"/>
      <c r="E22" s="1423"/>
      <c r="F22" s="1423"/>
      <c r="G22" s="1423"/>
    </row>
    <row r="23" spans="1:8" ht="27" customHeight="1">
      <c r="A23" s="1424" t="s">
        <v>351</v>
      </c>
      <c r="B23" s="1424"/>
      <c r="C23" s="1424"/>
      <c r="D23" s="1424"/>
      <c r="E23" s="1424"/>
      <c r="F23" s="1424"/>
      <c r="G23" s="1424"/>
    </row>
    <row r="24" spans="1:8" ht="15.75">
      <c r="C24" s="3"/>
      <c r="D24" s="3"/>
      <c r="E24" s="3"/>
      <c r="F24" s="3"/>
      <c r="G24" s="3"/>
      <c r="H24" s="3"/>
    </row>
    <row r="25" spans="1:8" ht="15.75">
      <c r="C25" s="3"/>
      <c r="D25" s="3"/>
      <c r="E25" s="3"/>
      <c r="F25" s="3"/>
      <c r="G25" s="3"/>
    </row>
    <row r="26" spans="1:8" ht="15.75">
      <c r="C26" s="3"/>
      <c r="D26" s="3"/>
      <c r="E26" s="3"/>
      <c r="F26" s="3"/>
      <c r="G26" s="3"/>
    </row>
    <row r="27" spans="1:8" ht="18.75">
      <c r="B27" s="174"/>
      <c r="C27" s="3"/>
      <c r="D27" s="3"/>
      <c r="E27" s="3"/>
      <c r="F27" s="3"/>
      <c r="G27" s="3"/>
    </row>
    <row r="28" spans="1:8" ht="18.75">
      <c r="B28" s="173"/>
    </row>
    <row r="46" spans="8:8" ht="29.25" customHeight="1">
      <c r="H46" s="94"/>
    </row>
  </sheetData>
  <mergeCells count="5">
    <mergeCell ref="A2:G2"/>
    <mergeCell ref="A1:G1"/>
    <mergeCell ref="A22:G22"/>
    <mergeCell ref="A23:G23"/>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3">
    <tabColor theme="6" tint="-0.249977111117893"/>
    <pageSetUpPr fitToPage="1"/>
  </sheetPr>
  <dimension ref="A1"/>
  <sheetViews>
    <sheetView showGridLines="0" view="pageBreakPreview" zoomScaleNormal="100" zoomScaleSheetLayoutView="100" workbookViewId="0">
      <selection activeCell="R30" sqref="R30"/>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1">
    <tabColor rgb="FF0070C0"/>
    <pageSetUpPr fitToPage="1"/>
  </sheetPr>
  <dimension ref="A5:P46"/>
  <sheetViews>
    <sheetView showGridLines="0" view="pageBreakPreview" topLeftCell="A16" zoomScale="70" zoomScaleNormal="100" zoomScaleSheetLayoutView="70" workbookViewId="0">
      <selection activeCell="Q43" sqref="Q43"/>
    </sheetView>
  </sheetViews>
  <sheetFormatPr defaultColWidth="11.42578125" defaultRowHeight="15"/>
  <cols>
    <col min="1" max="11" width="14.85546875" customWidth="1"/>
    <col min="12" max="12" width="26.140625" customWidth="1"/>
    <col min="13" max="13" width="14.85546875" customWidth="1"/>
  </cols>
  <sheetData>
    <row r="5" spans="1:13" ht="34.5" customHeight="1"/>
    <row r="6" spans="1:13">
      <c r="A6" s="1426" t="s">
        <v>352</v>
      </c>
      <c r="B6" s="1427"/>
      <c r="C6" s="1427"/>
      <c r="D6" s="1427"/>
      <c r="E6" s="1427"/>
      <c r="F6" s="1427"/>
      <c r="G6" s="1427"/>
      <c r="H6" s="1427"/>
      <c r="I6" s="1427"/>
      <c r="J6" s="1427"/>
      <c r="K6" s="1427"/>
      <c r="L6" s="1427"/>
      <c r="M6" s="1427"/>
    </row>
    <row r="7" spans="1:13">
      <c r="A7" s="1427"/>
      <c r="B7" s="1427"/>
      <c r="C7" s="1427"/>
      <c r="D7" s="1427"/>
      <c r="E7" s="1427"/>
      <c r="F7" s="1427"/>
      <c r="G7" s="1427"/>
      <c r="H7" s="1427"/>
      <c r="I7" s="1427"/>
      <c r="J7" s="1427"/>
      <c r="K7" s="1427"/>
      <c r="L7" s="1427"/>
      <c r="M7" s="1427"/>
    </row>
    <row r="8" spans="1:13">
      <c r="A8" s="1427"/>
      <c r="B8" s="1427"/>
      <c r="C8" s="1427"/>
      <c r="D8" s="1427"/>
      <c r="E8" s="1427"/>
      <c r="F8" s="1427"/>
      <c r="G8" s="1427"/>
      <c r="H8" s="1427"/>
      <c r="I8" s="1427"/>
      <c r="J8" s="1427"/>
      <c r="K8" s="1427"/>
      <c r="L8" s="1427"/>
      <c r="M8" s="1427"/>
    </row>
    <row r="9" spans="1:13">
      <c r="A9" s="1427"/>
      <c r="B9" s="1427"/>
      <c r="C9" s="1427"/>
      <c r="D9" s="1427"/>
      <c r="E9" s="1427"/>
      <c r="F9" s="1427"/>
      <c r="G9" s="1427"/>
      <c r="H9" s="1427"/>
      <c r="I9" s="1427"/>
      <c r="J9" s="1427"/>
      <c r="K9" s="1427"/>
      <c r="L9" s="1427"/>
      <c r="M9" s="1427"/>
    </row>
    <row r="10" spans="1:13">
      <c r="A10" s="1427"/>
      <c r="B10" s="1427"/>
      <c r="C10" s="1427"/>
      <c r="D10" s="1427"/>
      <c r="E10" s="1427"/>
      <c r="F10" s="1427"/>
      <c r="G10" s="1427"/>
      <c r="H10" s="1427"/>
      <c r="I10" s="1427"/>
      <c r="J10" s="1427"/>
      <c r="K10" s="1427"/>
      <c r="L10" s="1427"/>
      <c r="M10" s="1427"/>
    </row>
    <row r="11" spans="1:13">
      <c r="A11" s="1427"/>
      <c r="B11" s="1427"/>
      <c r="C11" s="1427"/>
      <c r="D11" s="1427"/>
      <c r="E11" s="1427"/>
      <c r="F11" s="1427"/>
      <c r="G11" s="1427"/>
      <c r="H11" s="1427"/>
      <c r="I11" s="1427"/>
      <c r="J11" s="1427"/>
      <c r="K11" s="1427"/>
      <c r="L11" s="1427"/>
      <c r="M11" s="1427"/>
    </row>
    <row r="12" spans="1:13">
      <c r="A12" s="1427"/>
      <c r="B12" s="1427"/>
      <c r="C12" s="1427"/>
      <c r="D12" s="1427"/>
      <c r="E12" s="1427"/>
      <c r="F12" s="1427"/>
      <c r="G12" s="1427"/>
      <c r="H12" s="1427"/>
      <c r="I12" s="1427"/>
      <c r="J12" s="1427"/>
      <c r="K12" s="1427"/>
      <c r="L12" s="1427"/>
      <c r="M12" s="1427"/>
    </row>
    <row r="13" spans="1:13">
      <c r="A13" s="1427"/>
      <c r="B13" s="1427"/>
      <c r="C13" s="1427"/>
      <c r="D13" s="1427"/>
      <c r="E13" s="1427"/>
      <c r="F13" s="1427"/>
      <c r="G13" s="1427"/>
      <c r="H13" s="1427"/>
      <c r="I13" s="1427"/>
      <c r="J13" s="1427"/>
      <c r="K13" s="1427"/>
      <c r="L13" s="1427"/>
      <c r="M13" s="1427"/>
    </row>
    <row r="14" spans="1:13">
      <c r="A14" s="1427"/>
      <c r="B14" s="1427"/>
      <c r="C14" s="1427"/>
      <c r="D14" s="1427"/>
      <c r="E14" s="1427"/>
      <c r="F14" s="1427"/>
      <c r="G14" s="1427"/>
      <c r="H14" s="1427"/>
      <c r="I14" s="1427"/>
      <c r="J14" s="1427"/>
      <c r="K14" s="1427"/>
      <c r="L14" s="1427"/>
      <c r="M14" s="1427"/>
    </row>
    <row r="15" spans="1:13">
      <c r="A15" s="1427"/>
      <c r="B15" s="1427"/>
      <c r="C15" s="1427"/>
      <c r="D15" s="1427"/>
      <c r="E15" s="1427"/>
      <c r="F15" s="1427"/>
      <c r="G15" s="1427"/>
      <c r="H15" s="1427"/>
      <c r="I15" s="1427"/>
      <c r="J15" s="1427"/>
      <c r="K15" s="1427"/>
      <c r="L15" s="1427"/>
      <c r="M15" s="1427"/>
    </row>
    <row r="16" spans="1:13">
      <c r="A16" s="1427"/>
      <c r="B16" s="1427"/>
      <c r="C16" s="1427"/>
      <c r="D16" s="1427"/>
      <c r="E16" s="1427"/>
      <c r="F16" s="1427"/>
      <c r="G16" s="1427"/>
      <c r="H16" s="1427"/>
      <c r="I16" s="1427"/>
      <c r="J16" s="1427"/>
      <c r="K16" s="1427"/>
      <c r="L16" s="1427"/>
      <c r="M16" s="1427"/>
    </row>
    <row r="17" spans="1:16">
      <c r="A17" s="1427"/>
      <c r="B17" s="1427"/>
      <c r="C17" s="1427"/>
      <c r="D17" s="1427"/>
      <c r="E17" s="1427"/>
      <c r="F17" s="1427"/>
      <c r="G17" s="1427"/>
      <c r="H17" s="1427"/>
      <c r="I17" s="1427"/>
      <c r="J17" s="1427"/>
      <c r="K17" s="1427"/>
      <c r="L17" s="1427"/>
      <c r="M17" s="1427"/>
    </row>
    <row r="18" spans="1:16">
      <c r="A18" s="1427"/>
      <c r="B18" s="1427"/>
      <c r="C18" s="1427"/>
      <c r="D18" s="1427"/>
      <c r="E18" s="1427"/>
      <c r="F18" s="1427"/>
      <c r="G18" s="1427"/>
      <c r="H18" s="1427"/>
      <c r="I18" s="1427"/>
      <c r="J18" s="1427"/>
      <c r="K18" s="1427"/>
      <c r="L18" s="1427"/>
      <c r="M18" s="1427"/>
    </row>
    <row r="19" spans="1:16">
      <c r="A19" s="1427"/>
      <c r="B19" s="1427"/>
      <c r="C19" s="1427"/>
      <c r="D19" s="1427"/>
      <c r="E19" s="1427"/>
      <c r="F19" s="1427"/>
      <c r="G19" s="1427"/>
      <c r="H19" s="1427"/>
      <c r="I19" s="1427"/>
      <c r="J19" s="1427"/>
      <c r="K19" s="1427"/>
      <c r="L19" s="1427"/>
      <c r="M19" s="1427"/>
    </row>
    <row r="20" spans="1:16">
      <c r="A20" s="1427"/>
      <c r="B20" s="1427"/>
      <c r="C20" s="1427"/>
      <c r="D20" s="1427"/>
      <c r="E20" s="1427"/>
      <c r="F20" s="1427"/>
      <c r="G20" s="1427"/>
      <c r="H20" s="1427"/>
      <c r="I20" s="1427"/>
      <c r="J20" s="1427"/>
      <c r="K20" s="1427"/>
      <c r="L20" s="1427"/>
      <c r="M20" s="1427"/>
    </row>
    <row r="21" spans="1:16">
      <c r="A21" s="1427"/>
      <c r="B21" s="1427"/>
      <c r="C21" s="1427"/>
      <c r="D21" s="1427"/>
      <c r="E21" s="1427"/>
      <c r="F21" s="1427"/>
      <c r="G21" s="1427"/>
      <c r="H21" s="1427"/>
      <c r="I21" s="1427"/>
      <c r="J21" s="1427"/>
      <c r="K21" s="1427"/>
      <c r="L21" s="1427"/>
      <c r="M21" s="1427"/>
    </row>
    <row r="22" spans="1:16">
      <c r="A22" s="1427"/>
      <c r="B22" s="1427"/>
      <c r="C22" s="1427"/>
      <c r="D22" s="1427"/>
      <c r="E22" s="1427"/>
      <c r="F22" s="1427"/>
      <c r="G22" s="1427"/>
      <c r="H22" s="1427"/>
      <c r="I22" s="1427"/>
      <c r="J22" s="1427"/>
      <c r="K22" s="1427"/>
      <c r="L22" s="1427"/>
      <c r="M22" s="1427"/>
    </row>
    <row r="23" spans="1:16">
      <c r="A23" s="1427"/>
      <c r="B23" s="1427"/>
      <c r="C23" s="1427"/>
      <c r="D23" s="1427"/>
      <c r="E23" s="1427"/>
      <c r="F23" s="1427"/>
      <c r="G23" s="1427"/>
      <c r="H23" s="1427"/>
      <c r="I23" s="1427"/>
      <c r="J23" s="1427"/>
      <c r="K23" s="1427"/>
      <c r="L23" s="1427"/>
      <c r="M23" s="1427"/>
    </row>
    <row r="24" spans="1:16">
      <c r="A24" s="1427"/>
      <c r="B24" s="1427"/>
      <c r="C24" s="1427"/>
      <c r="D24" s="1427"/>
      <c r="E24" s="1427"/>
      <c r="F24" s="1427"/>
      <c r="G24" s="1427"/>
      <c r="H24" s="1427"/>
      <c r="I24" s="1427"/>
      <c r="J24" s="1427"/>
      <c r="K24" s="1427"/>
      <c r="L24" s="1427"/>
      <c r="M24" s="1427"/>
    </row>
    <row r="25" spans="1:16">
      <c r="A25" s="1427"/>
      <c r="B25" s="1427"/>
      <c r="C25" s="1427"/>
      <c r="D25" s="1427"/>
      <c r="E25" s="1427"/>
      <c r="F25" s="1427"/>
      <c r="G25" s="1427"/>
      <c r="H25" s="1427"/>
      <c r="I25" s="1427"/>
      <c r="J25" s="1427"/>
      <c r="K25" s="1427"/>
      <c r="L25" s="1427"/>
      <c r="M25" s="1427"/>
    </row>
    <row r="26" spans="1:16">
      <c r="A26" s="1427"/>
      <c r="B26" s="1427"/>
      <c r="C26" s="1427"/>
      <c r="D26" s="1427"/>
      <c r="E26" s="1427"/>
      <c r="F26" s="1427"/>
      <c r="G26" s="1427"/>
      <c r="H26" s="1427"/>
      <c r="I26" s="1427"/>
      <c r="J26" s="1427"/>
      <c r="K26" s="1427"/>
      <c r="L26" s="1427"/>
      <c r="M26" s="1427"/>
      <c r="P26" t="s">
        <v>353</v>
      </c>
    </row>
    <row r="27" spans="1:16">
      <c r="A27" s="1427"/>
      <c r="B27" s="1427"/>
      <c r="C27" s="1427"/>
      <c r="D27" s="1427"/>
      <c r="E27" s="1427"/>
      <c r="F27" s="1427"/>
      <c r="G27" s="1427"/>
      <c r="H27" s="1427"/>
      <c r="I27" s="1427"/>
      <c r="J27" s="1427"/>
      <c r="K27" s="1427"/>
      <c r="L27" s="1427"/>
      <c r="M27" s="1427"/>
    </row>
    <row r="28" spans="1:16">
      <c r="A28" s="1427"/>
      <c r="B28" s="1427"/>
      <c r="C28" s="1427"/>
      <c r="D28" s="1427"/>
      <c r="E28" s="1427"/>
      <c r="F28" s="1427"/>
      <c r="G28" s="1427"/>
      <c r="H28" s="1427"/>
      <c r="I28" s="1427"/>
      <c r="J28" s="1427"/>
      <c r="K28" s="1427"/>
      <c r="L28" s="1427"/>
      <c r="M28" s="1427"/>
    </row>
    <row r="29" spans="1:16">
      <c r="A29" s="1427"/>
      <c r="B29" s="1427"/>
      <c r="C29" s="1427"/>
      <c r="D29" s="1427"/>
      <c r="E29" s="1427"/>
      <c r="F29" s="1427"/>
      <c r="G29" s="1427"/>
      <c r="H29" s="1427"/>
      <c r="I29" s="1427"/>
      <c r="J29" s="1427"/>
      <c r="K29" s="1427"/>
      <c r="L29" s="1427"/>
      <c r="M29" s="1427"/>
    </row>
    <row r="30" spans="1:16">
      <c r="A30" s="1427"/>
      <c r="B30" s="1427"/>
      <c r="C30" s="1427"/>
      <c r="D30" s="1427"/>
      <c r="E30" s="1427"/>
      <c r="F30" s="1427"/>
      <c r="G30" s="1427"/>
      <c r="H30" s="1427"/>
      <c r="I30" s="1427"/>
      <c r="J30" s="1427"/>
      <c r="K30" s="1427"/>
      <c r="L30" s="1427"/>
      <c r="M30" s="1427"/>
    </row>
    <row r="31" spans="1:16">
      <c r="A31" s="1427"/>
      <c r="B31" s="1427"/>
      <c r="C31" s="1427"/>
      <c r="D31" s="1427"/>
      <c r="E31" s="1427"/>
      <c r="F31" s="1427"/>
      <c r="G31" s="1427"/>
      <c r="H31" s="1427"/>
      <c r="I31" s="1427"/>
      <c r="J31" s="1427"/>
      <c r="K31" s="1427"/>
      <c r="L31" s="1427"/>
      <c r="M31" s="1427"/>
    </row>
    <row r="32" spans="1:16">
      <c r="A32" s="1427"/>
      <c r="B32" s="1427"/>
      <c r="C32" s="1427"/>
      <c r="D32" s="1427"/>
      <c r="E32" s="1427"/>
      <c r="F32" s="1427"/>
      <c r="G32" s="1427"/>
      <c r="H32" s="1427"/>
      <c r="I32" s="1427"/>
      <c r="J32" s="1427"/>
      <c r="K32" s="1427"/>
      <c r="L32" s="1427"/>
      <c r="M32" s="1427"/>
    </row>
    <row r="33" spans="1:13">
      <c r="A33" s="1427"/>
      <c r="B33" s="1427"/>
      <c r="C33" s="1427"/>
      <c r="D33" s="1427"/>
      <c r="E33" s="1427"/>
      <c r="F33" s="1427"/>
      <c r="G33" s="1427"/>
      <c r="H33" s="1427"/>
      <c r="I33" s="1427"/>
      <c r="J33" s="1427"/>
      <c r="K33" s="1427"/>
      <c r="L33" s="1427"/>
      <c r="M33" s="1427"/>
    </row>
    <row r="34" spans="1:13">
      <c r="A34" s="1427"/>
      <c r="B34" s="1427"/>
      <c r="C34" s="1427"/>
      <c r="D34" s="1427"/>
      <c r="E34" s="1427"/>
      <c r="F34" s="1427"/>
      <c r="G34" s="1427"/>
      <c r="H34" s="1427"/>
      <c r="I34" s="1427"/>
      <c r="J34" s="1427"/>
      <c r="K34" s="1427"/>
      <c r="L34" s="1427"/>
      <c r="M34" s="1427"/>
    </row>
    <row r="35" spans="1:13">
      <c r="A35" s="1427"/>
      <c r="B35" s="1427"/>
      <c r="C35" s="1427"/>
      <c r="D35" s="1427"/>
      <c r="E35" s="1427"/>
      <c r="F35" s="1427"/>
      <c r="G35" s="1427"/>
      <c r="H35" s="1427"/>
      <c r="I35" s="1427"/>
      <c r="J35" s="1427"/>
      <c r="K35" s="1427"/>
      <c r="L35" s="1427"/>
      <c r="M35" s="1427"/>
    </row>
    <row r="36" spans="1:13">
      <c r="A36" s="1427"/>
      <c r="B36" s="1427"/>
      <c r="C36" s="1427"/>
      <c r="D36" s="1427"/>
      <c r="E36" s="1427"/>
      <c r="F36" s="1427"/>
      <c r="G36" s="1427"/>
      <c r="H36" s="1427"/>
      <c r="I36" s="1427"/>
      <c r="J36" s="1427"/>
      <c r="K36" s="1427"/>
      <c r="L36" s="1427"/>
      <c r="M36" s="1427"/>
    </row>
    <row r="37" spans="1:13">
      <c r="A37" s="1427"/>
      <c r="B37" s="1427"/>
      <c r="C37" s="1427"/>
      <c r="D37" s="1427"/>
      <c r="E37" s="1427"/>
      <c r="F37" s="1427"/>
      <c r="G37" s="1427"/>
      <c r="H37" s="1427"/>
      <c r="I37" s="1427"/>
      <c r="J37" s="1427"/>
      <c r="K37" s="1427"/>
      <c r="L37" s="1427"/>
      <c r="M37" s="1427"/>
    </row>
    <row r="38" spans="1:13">
      <c r="A38" s="1427"/>
      <c r="B38" s="1427"/>
      <c r="C38" s="1427"/>
      <c r="D38" s="1427"/>
      <c r="E38" s="1427"/>
      <c r="F38" s="1427"/>
      <c r="G38" s="1427"/>
      <c r="H38" s="1427"/>
      <c r="I38" s="1427"/>
      <c r="J38" s="1427"/>
      <c r="K38" s="1427"/>
      <c r="L38" s="1427"/>
      <c r="M38" s="1427"/>
    </row>
    <row r="39" spans="1:13">
      <c r="A39" s="1427"/>
      <c r="B39" s="1427"/>
      <c r="C39" s="1427"/>
      <c r="D39" s="1427"/>
      <c r="E39" s="1427"/>
      <c r="F39" s="1427"/>
      <c r="G39" s="1427"/>
      <c r="H39" s="1427"/>
      <c r="I39" s="1427"/>
      <c r="J39" s="1427"/>
      <c r="K39" s="1427"/>
      <c r="L39" s="1427"/>
      <c r="M39" s="1427"/>
    </row>
    <row r="40" spans="1:13">
      <c r="A40" s="1427"/>
      <c r="B40" s="1427"/>
      <c r="C40" s="1427"/>
      <c r="D40" s="1427"/>
      <c r="E40" s="1427"/>
      <c r="F40" s="1427"/>
      <c r="G40" s="1427"/>
      <c r="H40" s="1427"/>
      <c r="I40" s="1427"/>
      <c r="J40" s="1427"/>
      <c r="K40" s="1427"/>
      <c r="L40" s="1427"/>
      <c r="M40" s="1427"/>
    </row>
    <row r="41" spans="1:13">
      <c r="A41" s="1427"/>
      <c r="B41" s="1427"/>
      <c r="C41" s="1427"/>
      <c r="D41" s="1427"/>
      <c r="E41" s="1427"/>
      <c r="F41" s="1427"/>
      <c r="G41" s="1427"/>
      <c r="H41" s="1427"/>
      <c r="I41" s="1427"/>
      <c r="J41" s="1427"/>
      <c r="K41" s="1427"/>
      <c r="L41" s="1427"/>
      <c r="M41" s="1427"/>
    </row>
    <row r="42" spans="1:13">
      <c r="A42" s="1427"/>
      <c r="B42" s="1427"/>
      <c r="C42" s="1427"/>
      <c r="D42" s="1427"/>
      <c r="E42" s="1427"/>
      <c r="F42" s="1427"/>
      <c r="G42" s="1427"/>
      <c r="H42" s="1427"/>
      <c r="I42" s="1427"/>
      <c r="J42" s="1427"/>
      <c r="K42" s="1427"/>
      <c r="L42" s="1427"/>
      <c r="M42" s="1427"/>
    </row>
    <row r="43" spans="1:13" ht="48" customHeight="1">
      <c r="A43" s="1427"/>
      <c r="B43" s="1427"/>
      <c r="C43" s="1427"/>
      <c r="D43" s="1427"/>
      <c r="E43" s="1427"/>
      <c r="F43" s="1427"/>
      <c r="G43" s="1427"/>
      <c r="H43" s="1427"/>
      <c r="I43" s="1427"/>
      <c r="J43" s="1427"/>
      <c r="K43" s="1427"/>
      <c r="L43" s="1427"/>
      <c r="M43" s="1427"/>
    </row>
    <row r="44" spans="1:13" ht="162" customHeight="1">
      <c r="A44" s="1427"/>
      <c r="B44" s="1427"/>
      <c r="C44" s="1427"/>
      <c r="D44" s="1427"/>
      <c r="E44" s="1427"/>
      <c r="F44" s="1427"/>
      <c r="G44" s="1427"/>
      <c r="H44" s="1427"/>
      <c r="I44" s="1427"/>
      <c r="J44" s="1427"/>
      <c r="K44" s="1427"/>
      <c r="L44" s="1427"/>
      <c r="M44" s="1427"/>
    </row>
    <row r="45" spans="1:13">
      <c r="A45" s="1427"/>
      <c r="B45" s="1427"/>
      <c r="C45" s="1427"/>
      <c r="D45" s="1427"/>
      <c r="E45" s="1427"/>
      <c r="F45" s="1427"/>
      <c r="G45" s="1427"/>
      <c r="H45" s="1427"/>
      <c r="I45" s="1427"/>
      <c r="J45" s="1427"/>
      <c r="K45" s="1427"/>
      <c r="L45" s="1427"/>
      <c r="M45" s="1427"/>
    </row>
    <row r="46" spans="1:13" ht="63" customHeight="1">
      <c r="A46" s="1427"/>
      <c r="B46" s="1427"/>
      <c r="C46" s="1427"/>
      <c r="D46" s="1427"/>
      <c r="E46" s="1427"/>
      <c r="F46" s="1427"/>
      <c r="G46" s="1427"/>
      <c r="H46" s="1427"/>
      <c r="I46" s="1427"/>
      <c r="J46" s="1427"/>
      <c r="K46" s="1427"/>
      <c r="L46" s="1427"/>
      <c r="M46" s="1427"/>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2">
    <tabColor rgb="FF0070C0"/>
    <pageSetUpPr fitToPage="1"/>
  </sheetPr>
  <dimension ref="A4:L57"/>
  <sheetViews>
    <sheetView showGridLines="0" view="pageBreakPreview" zoomScale="40" zoomScaleNormal="100" zoomScaleSheetLayoutView="40" workbookViewId="0">
      <selection activeCell="A6" sqref="A6:I42"/>
    </sheetView>
  </sheetViews>
  <sheetFormatPr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26" customWidth="1"/>
    <col min="11" max="11" width="11.42578125" style="12"/>
  </cols>
  <sheetData>
    <row r="4" spans="1:9" ht="33" customHeight="1"/>
    <row r="5" spans="1:9" ht="12.75" customHeight="1"/>
    <row r="6" spans="1:9" ht="57.75" customHeight="1">
      <c r="A6" s="1428" t="s">
        <v>354</v>
      </c>
      <c r="B6" s="1429"/>
      <c r="C6" s="1429"/>
      <c r="D6" s="1429"/>
      <c r="E6" s="1429"/>
      <c r="F6" s="1429"/>
      <c r="G6" s="1429"/>
      <c r="H6" s="1429"/>
      <c r="I6" s="1429"/>
    </row>
    <row r="7" spans="1:9" ht="36.75" customHeight="1">
      <c r="A7" s="1429"/>
      <c r="B7" s="1429"/>
      <c r="C7" s="1429"/>
      <c r="D7" s="1429"/>
      <c r="E7" s="1429"/>
      <c r="F7" s="1429"/>
      <c r="G7" s="1429"/>
      <c r="H7" s="1429"/>
      <c r="I7" s="1429"/>
    </row>
    <row r="8" spans="1:9" ht="31.5" customHeight="1">
      <c r="A8" s="1429"/>
      <c r="B8" s="1429"/>
      <c r="C8" s="1429"/>
      <c r="D8" s="1429"/>
      <c r="E8" s="1429"/>
      <c r="F8" s="1429"/>
      <c r="G8" s="1429"/>
      <c r="H8" s="1429"/>
      <c r="I8" s="1429"/>
    </row>
    <row r="9" spans="1:9" ht="19.5" customHeight="1">
      <c r="A9" s="1429"/>
      <c r="B9" s="1429"/>
      <c r="C9" s="1429"/>
      <c r="D9" s="1429"/>
      <c r="E9" s="1429"/>
      <c r="F9" s="1429"/>
      <c r="G9" s="1429"/>
      <c r="H9" s="1429"/>
      <c r="I9" s="1429"/>
    </row>
    <row r="10" spans="1:9" ht="19.5" customHeight="1">
      <c r="A10" s="1429"/>
      <c r="B10" s="1429"/>
      <c r="C10" s="1429"/>
      <c r="D10" s="1429"/>
      <c r="E10" s="1429"/>
      <c r="F10" s="1429"/>
      <c r="G10" s="1429"/>
      <c r="H10" s="1429"/>
      <c r="I10" s="1429"/>
    </row>
    <row r="11" spans="1:9" ht="112.5" customHeight="1">
      <c r="A11" s="1429"/>
      <c r="B11" s="1429"/>
      <c r="C11" s="1429"/>
      <c r="D11" s="1429"/>
      <c r="E11" s="1429"/>
      <c r="F11" s="1429"/>
      <c r="G11" s="1429"/>
      <c r="H11" s="1429"/>
      <c r="I11" s="1429"/>
    </row>
    <row r="12" spans="1:9" ht="19.5" customHeight="1">
      <c r="A12" s="1429"/>
      <c r="B12" s="1429"/>
      <c r="C12" s="1429"/>
      <c r="D12" s="1429"/>
      <c r="E12" s="1429"/>
      <c r="F12" s="1429"/>
      <c r="G12" s="1429"/>
      <c r="H12" s="1429"/>
      <c r="I12" s="1429"/>
    </row>
    <row r="13" spans="1:9" ht="19.5" customHeight="1">
      <c r="A13" s="1429"/>
      <c r="B13" s="1429"/>
      <c r="C13" s="1429"/>
      <c r="D13" s="1429"/>
      <c r="E13" s="1429"/>
      <c r="F13" s="1429"/>
      <c r="G13" s="1429"/>
      <c r="H13" s="1429"/>
      <c r="I13" s="1429"/>
    </row>
    <row r="14" spans="1:9" ht="36.75" customHeight="1">
      <c r="A14" s="1429"/>
      <c r="B14" s="1429"/>
      <c r="C14" s="1429"/>
      <c r="D14" s="1429"/>
      <c r="E14" s="1429"/>
      <c r="F14" s="1429"/>
      <c r="G14" s="1429"/>
      <c r="H14" s="1429"/>
      <c r="I14" s="1429"/>
    </row>
    <row r="15" spans="1:9" ht="19.5" customHeight="1">
      <c r="A15" s="1429"/>
      <c r="B15" s="1429"/>
      <c r="C15" s="1429"/>
      <c r="D15" s="1429"/>
      <c r="E15" s="1429"/>
      <c r="F15" s="1429"/>
      <c r="G15" s="1429"/>
      <c r="H15" s="1429"/>
      <c r="I15" s="1429"/>
    </row>
    <row r="16" spans="1:9" ht="19.5" customHeight="1">
      <c r="A16" s="1429"/>
      <c r="B16" s="1429"/>
      <c r="C16" s="1429"/>
      <c r="D16" s="1429"/>
      <c r="E16" s="1429"/>
      <c r="F16" s="1429"/>
      <c r="G16" s="1429"/>
      <c r="H16" s="1429"/>
      <c r="I16" s="1429"/>
    </row>
    <row r="17" spans="1:12" ht="19.5" customHeight="1">
      <c r="A17" s="1429"/>
      <c r="B17" s="1429"/>
      <c r="C17" s="1429"/>
      <c r="D17" s="1429"/>
      <c r="E17" s="1429"/>
      <c r="F17" s="1429"/>
      <c r="G17" s="1429"/>
      <c r="H17" s="1429"/>
      <c r="I17" s="1429"/>
      <c r="K17"/>
    </row>
    <row r="18" spans="1:12" ht="19.5" customHeight="1">
      <c r="A18" s="1429"/>
      <c r="B18" s="1429"/>
      <c r="C18" s="1429"/>
      <c r="D18" s="1429"/>
      <c r="E18" s="1429"/>
      <c r="F18" s="1429"/>
      <c r="G18" s="1429"/>
      <c r="H18" s="1429"/>
      <c r="I18" s="1429"/>
    </row>
    <row r="19" spans="1:12" ht="19.5" customHeight="1">
      <c r="A19" s="1429"/>
      <c r="B19" s="1429"/>
      <c r="C19" s="1429"/>
      <c r="D19" s="1429"/>
      <c r="E19" s="1429"/>
      <c r="F19" s="1429"/>
      <c r="G19" s="1429"/>
      <c r="H19" s="1429"/>
      <c r="I19" s="1429"/>
    </row>
    <row r="20" spans="1:12" ht="19.5" customHeight="1">
      <c r="A20" s="1429"/>
      <c r="B20" s="1429"/>
      <c r="C20" s="1429"/>
      <c r="D20" s="1429"/>
      <c r="E20" s="1429"/>
      <c r="F20" s="1429"/>
      <c r="G20" s="1429"/>
      <c r="H20" s="1429"/>
      <c r="I20" s="1429"/>
    </row>
    <row r="21" spans="1:12" ht="41.25" customHeight="1">
      <c r="A21" s="1429"/>
      <c r="B21" s="1429"/>
      <c r="C21" s="1429"/>
      <c r="D21" s="1429"/>
      <c r="E21" s="1429"/>
      <c r="F21" s="1429"/>
      <c r="G21" s="1429"/>
      <c r="H21" s="1429"/>
      <c r="I21" s="1429"/>
    </row>
    <row r="22" spans="1:12" ht="19.5" customHeight="1">
      <c r="A22" s="1429"/>
      <c r="B22" s="1429"/>
      <c r="C22" s="1429"/>
      <c r="D22" s="1429"/>
      <c r="E22" s="1429"/>
      <c r="F22" s="1429"/>
      <c r="G22" s="1429"/>
      <c r="H22" s="1429"/>
      <c r="I22" s="1429"/>
      <c r="J22" s="12"/>
      <c r="L22" s="12"/>
    </row>
    <row r="23" spans="1:12" ht="19.5" customHeight="1">
      <c r="A23" s="1429"/>
      <c r="B23" s="1429"/>
      <c r="C23" s="1429"/>
      <c r="D23" s="1429"/>
      <c r="E23" s="1429"/>
      <c r="F23" s="1429"/>
      <c r="G23" s="1429"/>
      <c r="H23" s="1429"/>
      <c r="I23" s="1429"/>
      <c r="J23" s="12"/>
      <c r="L23" s="12"/>
    </row>
    <row r="24" spans="1:12" ht="19.5" customHeight="1">
      <c r="A24" s="1429"/>
      <c r="B24" s="1429"/>
      <c r="C24" s="1429"/>
      <c r="D24" s="1429"/>
      <c r="E24" s="1429"/>
      <c r="F24" s="1429"/>
      <c r="G24" s="1429"/>
      <c r="H24" s="1429"/>
      <c r="I24" s="1429"/>
      <c r="J24" s="12"/>
      <c r="L24" s="12"/>
    </row>
    <row r="25" spans="1:12">
      <c r="A25" s="1429"/>
      <c r="B25" s="1429"/>
      <c r="C25" s="1429"/>
      <c r="D25" s="1429"/>
      <c r="E25" s="1429"/>
      <c r="F25" s="1429"/>
      <c r="G25" s="1429"/>
      <c r="H25" s="1429"/>
      <c r="I25" s="1429"/>
      <c r="J25" s="12"/>
      <c r="K25"/>
    </row>
    <row r="26" spans="1:12" ht="33.75" customHeight="1">
      <c r="A26" s="1429"/>
      <c r="B26" s="1429"/>
      <c r="C26" s="1429"/>
      <c r="D26" s="1429"/>
      <c r="E26" s="1429"/>
      <c r="F26" s="1429"/>
      <c r="G26" s="1429"/>
      <c r="H26" s="1429"/>
      <c r="I26" s="1429"/>
    </row>
    <row r="27" spans="1:12" ht="33.75" customHeight="1">
      <c r="A27" s="1429"/>
      <c r="B27" s="1429"/>
      <c r="C27" s="1429"/>
      <c r="D27" s="1429"/>
      <c r="E27" s="1429"/>
      <c r="F27" s="1429"/>
      <c r="G27" s="1429"/>
      <c r="H27" s="1429"/>
      <c r="I27" s="1429"/>
    </row>
    <row r="28" spans="1:12" ht="33.75" customHeight="1">
      <c r="A28" s="1429"/>
      <c r="B28" s="1429"/>
      <c r="C28" s="1429"/>
      <c r="D28" s="1429"/>
      <c r="E28" s="1429"/>
      <c r="F28" s="1429"/>
      <c r="G28" s="1429"/>
      <c r="H28" s="1429"/>
      <c r="I28" s="1429"/>
    </row>
    <row r="29" spans="1:12" ht="33.75" customHeight="1">
      <c r="A29" s="1429"/>
      <c r="B29" s="1429"/>
      <c r="C29" s="1429"/>
      <c r="D29" s="1429"/>
      <c r="E29" s="1429"/>
      <c r="F29" s="1429"/>
      <c r="G29" s="1429"/>
      <c r="H29" s="1429"/>
      <c r="I29" s="1429"/>
    </row>
    <row r="30" spans="1:12" ht="33.75" customHeight="1">
      <c r="A30" s="1429"/>
      <c r="B30" s="1429"/>
      <c r="C30" s="1429"/>
      <c r="D30" s="1429"/>
      <c r="E30" s="1429"/>
      <c r="F30" s="1429"/>
      <c r="G30" s="1429"/>
      <c r="H30" s="1429"/>
      <c r="I30" s="1429"/>
      <c r="K30"/>
    </row>
    <row r="31" spans="1:12" ht="33.75" customHeight="1">
      <c r="A31" s="1429"/>
      <c r="B31" s="1429"/>
      <c r="C31" s="1429"/>
      <c r="D31" s="1429"/>
      <c r="E31" s="1429"/>
      <c r="F31" s="1429"/>
      <c r="G31" s="1429"/>
      <c r="H31" s="1429"/>
      <c r="I31" s="1429"/>
      <c r="K31"/>
    </row>
    <row r="32" spans="1:12" ht="33.75" customHeight="1">
      <c r="A32" s="1429"/>
      <c r="B32" s="1429"/>
      <c r="C32" s="1429"/>
      <c r="D32" s="1429"/>
      <c r="E32" s="1429"/>
      <c r="F32" s="1429"/>
      <c r="G32" s="1429"/>
      <c r="H32" s="1429"/>
      <c r="I32" s="1429"/>
      <c r="K32"/>
    </row>
    <row r="33" spans="1:11" ht="33.75" customHeight="1">
      <c r="A33" s="1429"/>
      <c r="B33" s="1429"/>
      <c r="C33" s="1429"/>
      <c r="D33" s="1429"/>
      <c r="E33" s="1429"/>
      <c r="F33" s="1429"/>
      <c r="G33" s="1429"/>
      <c r="H33" s="1429"/>
      <c r="I33" s="1429"/>
      <c r="K33"/>
    </row>
    <row r="34" spans="1:11" ht="33.75" customHeight="1">
      <c r="A34" s="1429"/>
      <c r="B34" s="1429"/>
      <c r="C34" s="1429"/>
      <c r="D34" s="1429"/>
      <c r="E34" s="1429"/>
      <c r="F34" s="1429"/>
      <c r="G34" s="1429"/>
      <c r="H34" s="1429"/>
      <c r="I34" s="1429"/>
      <c r="K34"/>
    </row>
    <row r="35" spans="1:11" ht="33.75" customHeight="1">
      <c r="A35" s="1429"/>
      <c r="B35" s="1429"/>
      <c r="C35" s="1429"/>
      <c r="D35" s="1429"/>
      <c r="E35" s="1429"/>
      <c r="F35" s="1429"/>
      <c r="G35" s="1429"/>
      <c r="H35" s="1429"/>
      <c r="I35" s="1429"/>
      <c r="K35"/>
    </row>
    <row r="36" spans="1:11" ht="33.75" customHeight="1">
      <c r="A36" s="1429"/>
      <c r="B36" s="1429"/>
      <c r="C36" s="1429"/>
      <c r="D36" s="1429"/>
      <c r="E36" s="1429"/>
      <c r="F36" s="1429"/>
      <c r="G36" s="1429"/>
      <c r="H36" s="1429"/>
      <c r="I36" s="1429"/>
      <c r="K36"/>
    </row>
    <row r="37" spans="1:11" ht="33.75" customHeight="1">
      <c r="A37" s="1429"/>
      <c r="B37" s="1429"/>
      <c r="C37" s="1429"/>
      <c r="D37" s="1429"/>
      <c r="E37" s="1429"/>
      <c r="F37" s="1429"/>
      <c r="G37" s="1429"/>
      <c r="H37" s="1429"/>
      <c r="I37" s="1429"/>
      <c r="K37"/>
    </row>
    <row r="38" spans="1:11" ht="33.75" customHeight="1">
      <c r="A38" s="1429"/>
      <c r="B38" s="1429"/>
      <c r="C38" s="1429"/>
      <c r="D38" s="1429"/>
      <c r="E38" s="1429"/>
      <c r="F38" s="1429"/>
      <c r="G38" s="1429"/>
      <c r="H38" s="1429"/>
      <c r="I38" s="1429"/>
      <c r="K38"/>
    </row>
    <row r="39" spans="1:11" ht="19.5" customHeight="1">
      <c r="A39" s="1429"/>
      <c r="B39" s="1429"/>
      <c r="C39" s="1429"/>
      <c r="D39" s="1429"/>
      <c r="E39" s="1429"/>
      <c r="F39" s="1429"/>
      <c r="G39" s="1429"/>
      <c r="H39" s="1429"/>
      <c r="I39" s="1429"/>
      <c r="K39"/>
    </row>
    <row r="40" spans="1:11" ht="13.5" customHeight="1">
      <c r="A40" s="1429"/>
      <c r="B40" s="1429"/>
      <c r="C40" s="1429"/>
      <c r="D40" s="1429"/>
      <c r="E40" s="1429"/>
      <c r="F40" s="1429"/>
      <c r="G40" s="1429"/>
      <c r="H40" s="1429"/>
      <c r="I40" s="1429"/>
      <c r="K40"/>
    </row>
    <row r="41" spans="1:11">
      <c r="A41" s="1429"/>
      <c r="B41" s="1429"/>
      <c r="C41" s="1429"/>
      <c r="D41" s="1429"/>
      <c r="E41" s="1429"/>
      <c r="F41" s="1429"/>
      <c r="G41" s="1429"/>
      <c r="H41" s="1429"/>
      <c r="I41" s="1429"/>
      <c r="K41"/>
    </row>
    <row r="42" spans="1:11" ht="35.25" customHeight="1">
      <c r="A42" s="1429"/>
      <c r="B42" s="1429"/>
      <c r="C42" s="1429"/>
      <c r="D42" s="1429"/>
      <c r="E42" s="1429"/>
      <c r="F42" s="1429"/>
      <c r="G42" s="1429"/>
      <c r="H42" s="1429"/>
      <c r="I42" s="1429"/>
      <c r="K42"/>
    </row>
    <row r="43" spans="1:11" ht="409.5" customHeight="1">
      <c r="K43"/>
    </row>
    <row r="44" spans="1:11">
      <c r="K44"/>
    </row>
    <row r="45" spans="1:11">
      <c r="G45" t="s">
        <v>0</v>
      </c>
    </row>
    <row r="54" spans="7:8">
      <c r="H54" s="39"/>
    </row>
    <row r="55" spans="7:8">
      <c r="G55" s="54"/>
    </row>
    <row r="57" spans="7:8">
      <c r="G57" s="39"/>
    </row>
  </sheetData>
  <mergeCells count="1">
    <mergeCell ref="A6:I42"/>
  </mergeCells>
  <pageMargins left="0.70866141732283472" right="0.70866141732283472" top="0.74803149606299213" bottom="0.74803149606299213" header="0.31496062992125984" footer="0.31496062992125984"/>
  <pageSetup scale="4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defaultColWidth="11.42578125" defaultRowHeight="15"/>
  <cols>
    <col min="1" max="1" width="9.85546875" style="191" customWidth="1"/>
    <col min="2" max="2" width="54.28515625" style="188" customWidth="1"/>
    <col min="3" max="3" width="23.7109375" style="188" customWidth="1"/>
    <col min="4" max="4" width="24.7109375" style="192" customWidth="1"/>
    <col min="5" max="16384" width="11.42578125" style="188"/>
  </cols>
  <sheetData>
    <row r="1" spans="1:4" ht="31.5">
      <c r="A1" s="1347" t="s">
        <v>2</v>
      </c>
      <c r="B1" s="1347"/>
      <c r="C1" s="1347"/>
      <c r="D1" s="1347"/>
    </row>
    <row r="2" spans="1:4" ht="24" thickBot="1">
      <c r="A2" s="1348" t="s">
        <v>3</v>
      </c>
      <c r="B2" s="1348"/>
      <c r="C2" s="1348"/>
      <c r="D2" s="1348"/>
    </row>
    <row r="3" spans="1:4" s="193" customFormat="1" ht="60" customHeight="1" thickBot="1">
      <c r="A3" s="229" t="s">
        <v>4</v>
      </c>
      <c r="B3" s="230" t="s">
        <v>5</v>
      </c>
      <c r="C3" s="229" t="s">
        <v>6</v>
      </c>
      <c r="D3" s="231" t="s">
        <v>7</v>
      </c>
    </row>
    <row r="4" spans="1:4" ht="15.75">
      <c r="A4" s="1338">
        <v>1</v>
      </c>
      <c r="B4" s="657" t="s">
        <v>8</v>
      </c>
      <c r="C4" s="1341" t="s">
        <v>9</v>
      </c>
      <c r="D4" s="1344">
        <f>1/12</f>
        <v>8.3333333333333329E-2</v>
      </c>
    </row>
    <row r="5" spans="1:4" ht="15.75">
      <c r="A5" s="1339"/>
      <c r="B5" s="657" t="s">
        <v>10</v>
      </c>
      <c r="C5" s="1342"/>
      <c r="D5" s="1345"/>
    </row>
    <row r="6" spans="1:4" ht="16.5" thickBot="1">
      <c r="A6" s="1340"/>
      <c r="B6" s="658" t="s">
        <v>11</v>
      </c>
      <c r="C6" s="1343"/>
      <c r="D6" s="1346"/>
    </row>
    <row r="7" spans="1:4" ht="15.75">
      <c r="A7" s="1338">
        <v>2</v>
      </c>
      <c r="B7" s="657" t="s">
        <v>12</v>
      </c>
      <c r="C7" s="1341" t="s">
        <v>13</v>
      </c>
      <c r="D7" s="1344">
        <v>0.16666666666666699</v>
      </c>
    </row>
    <row r="8" spans="1:4" ht="15.75">
      <c r="A8" s="1339"/>
      <c r="B8" s="657" t="s">
        <v>14</v>
      </c>
      <c r="C8" s="1342"/>
      <c r="D8" s="1345"/>
    </row>
    <row r="9" spans="1:4" ht="15.75">
      <c r="A9" s="1339"/>
      <c r="B9" s="657" t="s">
        <v>11</v>
      </c>
      <c r="C9" s="1342"/>
      <c r="D9" s="1345"/>
    </row>
    <row r="10" spans="1:4" ht="16.5" thickBot="1">
      <c r="A10" s="1340"/>
      <c r="B10" s="659" t="s">
        <v>15</v>
      </c>
      <c r="C10" s="1343"/>
      <c r="D10" s="1346"/>
    </row>
    <row r="11" spans="1:4" ht="15.75">
      <c r="A11" s="1338">
        <v>3</v>
      </c>
      <c r="B11" s="657" t="s">
        <v>16</v>
      </c>
      <c r="C11" s="1341" t="s">
        <v>17</v>
      </c>
      <c r="D11" s="1344">
        <v>0.25</v>
      </c>
    </row>
    <row r="12" spans="1:4" ht="15.75">
      <c r="A12" s="1339"/>
      <c r="B12" s="657" t="s">
        <v>18</v>
      </c>
      <c r="C12" s="1342"/>
      <c r="D12" s="1345"/>
    </row>
    <row r="13" spans="1:4" ht="16.5" thickBot="1">
      <c r="A13" s="1340"/>
      <c r="B13" s="658" t="s">
        <v>11</v>
      </c>
      <c r="C13" s="1343"/>
      <c r="D13" s="1346"/>
    </row>
    <row r="14" spans="1:4" ht="15.75">
      <c r="A14" s="1338">
        <v>4</v>
      </c>
      <c r="B14" s="657" t="s">
        <v>19</v>
      </c>
      <c r="C14" s="1341" t="s">
        <v>20</v>
      </c>
      <c r="D14" s="1344">
        <v>0.33333333333333331</v>
      </c>
    </row>
    <row r="15" spans="1:4" ht="15.75">
      <c r="A15" s="1339"/>
      <c r="B15" s="657" t="s">
        <v>21</v>
      </c>
      <c r="C15" s="1342"/>
      <c r="D15" s="1345"/>
    </row>
    <row r="16" spans="1:4" ht="16.5" thickBot="1">
      <c r="A16" s="1340"/>
      <c r="B16" s="658" t="s">
        <v>11</v>
      </c>
      <c r="C16" s="1343"/>
      <c r="D16" s="1346"/>
    </row>
    <row r="17" spans="1:4" ht="15.75">
      <c r="A17" s="1338">
        <v>5</v>
      </c>
      <c r="B17" s="657" t="s">
        <v>22</v>
      </c>
      <c r="C17" s="1341" t="s">
        <v>23</v>
      </c>
      <c r="D17" s="1344">
        <v>0.41666666666666669</v>
      </c>
    </row>
    <row r="18" spans="1:4" ht="15.75">
      <c r="A18" s="1339"/>
      <c r="B18" s="657" t="s">
        <v>24</v>
      </c>
      <c r="C18" s="1342"/>
      <c r="D18" s="1345"/>
    </row>
    <row r="19" spans="1:4" ht="15.75">
      <c r="A19" s="1339"/>
      <c r="B19" s="657" t="s">
        <v>11</v>
      </c>
      <c r="C19" s="1342"/>
      <c r="D19" s="1345"/>
    </row>
    <row r="20" spans="1:4" ht="16.5" thickBot="1">
      <c r="A20" s="1340"/>
      <c r="B20" s="659" t="s">
        <v>25</v>
      </c>
      <c r="C20" s="1343"/>
      <c r="D20" s="1346"/>
    </row>
    <row r="21" spans="1:4" ht="15.75">
      <c r="A21" s="1338">
        <v>6</v>
      </c>
      <c r="B21" s="657" t="s">
        <v>26</v>
      </c>
      <c r="C21" s="1341" t="s">
        <v>27</v>
      </c>
      <c r="D21" s="1344">
        <v>0.5</v>
      </c>
    </row>
    <row r="22" spans="1:4" ht="15.75">
      <c r="A22" s="1339"/>
      <c r="B22" s="657" t="s">
        <v>11</v>
      </c>
      <c r="C22" s="1342"/>
      <c r="D22" s="1345"/>
    </row>
    <row r="23" spans="1:4" ht="16.5" thickBot="1">
      <c r="A23" s="1340"/>
      <c r="B23" s="658" t="s">
        <v>28</v>
      </c>
      <c r="C23" s="1343"/>
      <c r="D23" s="1346"/>
    </row>
    <row r="24" spans="1:4" ht="15.75">
      <c r="A24" s="1329">
        <v>7</v>
      </c>
      <c r="B24" s="1011" t="s">
        <v>29</v>
      </c>
      <c r="C24" s="1332" t="s">
        <v>30</v>
      </c>
      <c r="D24" s="1335">
        <v>0.58333333333333337</v>
      </c>
    </row>
    <row r="25" spans="1:4" ht="15.75">
      <c r="A25" s="1330"/>
      <c r="B25" s="1011" t="s">
        <v>31</v>
      </c>
      <c r="C25" s="1333"/>
      <c r="D25" s="1336"/>
    </row>
    <row r="26" spans="1:4" ht="16.5" thickBot="1">
      <c r="A26" s="1331"/>
      <c r="B26" s="1012" t="s">
        <v>32</v>
      </c>
      <c r="C26" s="1334"/>
      <c r="D26" s="1337"/>
    </row>
    <row r="27" spans="1:4" ht="15.75">
      <c r="A27" s="1329">
        <v>8</v>
      </c>
      <c r="B27" s="1011" t="s">
        <v>33</v>
      </c>
      <c r="C27" s="1332" t="s">
        <v>34</v>
      </c>
      <c r="D27" s="1335">
        <v>0.66666666666666663</v>
      </c>
    </row>
    <row r="28" spans="1:4" ht="15.75">
      <c r="A28" s="1330"/>
      <c r="B28" s="1011" t="s">
        <v>35</v>
      </c>
      <c r="C28" s="1333"/>
      <c r="D28" s="1336"/>
    </row>
    <row r="29" spans="1:4" ht="15.75">
      <c r="A29" s="1330"/>
      <c r="B29" s="1011" t="s">
        <v>32</v>
      </c>
      <c r="C29" s="1333"/>
      <c r="D29" s="1336"/>
    </row>
    <row r="30" spans="1:4" ht="16.5" thickBot="1">
      <c r="A30" s="1331"/>
      <c r="B30" s="659" t="s">
        <v>36</v>
      </c>
      <c r="C30" s="1334"/>
      <c r="D30" s="1337"/>
    </row>
    <row r="31" spans="1:4" ht="15.75">
      <c r="A31" s="1320">
        <v>9</v>
      </c>
      <c r="B31" s="189" t="s">
        <v>37</v>
      </c>
      <c r="C31" s="1323" t="s">
        <v>38</v>
      </c>
      <c r="D31" s="1326">
        <v>0.75</v>
      </c>
    </row>
    <row r="32" spans="1:4" ht="15.75">
      <c r="A32" s="1321"/>
      <c r="B32" s="189" t="s">
        <v>39</v>
      </c>
      <c r="C32" s="1324"/>
      <c r="D32" s="1327"/>
    </row>
    <row r="33" spans="1:4" ht="16.5" thickBot="1">
      <c r="A33" s="1322"/>
      <c r="B33" s="190" t="s">
        <v>32</v>
      </c>
      <c r="C33" s="1325"/>
      <c r="D33" s="1328"/>
    </row>
    <row r="34" spans="1:4" ht="15.75">
      <c r="A34" s="1320">
        <v>10</v>
      </c>
      <c r="B34" s="189" t="s">
        <v>40</v>
      </c>
      <c r="C34" s="1323" t="s">
        <v>41</v>
      </c>
      <c r="D34" s="1326">
        <v>0.83333333333333337</v>
      </c>
    </row>
    <row r="35" spans="1:4" ht="15.75">
      <c r="A35" s="1321"/>
      <c r="B35" s="189" t="s">
        <v>42</v>
      </c>
      <c r="C35" s="1324"/>
      <c r="D35" s="1327"/>
    </row>
    <row r="36" spans="1:4" ht="16.5" thickBot="1">
      <c r="A36" s="1322"/>
      <c r="B36" s="190" t="s">
        <v>32</v>
      </c>
      <c r="C36" s="1325"/>
      <c r="D36" s="1328"/>
    </row>
    <row r="37" spans="1:4" ht="15.75">
      <c r="A37" s="1305">
        <v>11</v>
      </c>
      <c r="B37" s="194" t="s">
        <v>43</v>
      </c>
      <c r="C37" s="1307" t="s">
        <v>44</v>
      </c>
      <c r="D37" s="1309">
        <v>0.91666666666666663</v>
      </c>
    </row>
    <row r="38" spans="1:4" ht="15.75">
      <c r="A38" s="1306"/>
      <c r="B38" s="194" t="s">
        <v>45</v>
      </c>
      <c r="C38" s="1308"/>
      <c r="D38" s="1310"/>
    </row>
    <row r="39" spans="1:4" ht="16.5" thickBot="1">
      <c r="A39" s="1306"/>
      <c r="B39" s="194" t="s">
        <v>32</v>
      </c>
      <c r="C39" s="1308"/>
      <c r="D39" s="1310"/>
    </row>
    <row r="40" spans="1:4" ht="15.75">
      <c r="A40" s="1311">
        <v>12</v>
      </c>
      <c r="B40" s="232" t="s">
        <v>46</v>
      </c>
      <c r="C40" s="1314" t="s">
        <v>47</v>
      </c>
      <c r="D40" s="1317">
        <f>12/12</f>
        <v>1</v>
      </c>
    </row>
    <row r="41" spans="1:4" ht="15.75">
      <c r="A41" s="1312"/>
      <c r="B41" s="233" t="s">
        <v>48</v>
      </c>
      <c r="C41" s="1315"/>
      <c r="D41" s="1318"/>
    </row>
    <row r="42" spans="1:4" ht="15.75">
      <c r="A42" s="1312"/>
      <c r="B42" s="234" t="s">
        <v>49</v>
      </c>
      <c r="C42" s="1315"/>
      <c r="D42" s="1318"/>
    </row>
    <row r="43" spans="1:4" ht="16.5" thickBot="1">
      <c r="A43" s="1313"/>
      <c r="B43" s="235" t="s">
        <v>11</v>
      </c>
      <c r="C43" s="1316"/>
      <c r="D43" s="1319"/>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0866141732283472" right="0.70866141732283472" top="0.74803149606299213" bottom="0.74803149606299213" header="0.31496062992125984" footer="0.31496062992125984"/>
  <pageSetup paperSize="119" scale="6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3">
    <tabColor rgb="FF0070C0"/>
    <pageSetUpPr fitToPage="1"/>
  </sheetPr>
  <dimension ref="A1:N39"/>
  <sheetViews>
    <sheetView showGridLines="0" view="pageBreakPreview" topLeftCell="A7" zoomScale="55" zoomScaleNormal="100" zoomScaleSheetLayoutView="55" workbookViewId="0">
      <selection activeCell="A21" sqref="A21:D21"/>
    </sheetView>
  </sheetViews>
  <sheetFormatPr defaultColWidth="11.42578125" defaultRowHeight="18"/>
  <cols>
    <col min="1" max="1" width="30.140625" style="270" customWidth="1"/>
    <col min="2" max="2" width="29.28515625" style="270" customWidth="1"/>
    <col min="3" max="3" width="28.7109375" style="270" customWidth="1"/>
    <col min="4" max="4" width="26.140625" style="270" customWidth="1"/>
    <col min="5" max="5" width="19.140625" style="270" customWidth="1"/>
    <col min="6" max="6" width="17" style="270" customWidth="1"/>
    <col min="7" max="7" width="16.7109375" style="270" customWidth="1"/>
    <col min="8" max="8" width="23.42578125" style="270" customWidth="1"/>
    <col min="9" max="9" width="26.42578125" style="270" customWidth="1"/>
    <col min="10" max="10" width="23.42578125" style="270" customWidth="1"/>
    <col min="11" max="11" width="22.5703125" style="270" customWidth="1"/>
    <col min="12" max="12" width="21" style="270" customWidth="1"/>
    <col min="13" max="13" width="6.85546875" style="270" customWidth="1"/>
    <col min="14" max="14" width="8" style="275" customWidth="1"/>
    <col min="15" max="16384" width="11.42578125" style="270"/>
  </cols>
  <sheetData>
    <row r="1" spans="1:14" s="462" customFormat="1" ht="81.75" customHeight="1">
      <c r="A1" s="1402" t="s">
        <v>355</v>
      </c>
      <c r="B1" s="1402"/>
      <c r="C1" s="1402"/>
      <c r="D1" s="1402"/>
      <c r="E1" s="1402"/>
      <c r="F1" s="1402"/>
      <c r="G1" s="1402"/>
      <c r="H1" s="1402"/>
      <c r="I1" s="1402"/>
      <c r="J1" s="1402"/>
      <c r="K1" s="1402"/>
      <c r="L1" s="1402"/>
      <c r="M1" s="507"/>
      <c r="N1" s="492"/>
    </row>
    <row r="2" spans="1:14" s="462" customFormat="1" ht="37.5" customHeight="1">
      <c r="A2" s="1433" t="str">
        <f>+'Resumen '!O4</f>
        <v>Período:  Diciembre 2008 - Mayo 2024</v>
      </c>
      <c r="B2" s="1433"/>
      <c r="C2" s="1433"/>
      <c r="D2" s="1433"/>
      <c r="E2" s="1433"/>
      <c r="F2" s="1433"/>
      <c r="G2" s="1433"/>
      <c r="H2" s="1433"/>
      <c r="I2" s="1433"/>
      <c r="J2" s="1433"/>
      <c r="K2" s="1433"/>
      <c r="L2" s="1433"/>
      <c r="M2" s="507"/>
      <c r="N2" s="492"/>
    </row>
    <row r="3" spans="1:14" ht="9" customHeight="1">
      <c r="A3" s="1430" t="s">
        <v>356</v>
      </c>
      <c r="B3" s="1430"/>
      <c r="C3" s="1430"/>
      <c r="D3" s="1430"/>
      <c r="E3" s="1430"/>
      <c r="F3" s="1430"/>
      <c r="G3" s="1430"/>
      <c r="H3" s="1430"/>
      <c r="I3" s="1430"/>
      <c r="J3" s="1430"/>
      <c r="K3" s="1430"/>
      <c r="L3" s="1430"/>
      <c r="M3" s="1430"/>
    </row>
    <row r="4" spans="1:14" ht="63" customHeight="1">
      <c r="A4" s="863" t="s">
        <v>318</v>
      </c>
      <c r="B4" s="864" t="s">
        <v>357</v>
      </c>
      <c r="C4" s="864" t="s">
        <v>358</v>
      </c>
      <c r="D4" s="865" t="s">
        <v>359</v>
      </c>
    </row>
    <row r="5" spans="1:14" ht="23.25">
      <c r="A5" s="866" t="s">
        <v>236</v>
      </c>
      <c r="B5" s="869">
        <v>929743</v>
      </c>
      <c r="C5" s="869">
        <v>1983720</v>
      </c>
      <c r="D5" s="867">
        <f t="shared" ref="D5:D18" si="0">B5/C5</f>
        <v>0.46868660899723752</v>
      </c>
    </row>
    <row r="6" spans="1:14" ht="23.25">
      <c r="A6" s="866" t="s">
        <v>237</v>
      </c>
      <c r="B6" s="869">
        <v>1118293</v>
      </c>
      <c r="C6" s="869">
        <v>2193890</v>
      </c>
      <c r="D6" s="867">
        <f t="shared" si="0"/>
        <v>0.50973066106322562</v>
      </c>
      <c r="N6" s="338"/>
    </row>
    <row r="7" spans="1:14" ht="23.25">
      <c r="A7" s="866" t="s">
        <v>238</v>
      </c>
      <c r="B7" s="869">
        <v>1189601</v>
      </c>
      <c r="C7" s="869">
        <v>2374783</v>
      </c>
      <c r="D7" s="867">
        <f t="shared" si="0"/>
        <v>0.50093040079872564</v>
      </c>
    </row>
    <row r="8" spans="1:14" ht="23.25">
      <c r="A8" s="866" t="s">
        <v>239</v>
      </c>
      <c r="B8" s="869">
        <v>1242780</v>
      </c>
      <c r="C8" s="869">
        <v>2552974</v>
      </c>
      <c r="D8" s="867">
        <f t="shared" si="0"/>
        <v>0.4867969669883046</v>
      </c>
    </row>
    <row r="9" spans="1:14" ht="23.25">
      <c r="A9" s="866" t="s">
        <v>240</v>
      </c>
      <c r="B9" s="869">
        <v>1291137</v>
      </c>
      <c r="C9" s="869">
        <v>2714449</v>
      </c>
      <c r="D9" s="867">
        <f t="shared" si="0"/>
        <v>0.47565343832210516</v>
      </c>
    </row>
    <row r="10" spans="1:14" ht="23.25">
      <c r="A10" s="866" t="s">
        <v>241</v>
      </c>
      <c r="B10" s="869">
        <v>1376966</v>
      </c>
      <c r="C10" s="869">
        <v>2881130</v>
      </c>
      <c r="D10" s="867">
        <f t="shared" si="0"/>
        <v>0.47792567499557465</v>
      </c>
      <c r="N10" s="934"/>
    </row>
    <row r="11" spans="1:14" ht="23.25">
      <c r="A11" s="866" t="s">
        <v>242</v>
      </c>
      <c r="B11" s="869">
        <v>1508392</v>
      </c>
      <c r="C11" s="869">
        <v>3069900</v>
      </c>
      <c r="D11" s="867">
        <f t="shared" si="0"/>
        <v>0.49134890387309033</v>
      </c>
    </row>
    <row r="12" spans="1:14" ht="23.25">
      <c r="A12" s="866" t="s">
        <v>243</v>
      </c>
      <c r="B12" s="869">
        <v>1617107</v>
      </c>
      <c r="C12" s="869">
        <v>3269757</v>
      </c>
      <c r="D12" s="867">
        <f t="shared" si="0"/>
        <v>0.49456488662613152</v>
      </c>
      <c r="E12" s="272"/>
    </row>
    <row r="13" spans="1:14" ht="23.25">
      <c r="A13" s="866" t="s">
        <v>244</v>
      </c>
      <c r="B13" s="869">
        <v>1725802</v>
      </c>
      <c r="C13" s="869">
        <v>3473894</v>
      </c>
      <c r="D13" s="867">
        <f t="shared" si="0"/>
        <v>0.49679178466585339</v>
      </c>
      <c r="E13" s="272"/>
      <c r="N13" s="935"/>
    </row>
    <row r="14" spans="1:14" ht="23.25">
      <c r="A14" s="866" t="s">
        <v>245</v>
      </c>
      <c r="B14" s="869">
        <v>1837104</v>
      </c>
      <c r="C14" s="869">
        <v>3703355</v>
      </c>
      <c r="D14" s="867">
        <f t="shared" si="0"/>
        <v>0.49606478449946062</v>
      </c>
      <c r="E14" s="272"/>
    </row>
    <row r="15" spans="1:14" ht="23.25">
      <c r="A15" s="866" t="s">
        <v>360</v>
      </c>
      <c r="B15" s="869">
        <v>1935968</v>
      </c>
      <c r="C15" s="869">
        <v>3919943</v>
      </c>
      <c r="D15" s="867">
        <f t="shared" si="0"/>
        <v>0.49387656912358163</v>
      </c>
      <c r="E15" s="510"/>
    </row>
    <row r="16" spans="1:14" ht="23.25">
      <c r="A16" s="866" t="s">
        <v>361</v>
      </c>
      <c r="B16" s="869">
        <v>1924919</v>
      </c>
      <c r="C16" s="869">
        <v>4133143</v>
      </c>
      <c r="D16" s="867">
        <f t="shared" si="0"/>
        <v>0.46572765568479002</v>
      </c>
      <c r="E16" s="510"/>
      <c r="F16" s="510"/>
      <c r="G16" s="510"/>
      <c r="H16" s="510"/>
      <c r="I16" s="510"/>
      <c r="J16" s="510"/>
      <c r="K16" s="510"/>
      <c r="L16" s="510"/>
    </row>
    <row r="17" spans="1:12" ht="23.25">
      <c r="A17" s="866" t="s">
        <v>299</v>
      </c>
      <c r="B17" s="869">
        <v>1747440</v>
      </c>
      <c r="C17" s="869">
        <v>4295419</v>
      </c>
      <c r="D17" s="867">
        <f t="shared" si="0"/>
        <v>0.40681479501766882</v>
      </c>
      <c r="E17" s="510"/>
      <c r="F17" s="510"/>
      <c r="G17" s="510"/>
      <c r="H17" s="510"/>
      <c r="I17" s="510"/>
      <c r="J17" s="510"/>
      <c r="K17" s="510"/>
      <c r="L17" s="510"/>
    </row>
    <row r="18" spans="1:12" ht="23.25">
      <c r="A18" s="866" t="s">
        <v>249</v>
      </c>
      <c r="B18" s="869">
        <v>1972032</v>
      </c>
      <c r="C18" s="869">
        <v>4511974</v>
      </c>
      <c r="D18" s="867">
        <f t="shared" si="0"/>
        <v>0.43706634834331937</v>
      </c>
      <c r="E18" s="510"/>
      <c r="F18" s="510"/>
      <c r="G18" s="510"/>
      <c r="H18" s="510"/>
      <c r="I18" s="510"/>
      <c r="J18" s="510"/>
      <c r="K18" s="510"/>
      <c r="L18" s="510"/>
    </row>
    <row r="19" spans="1:12" ht="23.25">
      <c r="A19" s="866" t="s">
        <v>325</v>
      </c>
      <c r="B19" s="869">
        <v>2020997</v>
      </c>
      <c r="C19" s="869">
        <v>4788859</v>
      </c>
      <c r="D19" s="867">
        <v>0.42202056899148627</v>
      </c>
      <c r="E19" s="510"/>
      <c r="F19" s="272"/>
      <c r="G19" s="272"/>
      <c r="H19" s="272"/>
      <c r="I19" s="272"/>
      <c r="J19" s="272"/>
      <c r="K19" s="272"/>
      <c r="L19" s="510"/>
    </row>
    <row r="20" spans="1:12" ht="23.25">
      <c r="A20" s="866" t="s">
        <v>326</v>
      </c>
      <c r="B20" s="870">
        <v>2050266</v>
      </c>
      <c r="C20" s="870">
        <v>5038132</v>
      </c>
      <c r="D20" s="868">
        <f>B20/C20</f>
        <v>0.40694963927106315</v>
      </c>
      <c r="E20" s="510"/>
      <c r="F20" s="510"/>
      <c r="G20" s="510"/>
      <c r="H20" s="510"/>
      <c r="I20" s="510"/>
      <c r="J20" s="510"/>
      <c r="K20" s="510"/>
      <c r="L20" s="510"/>
    </row>
    <row r="21" spans="1:12" ht="30.75" customHeight="1">
      <c r="A21" s="866" t="str">
        <f>+'Resumen '!O5</f>
        <v>Ene-May. 24</v>
      </c>
      <c r="B21" s="870">
        <f>+'Resumen '!D45</f>
        <v>2176498</v>
      </c>
      <c r="C21" s="870">
        <f>+'Resumen '!B45</f>
        <v>5145560</v>
      </c>
      <c r="D21" s="868">
        <f>B21/C21</f>
        <v>0.42298564199037619</v>
      </c>
      <c r="E21" s="510"/>
      <c r="F21" s="510"/>
      <c r="G21" s="510"/>
      <c r="H21" s="510"/>
      <c r="I21" s="510"/>
      <c r="J21" s="510"/>
      <c r="K21" s="510"/>
      <c r="L21" s="510"/>
    </row>
    <row r="22" spans="1:12" ht="20.25">
      <c r="A22" s="1431" t="s">
        <v>362</v>
      </c>
      <c r="B22" s="1432"/>
      <c r="C22" s="1432"/>
      <c r="D22" s="1432"/>
      <c r="E22" s="510"/>
      <c r="F22" s="510"/>
      <c r="G22" s="510"/>
      <c r="H22" s="510"/>
      <c r="I22" s="510"/>
      <c r="J22" s="510"/>
      <c r="K22" s="510"/>
      <c r="L22" s="510"/>
    </row>
    <row r="23" spans="1:12">
      <c r="E23" s="510"/>
      <c r="F23" s="510"/>
      <c r="G23" s="510"/>
      <c r="H23" s="510"/>
      <c r="I23" s="510"/>
      <c r="J23" s="510"/>
      <c r="K23" s="510"/>
      <c r="L23" s="510"/>
    </row>
    <row r="24" spans="1:12">
      <c r="B24" s="510"/>
      <c r="C24" s="510"/>
      <c r="D24" s="510"/>
      <c r="E24" s="510"/>
      <c r="F24" s="510"/>
      <c r="G24" s="510"/>
      <c r="H24" s="510"/>
      <c r="I24" s="510"/>
      <c r="J24" s="510"/>
      <c r="K24" s="510"/>
      <c r="L24" s="510"/>
    </row>
    <row r="25" spans="1:12">
      <c r="B25" s="510"/>
      <c r="C25" s="510"/>
      <c r="D25" s="510"/>
      <c r="E25" s="510"/>
      <c r="F25" s="510"/>
      <c r="G25" s="510"/>
      <c r="H25" s="510"/>
      <c r="I25" s="510"/>
      <c r="J25" s="510"/>
      <c r="K25" s="510"/>
      <c r="L25" s="510"/>
    </row>
    <row r="26" spans="1:12">
      <c r="B26" s="510"/>
      <c r="C26" s="510"/>
      <c r="D26" s="510"/>
      <c r="E26" s="510"/>
      <c r="F26" s="510"/>
      <c r="G26" s="510"/>
      <c r="H26" s="510"/>
      <c r="I26" s="510"/>
      <c r="J26" s="510"/>
      <c r="K26" s="510"/>
      <c r="L26" s="510"/>
    </row>
    <row r="27" spans="1:12">
      <c r="B27" s="510"/>
      <c r="C27" s="510"/>
      <c r="D27" s="510"/>
      <c r="E27" s="510"/>
      <c r="F27" s="510"/>
      <c r="G27" s="510"/>
      <c r="H27" s="510"/>
      <c r="I27" s="510"/>
      <c r="J27" s="510"/>
      <c r="K27" s="510"/>
      <c r="L27" s="510"/>
    </row>
    <row r="28" spans="1:12">
      <c r="B28" s="510"/>
      <c r="C28" s="510"/>
      <c r="D28" s="510"/>
      <c r="E28" s="510"/>
      <c r="F28" s="510"/>
      <c r="G28" s="510"/>
      <c r="H28" s="510"/>
      <c r="I28" s="510"/>
      <c r="J28" s="510"/>
      <c r="K28" s="510"/>
      <c r="L28" s="510"/>
    </row>
    <row r="29" spans="1:12">
      <c r="B29" s="510"/>
      <c r="C29" s="510"/>
      <c r="D29" s="510"/>
      <c r="E29" s="510"/>
      <c r="F29" s="510"/>
      <c r="G29" s="510"/>
      <c r="H29" s="510"/>
      <c r="I29" s="510"/>
      <c r="J29" s="510"/>
      <c r="K29" s="510"/>
      <c r="L29" s="510"/>
    </row>
    <row r="30" spans="1:12">
      <c r="B30" s="510"/>
      <c r="C30" s="510"/>
      <c r="D30" s="510"/>
      <c r="E30" s="510"/>
      <c r="F30" s="510"/>
      <c r="G30" s="510"/>
      <c r="H30" s="510"/>
      <c r="I30" s="510"/>
      <c r="J30" s="510"/>
      <c r="K30" s="510"/>
      <c r="L30" s="510"/>
    </row>
    <row r="31" spans="1:12">
      <c r="B31" s="510"/>
      <c r="C31" s="510"/>
      <c r="D31" s="510"/>
      <c r="E31" s="510"/>
      <c r="F31" s="510"/>
      <c r="G31" s="510"/>
      <c r="H31" s="510"/>
      <c r="I31" s="510"/>
      <c r="J31" s="510"/>
      <c r="K31" s="510"/>
      <c r="L31" s="510"/>
    </row>
    <row r="32" spans="1:12">
      <c r="B32" s="510"/>
      <c r="C32" s="510"/>
      <c r="D32" s="510"/>
      <c r="E32" s="510"/>
      <c r="F32" s="510"/>
      <c r="G32" s="510"/>
      <c r="H32" s="510"/>
      <c r="I32" s="510"/>
      <c r="J32" s="510"/>
      <c r="K32" s="510"/>
      <c r="L32" s="510"/>
    </row>
    <row r="33" spans="2:12">
      <c r="B33" s="510"/>
      <c r="C33" s="510"/>
      <c r="D33" s="510"/>
      <c r="E33" s="510"/>
      <c r="F33" s="510"/>
      <c r="G33" s="510"/>
      <c r="H33" s="510"/>
      <c r="I33" s="510"/>
      <c r="J33" s="510"/>
      <c r="K33" s="510"/>
      <c r="L33" s="510"/>
    </row>
    <row r="34" spans="2:12">
      <c r="B34" s="510"/>
      <c r="C34" s="510"/>
      <c r="D34" s="510"/>
      <c r="E34" s="510"/>
      <c r="F34" s="510"/>
      <c r="G34" s="510"/>
      <c r="H34" s="510"/>
      <c r="I34" s="510"/>
      <c r="J34" s="510"/>
      <c r="K34" s="510"/>
      <c r="L34" s="510"/>
    </row>
    <row r="35" spans="2:12">
      <c r="B35" s="510"/>
      <c r="C35" s="510"/>
      <c r="D35" s="510"/>
      <c r="E35" s="510"/>
    </row>
    <row r="36" spans="2:12">
      <c r="B36" s="510"/>
      <c r="C36" s="510"/>
      <c r="D36" s="510"/>
    </row>
    <row r="37" spans="2:12">
      <c r="B37" s="510"/>
      <c r="C37" s="510"/>
      <c r="D37" s="510"/>
    </row>
    <row r="38" spans="2:12">
      <c r="B38" s="510"/>
      <c r="C38" s="510"/>
      <c r="D38" s="510"/>
    </row>
    <row r="39" spans="2:12">
      <c r="B39" s="510"/>
      <c r="C39" s="510"/>
      <c r="D39" s="510"/>
    </row>
  </sheetData>
  <mergeCells count="4">
    <mergeCell ref="A3:M3"/>
    <mergeCell ref="A22:D22"/>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5">
    <tabColor rgb="FF0070C0"/>
    <pageSetUpPr fitToPage="1"/>
  </sheetPr>
  <dimension ref="A1:W44"/>
  <sheetViews>
    <sheetView showGridLines="0" view="pageBreakPreview" zoomScale="55" zoomScaleNormal="85" zoomScaleSheetLayoutView="55" workbookViewId="0">
      <selection activeCell="G15" sqref="G15"/>
    </sheetView>
  </sheetViews>
  <sheetFormatPr defaultColWidth="11.42578125" defaultRowHeight="14.25"/>
  <cols>
    <col min="1" max="1" width="32.7109375" style="270" customWidth="1"/>
    <col min="2" max="2" width="33.140625" style="270" customWidth="1"/>
    <col min="3" max="3" width="33.28515625" style="270" customWidth="1"/>
    <col min="4" max="4" width="36.42578125" style="270" customWidth="1"/>
    <col min="5" max="8" width="15" style="270" customWidth="1"/>
    <col min="9" max="9" width="27.42578125" style="270" customWidth="1"/>
    <col min="10" max="10" width="22.28515625" style="270" customWidth="1"/>
    <col min="11" max="14" width="15" style="270" customWidth="1"/>
    <col min="15" max="16384" width="11.42578125" style="270"/>
  </cols>
  <sheetData>
    <row r="1" spans="1:14" s="462" customFormat="1" ht="45.75" customHeight="1">
      <c r="A1" s="1402" t="s">
        <v>363</v>
      </c>
      <c r="B1" s="1402"/>
      <c r="C1" s="1402"/>
      <c r="D1" s="1402"/>
      <c r="E1" s="1402"/>
      <c r="F1" s="1402"/>
      <c r="G1" s="1402"/>
      <c r="H1" s="1402"/>
      <c r="I1" s="1402"/>
      <c r="J1" s="1402"/>
      <c r="K1" s="1402"/>
      <c r="L1" s="1402"/>
      <c r="M1" s="1402"/>
      <c r="N1" s="1402"/>
    </row>
    <row r="2" spans="1:14" s="462" customFormat="1" ht="39.75" customHeight="1">
      <c r="A2" s="1402" t="str">
        <f>+'Resumen '!O4</f>
        <v>Período:  Diciembre 2008 - Mayo 2024</v>
      </c>
      <c r="B2" s="1402"/>
      <c r="C2" s="1402"/>
      <c r="D2" s="1402"/>
      <c r="E2" s="1402"/>
      <c r="F2" s="1402"/>
      <c r="G2" s="1402"/>
      <c r="H2" s="1402"/>
      <c r="I2" s="1402"/>
      <c r="J2" s="1402"/>
      <c r="K2" s="1402"/>
      <c r="L2" s="1402"/>
      <c r="M2" s="1402"/>
      <c r="N2" s="1402"/>
    </row>
    <row r="3" spans="1:14" ht="12" customHeight="1">
      <c r="A3" s="402"/>
      <c r="B3" s="402"/>
      <c r="C3" s="402"/>
      <c r="D3" s="402"/>
      <c r="E3" s="402"/>
      <c r="F3" s="402"/>
      <c r="G3" s="402"/>
      <c r="H3" s="402"/>
      <c r="I3" s="402"/>
      <c r="J3" s="402"/>
      <c r="K3" s="402"/>
      <c r="L3" s="402"/>
      <c r="M3" s="402"/>
      <c r="N3" s="402"/>
    </row>
    <row r="4" spans="1:14" ht="67.5" customHeight="1">
      <c r="A4" s="701" t="s">
        <v>158</v>
      </c>
      <c r="B4" s="702" t="s">
        <v>364</v>
      </c>
      <c r="C4" s="702" t="s">
        <v>365</v>
      </c>
      <c r="D4" s="703" t="s">
        <v>366</v>
      </c>
      <c r="G4" s="403"/>
      <c r="H4" s="404"/>
      <c r="I4" s="404"/>
      <c r="J4" s="404"/>
      <c r="K4" s="404"/>
    </row>
    <row r="5" spans="1:14" ht="26.25">
      <c r="A5" s="704" t="s">
        <v>236</v>
      </c>
      <c r="B5" s="705">
        <v>929743</v>
      </c>
      <c r="C5" s="705">
        <v>1566047</v>
      </c>
      <c r="D5" s="707">
        <f t="shared" ref="D5:D19" si="0">B5/C5</f>
        <v>0.59368780119626041</v>
      </c>
      <c r="G5" s="405"/>
      <c r="H5" s="406"/>
      <c r="I5" s="407"/>
      <c r="J5" s="408"/>
      <c r="K5" s="409"/>
    </row>
    <row r="6" spans="1:14" ht="26.25">
      <c r="A6" s="704" t="s">
        <v>237</v>
      </c>
      <c r="B6" s="705">
        <v>1118293</v>
      </c>
      <c r="C6" s="705">
        <v>1560994</v>
      </c>
      <c r="D6" s="707">
        <f t="shared" si="0"/>
        <v>0.71639801306090867</v>
      </c>
      <c r="G6" s="405"/>
      <c r="H6" s="406"/>
      <c r="I6" s="407"/>
      <c r="J6" s="408"/>
      <c r="K6" s="409"/>
    </row>
    <row r="7" spans="1:14" ht="26.25">
      <c r="A7" s="704" t="s">
        <v>238</v>
      </c>
      <c r="B7" s="705">
        <v>1189601</v>
      </c>
      <c r="C7" s="705">
        <v>1631129</v>
      </c>
      <c r="D7" s="707">
        <f t="shared" si="0"/>
        <v>0.72931141559006063</v>
      </c>
      <c r="G7" s="405"/>
      <c r="H7" s="406"/>
      <c r="I7" s="407"/>
      <c r="J7" s="408"/>
      <c r="K7" s="409"/>
    </row>
    <row r="8" spans="1:14" ht="26.25">
      <c r="A8" s="704" t="s">
        <v>239</v>
      </c>
      <c r="B8" s="705">
        <v>1242780</v>
      </c>
      <c r="C8" s="705">
        <v>1686216</v>
      </c>
      <c r="D8" s="707">
        <f t="shared" si="0"/>
        <v>0.73702301484507327</v>
      </c>
      <c r="G8" s="405"/>
      <c r="H8" s="406"/>
      <c r="I8" s="407"/>
      <c r="J8" s="408"/>
      <c r="K8" s="409"/>
    </row>
    <row r="9" spans="1:14" ht="26.25">
      <c r="A9" s="704" t="s">
        <v>240</v>
      </c>
      <c r="B9" s="705">
        <v>1291137</v>
      </c>
      <c r="C9" s="705">
        <v>1716228</v>
      </c>
      <c r="D9" s="707">
        <f t="shared" si="0"/>
        <v>0.75231088177095351</v>
      </c>
      <c r="E9" s="4"/>
      <c r="G9" s="405"/>
      <c r="H9" s="406"/>
      <c r="I9" s="406"/>
      <c r="J9" s="406"/>
      <c r="K9" s="406"/>
      <c r="L9" s="406"/>
    </row>
    <row r="10" spans="1:14" ht="26.25">
      <c r="A10" s="704" t="s">
        <v>241</v>
      </c>
      <c r="B10" s="705">
        <v>1376966</v>
      </c>
      <c r="C10" s="705">
        <v>1769801</v>
      </c>
      <c r="D10" s="707">
        <f t="shared" si="0"/>
        <v>0.77803436657567715</v>
      </c>
      <c r="E10" s="5"/>
      <c r="G10" s="405"/>
      <c r="H10" s="406"/>
      <c r="I10" s="406"/>
      <c r="J10" s="406"/>
      <c r="K10" s="406"/>
      <c r="L10" s="406"/>
    </row>
    <row r="11" spans="1:14" ht="26.25">
      <c r="A11" s="704" t="s">
        <v>242</v>
      </c>
      <c r="B11" s="705">
        <v>1508392</v>
      </c>
      <c r="C11" s="705">
        <v>1853784.4208326</v>
      </c>
      <c r="D11" s="707">
        <f t="shared" si="0"/>
        <v>0.81368253128512535</v>
      </c>
      <c r="E11" s="5"/>
      <c r="G11" s="405"/>
    </row>
    <row r="12" spans="1:14" ht="26.25">
      <c r="A12" s="704" t="s">
        <v>243</v>
      </c>
      <c r="B12" s="705">
        <v>1617107</v>
      </c>
      <c r="C12" s="705">
        <v>1939410.7036625701</v>
      </c>
      <c r="D12" s="707">
        <f t="shared" si="0"/>
        <v>0.83381358932695337</v>
      </c>
      <c r="E12" s="5"/>
      <c r="F12" s="5"/>
      <c r="G12" s="5"/>
    </row>
    <row r="13" spans="1:14" ht="26.25">
      <c r="A13" s="704" t="s">
        <v>244</v>
      </c>
      <c r="B13" s="705">
        <v>1725802</v>
      </c>
      <c r="C13" s="705">
        <v>2012995.43601726</v>
      </c>
      <c r="D13" s="707">
        <f t="shared" si="0"/>
        <v>0.85733030940920751</v>
      </c>
      <c r="E13" s="5"/>
      <c r="F13" s="5"/>
      <c r="G13" s="5"/>
    </row>
    <row r="14" spans="1:14" ht="26.25">
      <c r="A14" s="704" t="s">
        <v>245</v>
      </c>
      <c r="B14" s="705">
        <v>1837104</v>
      </c>
      <c r="C14" s="705">
        <v>2050906.62490762</v>
      </c>
      <c r="D14" s="707">
        <f t="shared" si="0"/>
        <v>0.89575214087708632</v>
      </c>
      <c r="E14" s="111"/>
      <c r="F14" s="5"/>
      <c r="G14" s="5"/>
    </row>
    <row r="15" spans="1:14" ht="26.25">
      <c r="A15" s="704" t="s">
        <v>360</v>
      </c>
      <c r="B15" s="705">
        <f>+'III.5.3.Afil. SVDS'!B15</f>
        <v>1935968</v>
      </c>
      <c r="C15" s="705">
        <v>2202518.1965998798</v>
      </c>
      <c r="D15" s="707">
        <f t="shared" si="0"/>
        <v>0.87897934418368728</v>
      </c>
      <c r="E15" s="5"/>
      <c r="F15" s="5"/>
      <c r="G15" s="5"/>
      <c r="I15" s="6"/>
      <c r="J15"/>
    </row>
    <row r="16" spans="1:14" ht="26.25">
      <c r="A16" s="704" t="s">
        <v>361</v>
      </c>
      <c r="B16" s="705">
        <v>1924919</v>
      </c>
      <c r="C16" s="705">
        <v>2299463.3115164302</v>
      </c>
      <c r="D16" s="707">
        <f t="shared" si="0"/>
        <v>0.8371166395042724</v>
      </c>
      <c r="E16" s="5"/>
      <c r="F16" s="5"/>
      <c r="G16" s="5"/>
      <c r="I16" s="6"/>
    </row>
    <row r="17" spans="1:23" ht="26.25">
      <c r="A17" s="704" t="s">
        <v>299</v>
      </c>
      <c r="B17" s="705">
        <v>1747440</v>
      </c>
      <c r="C17" s="705">
        <v>2045876.3979077199</v>
      </c>
      <c r="D17" s="707">
        <f t="shared" si="0"/>
        <v>0.85412784554681531</v>
      </c>
      <c r="E17" s="5"/>
      <c r="F17" s="5"/>
      <c r="G17" s="5"/>
      <c r="I17" s="6"/>
    </row>
    <row r="18" spans="1:23" ht="26.25">
      <c r="A18" s="704" t="s">
        <v>249</v>
      </c>
      <c r="B18" s="705">
        <v>1972032</v>
      </c>
      <c r="C18" s="706">
        <v>2170910.4636014798</v>
      </c>
      <c r="D18" s="707">
        <f t="shared" si="0"/>
        <v>0.90838937536302355</v>
      </c>
      <c r="E18" s="5"/>
      <c r="F18" s="5"/>
      <c r="G18" s="5"/>
      <c r="I18" s="6"/>
    </row>
    <row r="19" spans="1:23" ht="26.25">
      <c r="A19" s="704" t="s">
        <v>325</v>
      </c>
      <c r="B19" s="705">
        <v>2020997</v>
      </c>
      <c r="C19" s="706">
        <v>2253696.5098291901</v>
      </c>
      <c r="D19" s="707">
        <f t="shared" si="0"/>
        <v>0.89674762825682031</v>
      </c>
      <c r="E19" s="5"/>
      <c r="F19" s="5"/>
      <c r="G19" s="5"/>
      <c r="I19" s="6"/>
    </row>
    <row r="20" spans="1:23" ht="26.25">
      <c r="A20" s="704" t="s">
        <v>326</v>
      </c>
      <c r="B20" s="705">
        <f>+Tabla7[[#This Row],[Cotizantes]]</f>
        <v>2050266</v>
      </c>
      <c r="C20" s="706">
        <f>+'Resumen '!B65</f>
        <v>2363042</v>
      </c>
      <c r="D20" s="707">
        <f>B20/C20</f>
        <v>0.86763840845825002</v>
      </c>
      <c r="E20" s="5"/>
      <c r="F20" s="5"/>
      <c r="G20" s="5"/>
      <c r="I20" s="6"/>
    </row>
    <row r="21" spans="1:23" ht="26.25">
      <c r="A21" s="704" t="str">
        <f>+Tabla7[[#This Row],[Año]]</f>
        <v>Ene-May. 24</v>
      </c>
      <c r="B21" s="705">
        <f>+Tabla7[[#This Row],[Cotizantes]]</f>
        <v>2176498</v>
      </c>
      <c r="C21" s="706">
        <f>+'Resumen '!B65</f>
        <v>2363042</v>
      </c>
      <c r="D21" s="707">
        <f>B21/C21</f>
        <v>0.9210576875061891</v>
      </c>
      <c r="E21" s="5"/>
      <c r="F21" s="5"/>
      <c r="G21" s="5"/>
      <c r="I21" s="6"/>
    </row>
    <row r="22" spans="1:23" ht="80.25" customHeight="1">
      <c r="A22" s="1434" t="s">
        <v>367</v>
      </c>
      <c r="B22" s="1434"/>
      <c r="C22" s="1434"/>
      <c r="D22" s="1434"/>
    </row>
    <row r="24" spans="1:23">
      <c r="W24" s="270" t="s">
        <v>0</v>
      </c>
    </row>
    <row r="38" ht="50.25" customHeight="1"/>
    <row r="44" ht="68.25" customHeight="1"/>
  </sheetData>
  <mergeCells count="3">
    <mergeCell ref="A1:N1"/>
    <mergeCell ref="A22:D22"/>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6">
    <tabColor rgb="FF0070C0"/>
    <pageSetUpPr fitToPage="1"/>
  </sheetPr>
  <dimension ref="A1:H37"/>
  <sheetViews>
    <sheetView showGridLines="0" view="pageBreakPreview" zoomScale="70" zoomScaleNormal="100" zoomScaleSheetLayoutView="70" workbookViewId="0">
      <selection activeCell="B5" sqref="B5:C14"/>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s>
  <sheetData>
    <row r="1" spans="1:8" s="461" customFormat="1" ht="53.25" customHeight="1">
      <c r="A1" s="1436" t="s">
        <v>368</v>
      </c>
      <c r="B1" s="1436"/>
      <c r="C1" s="1436"/>
      <c r="D1" s="1436"/>
      <c r="E1" s="1436"/>
      <c r="F1" s="1436"/>
      <c r="G1" s="1436"/>
      <c r="H1" s="1436"/>
    </row>
    <row r="2" spans="1:8" s="461" customFormat="1" ht="30.75" customHeight="1">
      <c r="A2" s="1437" t="str">
        <f>+'Resumen '!O3</f>
        <v>Período: Mayo 2024</v>
      </c>
      <c r="B2" s="1437"/>
      <c r="C2" s="1437"/>
      <c r="D2" s="1437"/>
      <c r="E2" s="1437"/>
      <c r="F2" s="1437"/>
      <c r="G2" s="1437"/>
      <c r="H2" s="1437"/>
    </row>
    <row r="3" spans="1:8" ht="9.75" customHeight="1">
      <c r="A3" s="1435"/>
      <c r="B3" s="1435"/>
      <c r="C3" s="1435"/>
      <c r="D3" s="1435"/>
      <c r="E3" s="1435"/>
      <c r="F3" s="352"/>
      <c r="G3" s="352"/>
      <c r="H3" s="352"/>
    </row>
    <row r="4" spans="1:8" s="62" customFormat="1">
      <c r="A4" s="708" t="s">
        <v>369</v>
      </c>
      <c r="B4" s="708" t="s">
        <v>357</v>
      </c>
      <c r="C4" s="708" t="s">
        <v>370</v>
      </c>
      <c r="D4" s="61"/>
      <c r="E4" s="401"/>
      <c r="F4" s="401"/>
      <c r="G4" s="401"/>
      <c r="H4" s="401"/>
    </row>
    <row r="5" spans="1:8">
      <c r="A5" s="709" t="s">
        <v>371</v>
      </c>
      <c r="B5" s="710">
        <f>+'Resumen '!K18</f>
        <v>33847</v>
      </c>
      <c r="C5" s="711">
        <f>+Tabla5759[[#This Row],[Cotizantes]]/B15</f>
        <v>1.555112846416583E-2</v>
      </c>
      <c r="D5" s="42"/>
      <c r="E5" s="401"/>
      <c r="F5" s="401"/>
      <c r="G5" s="401"/>
      <c r="H5" s="401"/>
    </row>
    <row r="6" spans="1:8">
      <c r="A6" s="712" t="s">
        <v>372</v>
      </c>
      <c r="B6" s="710">
        <f>+'Resumen '!K19</f>
        <v>257284</v>
      </c>
      <c r="C6" s="711">
        <f>+Tabla5759[[#This Row],[Cotizantes]]/B15</f>
        <v>0.1182100787595486</v>
      </c>
      <c r="D6" s="42"/>
      <c r="E6" s="401"/>
      <c r="F6" s="401"/>
      <c r="G6" s="401"/>
      <c r="H6" s="401"/>
    </row>
    <row r="7" spans="1:8">
      <c r="A7" s="712" t="s">
        <v>373</v>
      </c>
      <c r="B7" s="710">
        <f>+'Resumen '!K20</f>
        <v>325699</v>
      </c>
      <c r="C7" s="711">
        <f>+Tabla5759[[#This Row],[Cotizantes]]/B15</f>
        <v>0.14964360178598832</v>
      </c>
      <c r="D7" s="42"/>
      <c r="E7" s="401"/>
      <c r="F7" s="401"/>
      <c r="G7" s="401"/>
      <c r="H7" s="401"/>
    </row>
    <row r="8" spans="1:8">
      <c r="A8" s="712" t="s">
        <v>374</v>
      </c>
      <c r="B8" s="710">
        <f>+'Resumen '!K21</f>
        <v>337730</v>
      </c>
      <c r="C8" s="711">
        <f>+Tabla5759[[#This Row],[Cotizantes]]/B15</f>
        <v>0.15517128892376653</v>
      </c>
      <c r="D8" s="42"/>
      <c r="E8" s="401"/>
      <c r="F8" s="401"/>
      <c r="G8" s="401"/>
      <c r="H8" s="401"/>
    </row>
    <row r="9" spans="1:8">
      <c r="A9" s="712" t="s">
        <v>375</v>
      </c>
      <c r="B9" s="710">
        <f>+'Resumen '!K22</f>
        <v>278636</v>
      </c>
      <c r="C9" s="711">
        <f>+Tabla5759[[#This Row],[Cotizantes]]/B15</f>
        <v>0.12802033358174461</v>
      </c>
      <c r="D9" s="42"/>
      <c r="E9" s="401"/>
      <c r="F9" s="401"/>
      <c r="G9" s="401"/>
      <c r="H9" s="401"/>
    </row>
    <row r="10" spans="1:8">
      <c r="A10" s="712" t="s">
        <v>376</v>
      </c>
      <c r="B10" s="710">
        <f>+'Resumen '!K23</f>
        <v>250451</v>
      </c>
      <c r="C10" s="711">
        <f>+Tabla5759[[#This Row],[Cotizantes]]/B15</f>
        <v>0.11507063181312364</v>
      </c>
      <c r="D10" s="42"/>
      <c r="E10" s="401"/>
      <c r="F10" s="401"/>
      <c r="G10" s="401"/>
      <c r="H10" s="401"/>
    </row>
    <row r="11" spans="1:8">
      <c r="A11" s="712" t="s">
        <v>377</v>
      </c>
      <c r="B11" s="710">
        <f>+'Resumen '!K24</f>
        <v>204935</v>
      </c>
      <c r="C11" s="711">
        <f>+Tabla5759[[#This Row],[Cotizantes]]/B15</f>
        <v>9.4158138440742875E-2</v>
      </c>
      <c r="D11" s="42"/>
      <c r="E11" s="401"/>
      <c r="F11" s="401"/>
      <c r="G11" s="401"/>
      <c r="H11" s="401"/>
    </row>
    <row r="12" spans="1:8">
      <c r="A12" s="712" t="s">
        <v>378</v>
      </c>
      <c r="B12" s="710">
        <f>+'Resumen '!K25</f>
        <v>168440</v>
      </c>
      <c r="C12" s="711">
        <f>+Tabla5759[[#This Row],[Cotizantes]]/B15</f>
        <v>7.7390376650931916E-2</v>
      </c>
      <c r="D12" s="44"/>
      <c r="E12" s="401"/>
      <c r="F12" s="401"/>
      <c r="G12" s="401"/>
      <c r="H12" s="401"/>
    </row>
    <row r="13" spans="1:8">
      <c r="A13" s="712" t="s">
        <v>379</v>
      </c>
      <c r="B13" s="710">
        <f>+'Resumen '!K26</f>
        <v>132715</v>
      </c>
      <c r="C13" s="711">
        <f>+Tabla5759[[#This Row],[Cotizantes]]/B15</f>
        <v>6.0976394189197508E-2</v>
      </c>
      <c r="D13" s="42"/>
      <c r="E13" s="401"/>
      <c r="F13" s="401"/>
      <c r="G13" s="401"/>
      <c r="H13" s="401"/>
    </row>
    <row r="14" spans="1:8">
      <c r="A14" s="712" t="s">
        <v>380</v>
      </c>
      <c r="B14" s="710">
        <f>+'Resumen '!K27</f>
        <v>186761</v>
      </c>
      <c r="C14" s="711">
        <f>+Tabla5759[[#This Row],[Cotizantes]]/B15</f>
        <v>8.5808027390790159E-2</v>
      </c>
      <c r="D14" s="42"/>
      <c r="E14" s="401"/>
      <c r="F14" s="401"/>
      <c r="G14" s="401"/>
      <c r="H14" s="401"/>
    </row>
    <row r="15" spans="1:8">
      <c r="A15" s="871" t="s">
        <v>202</v>
      </c>
      <c r="B15" s="872">
        <f>SUM(B5:B14)</f>
        <v>2176498</v>
      </c>
      <c r="C15" s="873">
        <v>1</v>
      </c>
      <c r="D15" s="42"/>
      <c r="E15" s="401"/>
      <c r="F15" s="401"/>
      <c r="G15" s="401"/>
      <c r="H15" s="401"/>
    </row>
    <row r="16" spans="1:8" ht="23.25" customHeight="1">
      <c r="A16" s="1146" t="s">
        <v>381</v>
      </c>
      <c r="B16" s="13"/>
      <c r="C16" s="13"/>
      <c r="D16" s="13"/>
    </row>
    <row r="17" spans="1:8" ht="23.25" customHeight="1">
      <c r="E17" s="34"/>
      <c r="F17" s="34"/>
      <c r="G17" s="34"/>
      <c r="H17" s="34"/>
    </row>
    <row r="26" spans="1:8" ht="23.25" customHeight="1">
      <c r="A26" s="18"/>
      <c r="B26" s="18"/>
      <c r="C26" s="18"/>
      <c r="D26" s="18"/>
      <c r="E26" s="18"/>
      <c r="F26" s="18"/>
      <c r="G26" s="18"/>
      <c r="H26" s="18"/>
    </row>
    <row r="27" spans="1:8" ht="23.25" customHeight="1">
      <c r="A27" s="18"/>
      <c r="B27" s="18"/>
      <c r="C27" s="18"/>
      <c r="D27" s="18"/>
      <c r="E27" s="18"/>
      <c r="F27" s="18"/>
      <c r="G27" s="18"/>
      <c r="H27" s="18"/>
    </row>
    <row r="28" spans="1:8" ht="23.25" customHeight="1">
      <c r="A28" s="18"/>
      <c r="B28" s="18"/>
      <c r="C28" s="18"/>
      <c r="D28" s="18"/>
      <c r="E28" s="18"/>
      <c r="F28" s="18"/>
      <c r="G28" s="18"/>
      <c r="H28" s="18"/>
    </row>
    <row r="29" spans="1:8" ht="23.25" customHeight="1">
      <c r="A29" s="18"/>
      <c r="B29" s="18"/>
      <c r="C29" s="18"/>
      <c r="D29" s="18"/>
      <c r="E29" s="18"/>
      <c r="F29" s="18"/>
      <c r="G29" s="18"/>
      <c r="H29" s="18"/>
    </row>
    <row r="30" spans="1:8" ht="23.25" customHeight="1">
      <c r="A30" s="18"/>
      <c r="B30" s="18"/>
      <c r="C30" s="18"/>
      <c r="D30" s="18"/>
      <c r="E30" s="18"/>
      <c r="F30" s="18"/>
      <c r="G30" s="18"/>
      <c r="H30" s="18"/>
    </row>
    <row r="31" spans="1:8" ht="23.25" customHeight="1">
      <c r="A31" s="18"/>
      <c r="B31" s="18"/>
      <c r="C31" s="18"/>
      <c r="D31" s="18"/>
      <c r="E31" s="18"/>
      <c r="F31" s="18"/>
      <c r="G31" s="18"/>
      <c r="H31" s="18"/>
    </row>
    <row r="32" spans="1:8"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sheetData>
  <mergeCells count="3">
    <mergeCell ref="A3:E3"/>
    <mergeCell ref="A1:H1"/>
    <mergeCell ref="A2:H2"/>
  </mergeCells>
  <conditionalFormatting sqref="B5:B14">
    <cfRule type="cellIs" dxfId="579"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7">
    <tabColor rgb="FF0070C0"/>
    <pageSetUpPr fitToPage="1"/>
  </sheetPr>
  <dimension ref="A1:I45"/>
  <sheetViews>
    <sheetView showGridLines="0" view="pageBreakPreview" zoomScale="70" zoomScaleNormal="100" zoomScaleSheetLayoutView="70" workbookViewId="0">
      <selection activeCell="B5" sqref="B5:C14"/>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61" customFormat="1" ht="49.5" customHeight="1">
      <c r="A1" s="1421" t="s">
        <v>382</v>
      </c>
      <c r="B1" s="1422"/>
      <c r="C1" s="1422"/>
      <c r="D1" s="1422"/>
      <c r="E1" s="1422"/>
      <c r="F1" s="1422"/>
      <c r="G1" s="1422"/>
      <c r="H1" s="1422"/>
      <c r="I1" s="1438"/>
    </row>
    <row r="2" spans="1:9" s="461" customFormat="1" ht="29.25" customHeight="1" thickBot="1">
      <c r="A2" s="1439" t="str">
        <f>+'Resumen '!O3</f>
        <v>Período: Mayo 2024</v>
      </c>
      <c r="B2" s="1440"/>
      <c r="C2" s="1440"/>
      <c r="D2" s="1440"/>
      <c r="E2" s="1440"/>
      <c r="F2" s="1440"/>
      <c r="G2" s="1440"/>
      <c r="H2" s="1440"/>
      <c r="I2" s="1441"/>
    </row>
    <row r="3" spans="1:9" ht="27" customHeight="1">
      <c r="A3" s="45"/>
      <c r="B3" s="45"/>
      <c r="C3" s="45"/>
      <c r="G3" s="18"/>
      <c r="H3" s="45"/>
      <c r="I3" s="45"/>
    </row>
    <row r="4" spans="1:9" ht="44.25" customHeight="1">
      <c r="A4" s="713" t="s">
        <v>383</v>
      </c>
      <c r="B4" s="714" t="s">
        <v>357</v>
      </c>
      <c r="C4" s="715" t="s">
        <v>370</v>
      </c>
    </row>
    <row r="5" spans="1:9">
      <c r="A5" s="716" t="s">
        <v>384</v>
      </c>
      <c r="B5" s="1133">
        <f>+'Resumen '!K32</f>
        <v>594980</v>
      </c>
      <c r="C5" s="717">
        <f>+Tabla20[[#This Row],[Cotizantes]]/B14</f>
        <v>0.27336574625843901</v>
      </c>
    </row>
    <row r="6" spans="1:9">
      <c r="A6" s="716" t="s">
        <v>385</v>
      </c>
      <c r="B6" s="1133">
        <f>+'Resumen '!K33</f>
        <v>953162</v>
      </c>
      <c r="C6" s="717">
        <f>+Tabla20[[#This Row],[Cotizantes]]/B14</f>
        <v>0.43793378169885755</v>
      </c>
    </row>
    <row r="7" spans="1:9">
      <c r="A7" s="716" t="s">
        <v>386</v>
      </c>
      <c r="B7" s="1133">
        <f>+'Resumen '!K34</f>
        <v>278908</v>
      </c>
      <c r="C7" s="717">
        <f>+Tabla20[[#This Row],[Cotizantes]]/B14</f>
        <v>0.12814530498075349</v>
      </c>
    </row>
    <row r="8" spans="1:9">
      <c r="A8" s="716" t="s">
        <v>387</v>
      </c>
      <c r="B8" s="1133">
        <f>+'Resumen '!K35</f>
        <v>144362</v>
      </c>
      <c r="C8" s="717">
        <f>+Tabla20[[#This Row],[Cotizantes]]/B14</f>
        <v>6.6327651116610264E-2</v>
      </c>
    </row>
    <row r="9" spans="1:9">
      <c r="A9" s="716" t="s">
        <v>388</v>
      </c>
      <c r="B9" s="1133">
        <f>+'Resumen '!K36</f>
        <v>123314</v>
      </c>
      <c r="C9" s="717">
        <f>+Tabla20[[#This Row],[Cotizantes]]/B14</f>
        <v>5.6657070210953557E-2</v>
      </c>
    </row>
    <row r="10" spans="1:9">
      <c r="A10" s="716" t="s">
        <v>389</v>
      </c>
      <c r="B10" s="1133">
        <f>+'Resumen '!K37</f>
        <v>34419</v>
      </c>
      <c r="C10" s="717">
        <f>+Tabla20[[#This Row],[Cotizantes]]/B14</f>
        <v>1.5813935965022712E-2</v>
      </c>
    </row>
    <row r="11" spans="1:9">
      <c r="A11" s="716" t="s">
        <v>390</v>
      </c>
      <c r="B11" s="1133">
        <f>+'Resumen '!K38</f>
        <v>16196</v>
      </c>
      <c r="C11" s="717">
        <f>+Tabla20[[#This Row],[Cotizantes]]/B14</f>
        <v>7.4413116851014798E-3</v>
      </c>
    </row>
    <row r="12" spans="1:9">
      <c r="A12" s="716" t="s">
        <v>391</v>
      </c>
      <c r="B12" s="1133">
        <f>+'Resumen '!K39</f>
        <v>17649</v>
      </c>
      <c r="C12" s="717">
        <f>+Tabla20[[#This Row],[Cotizantes]]/B14</f>
        <v>8.1088978717186976E-3</v>
      </c>
    </row>
    <row r="13" spans="1:9">
      <c r="A13" s="721" t="s">
        <v>392</v>
      </c>
      <c r="B13" s="1133">
        <f>+'Resumen '!K40</f>
        <v>13508</v>
      </c>
      <c r="C13" s="717">
        <f>+Tabla20[[#This Row],[Cotizantes]]/B14</f>
        <v>6.2063002125432691E-3</v>
      </c>
    </row>
    <row r="14" spans="1:9">
      <c r="A14" s="718" t="s">
        <v>202</v>
      </c>
      <c r="B14" s="719">
        <f>SUM(B5:B13)</f>
        <v>2176498</v>
      </c>
      <c r="C14" s="720">
        <f>SUM(C5:C13)</f>
        <v>1</v>
      </c>
    </row>
    <row r="15" spans="1:9" ht="23.25" customHeight="1">
      <c r="A15" s="339" t="s">
        <v>393</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68"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tabColor rgb="FF0070C0"/>
    <pageSetUpPr fitToPage="1"/>
  </sheetPr>
  <dimension ref="B1:M54"/>
  <sheetViews>
    <sheetView showGridLines="0" view="pageBreakPreview" zoomScale="40" zoomScaleNormal="70" zoomScaleSheetLayoutView="40" workbookViewId="0">
      <selection activeCell="J18" sqref="J18"/>
    </sheetView>
  </sheetViews>
  <sheetFormatPr defaultColWidth="11.42578125" defaultRowHeight="14.25"/>
  <cols>
    <col min="1" max="1" width="0.5703125" style="270" customWidth="1"/>
    <col min="2" max="2" width="23.140625" style="270" customWidth="1"/>
    <col min="3" max="4" width="27.140625" style="270" customWidth="1"/>
    <col min="5" max="5" width="27" style="270" customWidth="1"/>
    <col min="6" max="8" width="32" style="270" customWidth="1"/>
    <col min="9" max="9" width="20.7109375" style="270" customWidth="1"/>
    <col min="10" max="10" width="20.7109375" style="930" customWidth="1"/>
    <col min="11" max="11" width="26.140625" style="930" customWidth="1"/>
    <col min="12" max="12" width="20.7109375" style="930" customWidth="1"/>
    <col min="13" max="13" width="9.5703125" style="930" customWidth="1"/>
    <col min="14" max="15" width="11.42578125" style="270"/>
    <col min="16" max="16" width="12.5703125" style="270" bestFit="1" customWidth="1"/>
    <col min="17" max="17" width="13.140625" style="270" bestFit="1" customWidth="1"/>
    <col min="18" max="18" width="12.85546875" style="270" bestFit="1" customWidth="1"/>
    <col min="19" max="19" width="13.42578125" style="270" bestFit="1" customWidth="1"/>
    <col min="20" max="20" width="14" style="270" bestFit="1" customWidth="1"/>
    <col min="21" max="21" width="13.5703125" style="270" bestFit="1" customWidth="1"/>
    <col min="22" max="22" width="13" style="270" bestFit="1" customWidth="1"/>
    <col min="23" max="16384" width="11.42578125" style="270"/>
  </cols>
  <sheetData>
    <row r="1" spans="2:13" s="929" customFormat="1" ht="65.25" customHeight="1">
      <c r="B1" s="1403" t="s">
        <v>394</v>
      </c>
      <c r="C1" s="1403"/>
      <c r="D1" s="1403"/>
      <c r="E1" s="1403"/>
      <c r="F1" s="1403"/>
      <c r="G1" s="1403"/>
      <c r="H1" s="1403"/>
      <c r="I1" s="1403"/>
      <c r="J1" s="1403"/>
      <c r="K1" s="1403"/>
      <c r="L1" s="1403"/>
      <c r="M1" s="1403"/>
    </row>
    <row r="2" spans="2:13" s="929" customFormat="1" ht="37.5" customHeight="1">
      <c r="B2" s="1433" t="str">
        <f>+'Resumen '!O4</f>
        <v>Período:  Diciembre 2008 - Mayo 2024</v>
      </c>
      <c r="C2" s="1433"/>
      <c r="D2" s="1433"/>
      <c r="E2" s="1433"/>
      <c r="F2" s="1433"/>
      <c r="G2" s="1433"/>
      <c r="H2" s="1433"/>
      <c r="I2" s="1433"/>
      <c r="J2" s="1433"/>
      <c r="K2" s="1433"/>
      <c r="L2" s="1433"/>
      <c r="M2" s="1433"/>
    </row>
    <row r="3" spans="2:13" ht="19.5" customHeight="1">
      <c r="B3" s="270" t="s">
        <v>395</v>
      </c>
    </row>
    <row r="4" spans="2:13" s="924" customFormat="1" ht="60" customHeight="1">
      <c r="B4" s="722" t="s">
        <v>396</v>
      </c>
      <c r="C4" s="854" t="s">
        <v>397</v>
      </c>
      <c r="D4" s="855" t="s">
        <v>398</v>
      </c>
      <c r="E4" s="854" t="s">
        <v>399</v>
      </c>
      <c r="F4" s="854" t="s">
        <v>400</v>
      </c>
      <c r="G4" s="854" t="s">
        <v>401</v>
      </c>
      <c r="H4" s="856" t="s">
        <v>402</v>
      </c>
      <c r="J4" s="931"/>
      <c r="K4" s="931"/>
      <c r="L4" s="931"/>
      <c r="M4" s="931"/>
    </row>
    <row r="5" spans="2:13" s="924" customFormat="1" ht="28.5" customHeight="1">
      <c r="B5" s="919">
        <v>39783</v>
      </c>
      <c r="C5" s="920">
        <v>1165631</v>
      </c>
      <c r="D5" s="920">
        <v>818089</v>
      </c>
      <c r="E5" s="921">
        <f>+Tabla63[[#This Row],[Afiliados Femeninos]]+Tabla63[[#This Row],[Afiliados Masculino]]</f>
        <v>1983720</v>
      </c>
      <c r="F5" s="920">
        <v>634008</v>
      </c>
      <c r="G5" s="920">
        <v>484285</v>
      </c>
      <c r="H5" s="922">
        <f>+Tabla63[[#This Row],[Cotizantes Femenino ]]+Tabla63[[#This Row],[Cotizantes Masculinos]]</f>
        <v>1118293</v>
      </c>
      <c r="I5" s="923"/>
      <c r="J5" s="931"/>
      <c r="K5" s="931"/>
      <c r="L5" s="931"/>
      <c r="M5" s="931"/>
    </row>
    <row r="6" spans="2:13" s="924" customFormat="1" ht="28.5" customHeight="1">
      <c r="B6" s="919">
        <v>40148</v>
      </c>
      <c r="C6" s="920">
        <v>1281904</v>
      </c>
      <c r="D6" s="920">
        <v>911986</v>
      </c>
      <c r="E6" s="921">
        <f>+Tabla63[[#This Row],[Afiliados Femeninos]]+Tabla63[[#This Row],[Afiliados Masculino]]</f>
        <v>2193890</v>
      </c>
      <c r="F6" s="920">
        <v>675015</v>
      </c>
      <c r="G6" s="920">
        <v>514586</v>
      </c>
      <c r="H6" s="922">
        <f>+Tabla63[[#This Row],[Cotizantes Femenino ]]+Tabla63[[#This Row],[Cotizantes Masculinos]]</f>
        <v>1189601</v>
      </c>
      <c r="I6" s="923"/>
      <c r="J6" s="931"/>
      <c r="K6" s="931"/>
      <c r="L6" s="931"/>
      <c r="M6" s="931"/>
    </row>
    <row r="7" spans="2:13" s="924" customFormat="1" ht="28.5" customHeight="1">
      <c r="B7" s="919">
        <v>40513</v>
      </c>
      <c r="C7" s="920">
        <v>1383536</v>
      </c>
      <c r="D7" s="920">
        <v>991247</v>
      </c>
      <c r="E7" s="921">
        <f>+Tabla63[[#This Row],[Afiliados Femeninos]]+Tabla63[[#This Row],[Afiliados Masculino]]</f>
        <v>2374783</v>
      </c>
      <c r="F7" s="920">
        <v>702422</v>
      </c>
      <c r="G7" s="920">
        <v>540358</v>
      </c>
      <c r="H7" s="922">
        <f>+Tabla63[[#This Row],[Cotizantes Femenino ]]+Tabla63[[#This Row],[Cotizantes Masculinos]]</f>
        <v>1242780</v>
      </c>
      <c r="I7" s="923"/>
      <c r="J7" s="931"/>
      <c r="K7" s="931"/>
      <c r="L7" s="931"/>
      <c r="M7" s="931"/>
    </row>
    <row r="8" spans="2:13" s="924" customFormat="1" ht="28.5" customHeight="1">
      <c r="B8" s="919">
        <v>40878</v>
      </c>
      <c r="C8" s="920">
        <v>1480731</v>
      </c>
      <c r="D8" s="920">
        <v>1072243</v>
      </c>
      <c r="E8" s="921">
        <f>+Tabla63[[#This Row],[Afiliados Femeninos]]+Tabla63[[#This Row],[Afiliados Masculino]]</f>
        <v>2552974</v>
      </c>
      <c r="F8" s="920">
        <v>726141</v>
      </c>
      <c r="G8" s="920">
        <v>564996</v>
      </c>
      <c r="H8" s="922">
        <f>+Tabla63[[#This Row],[Cotizantes Femenino ]]+Tabla63[[#This Row],[Cotizantes Masculinos]]</f>
        <v>1291137</v>
      </c>
      <c r="I8" s="923"/>
      <c r="J8" s="931"/>
      <c r="K8" s="931"/>
      <c r="L8" s="931"/>
      <c r="M8" s="931"/>
    </row>
    <row r="9" spans="2:13" s="924" customFormat="1" ht="28.5" customHeight="1">
      <c r="B9" s="919">
        <v>41244</v>
      </c>
      <c r="C9" s="920">
        <v>1570504</v>
      </c>
      <c r="D9" s="920">
        <v>1143945</v>
      </c>
      <c r="E9" s="921">
        <f>+Tabla63[[#This Row],[Afiliados Femeninos]]+Tabla63[[#This Row],[Afiliados Masculino]]</f>
        <v>2714449</v>
      </c>
      <c r="F9" s="920">
        <v>770060</v>
      </c>
      <c r="G9" s="920">
        <v>606906</v>
      </c>
      <c r="H9" s="922">
        <f>+Tabla63[[#This Row],[Cotizantes Femenino ]]+Tabla63[[#This Row],[Cotizantes Masculinos]]</f>
        <v>1376966</v>
      </c>
      <c r="I9" s="923"/>
      <c r="J9" s="931"/>
      <c r="K9" s="931"/>
      <c r="L9" s="931"/>
      <c r="M9" s="931"/>
    </row>
    <row r="10" spans="2:13" s="924" customFormat="1" ht="28.5" customHeight="1">
      <c r="B10" s="919">
        <v>41609</v>
      </c>
      <c r="C10" s="920">
        <v>1661097</v>
      </c>
      <c r="D10" s="920">
        <v>1220033</v>
      </c>
      <c r="E10" s="921">
        <f>+Tabla63[[#This Row],[Afiliados Femeninos]]+Tabla63[[#This Row],[Afiliados Masculino]]</f>
        <v>2881130</v>
      </c>
      <c r="F10" s="920">
        <v>835620</v>
      </c>
      <c r="G10" s="920">
        <v>672772</v>
      </c>
      <c r="H10" s="922">
        <f>+Tabla63[[#This Row],[Cotizantes Femenino ]]+Tabla63[[#This Row],[Cotizantes Masculinos]]</f>
        <v>1508392</v>
      </c>
      <c r="I10" s="923"/>
      <c r="J10" s="931"/>
      <c r="K10" s="931"/>
      <c r="L10" s="931"/>
      <c r="M10" s="931"/>
    </row>
    <row r="11" spans="2:13" s="924" customFormat="1" ht="28.5" customHeight="1">
      <c r="B11" s="919">
        <v>41974</v>
      </c>
      <c r="C11" s="920">
        <v>1759926</v>
      </c>
      <c r="D11" s="920">
        <v>1309974</v>
      </c>
      <c r="E11" s="921">
        <f>+Tabla63[[#This Row],[Afiliados Femeninos]]+Tabla63[[#This Row],[Afiliados Masculino]]</f>
        <v>3069900</v>
      </c>
      <c r="F11" s="920">
        <v>892937</v>
      </c>
      <c r="G11" s="920">
        <v>724170</v>
      </c>
      <c r="H11" s="922">
        <f>+Tabla63[[#This Row],[Cotizantes Femenino ]]+Tabla63[[#This Row],[Cotizantes Masculinos]]</f>
        <v>1617107</v>
      </c>
      <c r="J11" s="931"/>
      <c r="K11" s="931"/>
      <c r="L11" s="931"/>
      <c r="M11" s="931"/>
    </row>
    <row r="12" spans="2:13" s="924" customFormat="1" ht="28.5" customHeight="1">
      <c r="B12" s="919">
        <v>42339</v>
      </c>
      <c r="C12" s="920">
        <v>1864734</v>
      </c>
      <c r="D12" s="920">
        <v>1405023</v>
      </c>
      <c r="E12" s="921">
        <f>+Tabla63[[#This Row],[Afiliados Femeninos]]+Tabla63[[#This Row],[Afiliados Masculino]]</f>
        <v>3269757</v>
      </c>
      <c r="F12" s="920">
        <v>958167</v>
      </c>
      <c r="G12" s="920">
        <v>767635</v>
      </c>
      <c r="H12" s="922">
        <f>+Tabla63[[#This Row],[Cotizantes Femenino ]]+Tabla63[[#This Row],[Cotizantes Masculinos]]</f>
        <v>1725802</v>
      </c>
      <c r="J12" s="931"/>
      <c r="K12" s="931"/>
      <c r="L12" s="931"/>
      <c r="M12" s="931"/>
    </row>
    <row r="13" spans="2:13" s="924" customFormat="1" ht="28.5" customHeight="1">
      <c r="B13" s="919">
        <v>42720</v>
      </c>
      <c r="C13" s="920">
        <v>1974015</v>
      </c>
      <c r="D13" s="920">
        <v>1499879</v>
      </c>
      <c r="E13" s="921">
        <f>+Tabla63[[#This Row],[Afiliados Femeninos]]+Tabla63[[#This Row],[Afiliados Masculino]]</f>
        <v>3473894</v>
      </c>
      <c r="F13" s="920">
        <v>1021381</v>
      </c>
      <c r="G13" s="920">
        <v>815723</v>
      </c>
      <c r="H13" s="922">
        <f>+Tabla63[[#This Row],[Cotizantes Femenino ]]+Tabla63[[#This Row],[Cotizantes Masculinos]]</f>
        <v>1837104</v>
      </c>
      <c r="J13" s="931"/>
      <c r="K13" s="931"/>
      <c r="L13" s="931"/>
      <c r="M13" s="931"/>
    </row>
    <row r="14" spans="2:13" s="924" customFormat="1" ht="28.5" customHeight="1">
      <c r="B14" s="919" t="s">
        <v>403</v>
      </c>
      <c r="C14" s="920">
        <v>2098283</v>
      </c>
      <c r="D14" s="920">
        <v>1605072</v>
      </c>
      <c r="E14" s="921">
        <f>+Tabla63[[#This Row],[Afiliados Femeninos]]+Tabla63[[#This Row],[Afiliados Masculino]]</f>
        <v>3703355</v>
      </c>
      <c r="F14" s="920">
        <v>1067270</v>
      </c>
      <c r="G14" s="920">
        <v>868698</v>
      </c>
      <c r="H14" s="922">
        <f>+Tabla63[[#This Row],[Cotizantes Femenino ]]+Tabla63[[#This Row],[Cotizantes Masculinos]]</f>
        <v>1935968</v>
      </c>
      <c r="J14" s="931"/>
      <c r="K14" s="931"/>
      <c r="L14" s="931"/>
      <c r="M14" s="931"/>
    </row>
    <row r="15" spans="2:13" s="924" customFormat="1" ht="28.5" customHeight="1">
      <c r="B15" s="919">
        <v>43452</v>
      </c>
      <c r="C15" s="920">
        <v>2212375</v>
      </c>
      <c r="D15" s="920">
        <v>1707568</v>
      </c>
      <c r="E15" s="921">
        <f>+Tabla63[[#This Row],[Afiliados Femeninos]]+Tabla63[[#This Row],[Afiliados Masculino]]</f>
        <v>3919943</v>
      </c>
      <c r="F15" s="920">
        <v>1041450</v>
      </c>
      <c r="G15" s="920">
        <v>883469</v>
      </c>
      <c r="H15" s="922">
        <f>+Tabla63[[#This Row],[Cotizantes Femenino ]]+Tabla63[[#This Row],[Cotizantes Masculinos]]</f>
        <v>1924919</v>
      </c>
      <c r="J15" s="931"/>
      <c r="K15" s="931"/>
      <c r="L15" s="931"/>
      <c r="M15" s="931"/>
    </row>
    <row r="16" spans="2:13" s="924" customFormat="1" ht="28.5" customHeight="1">
      <c r="B16" s="919">
        <v>43817</v>
      </c>
      <c r="C16" s="920">
        <v>2321656</v>
      </c>
      <c r="D16" s="920">
        <v>1811487</v>
      </c>
      <c r="E16" s="921">
        <f>+Tabla63[[#This Row],[Afiliados Femeninos]]+Tabla63[[#This Row],[Afiliados Masculino]]</f>
        <v>4133143</v>
      </c>
      <c r="F16" s="920">
        <v>1041450</v>
      </c>
      <c r="G16" s="920">
        <v>883469</v>
      </c>
      <c r="H16" s="922">
        <f>+Tabla63[[#This Row],[Cotizantes Femenino ]]+Tabla63[[#This Row],[Cotizantes Masculinos]]</f>
        <v>1924919</v>
      </c>
      <c r="J16" s="931"/>
      <c r="K16" s="931"/>
      <c r="L16" s="931"/>
      <c r="M16" s="931"/>
    </row>
    <row r="17" spans="2:13" s="924" customFormat="1" ht="28.5" customHeight="1">
      <c r="B17" s="919">
        <v>44183</v>
      </c>
      <c r="C17" s="920">
        <v>2404153</v>
      </c>
      <c r="D17" s="920">
        <v>1891266</v>
      </c>
      <c r="E17" s="921">
        <f>+Tabla63[[#This Row],[Afiliados Femeninos]]+Tabla63[[#This Row],[Afiliados Masculino]]</f>
        <v>4295419</v>
      </c>
      <c r="F17" s="920">
        <v>927727</v>
      </c>
      <c r="G17" s="920">
        <v>819713</v>
      </c>
      <c r="H17" s="922">
        <f>+Tabla63[[#This Row],[Cotizantes Femenino ]]+Tabla63[[#This Row],[Cotizantes Masculinos]]</f>
        <v>1747440</v>
      </c>
      <c r="J17" s="931"/>
      <c r="K17" s="931"/>
      <c r="L17" s="931"/>
      <c r="M17" s="931"/>
    </row>
    <row r="18" spans="2:13" s="924" customFormat="1" ht="28.5" customHeight="1">
      <c r="B18" s="919">
        <v>44548</v>
      </c>
      <c r="C18" s="920">
        <v>2502520</v>
      </c>
      <c r="D18" s="920">
        <v>2009454</v>
      </c>
      <c r="E18" s="921">
        <f>+Tabla63[[#This Row],[Afiliados Femeninos]]+Tabla63[[#This Row],[Afiliados Masculino]]</f>
        <v>4511974</v>
      </c>
      <c r="F18" s="920">
        <v>927727</v>
      </c>
      <c r="G18" s="920">
        <v>819713</v>
      </c>
      <c r="H18" s="922">
        <f>+Tabla63[[#This Row],[Cotizantes Femenino ]]+Tabla63[[#This Row],[Cotizantes Masculinos]]</f>
        <v>1747440</v>
      </c>
      <c r="L18" s="931"/>
      <c r="M18" s="931"/>
    </row>
    <row r="19" spans="2:13" s="924" customFormat="1" ht="28.5" customHeight="1">
      <c r="B19" s="925">
        <v>44913</v>
      </c>
      <c r="C19" s="926">
        <v>2631139</v>
      </c>
      <c r="D19" s="926">
        <v>2157720</v>
      </c>
      <c r="E19" s="921">
        <f>+Tabla63[[#This Row],[Afiliados Femeninos]]+Tabla63[[#This Row],[Afiliados Masculino]]</f>
        <v>4788859</v>
      </c>
      <c r="F19" s="926">
        <v>1055375</v>
      </c>
      <c r="G19" s="926">
        <v>965622</v>
      </c>
      <c r="H19" s="927">
        <v>2020997</v>
      </c>
      <c r="J19" s="931"/>
      <c r="K19" s="931"/>
      <c r="L19" s="931"/>
      <c r="M19" s="931"/>
    </row>
    <row r="20" spans="2:13" s="924" customFormat="1" ht="28.5" customHeight="1">
      <c r="B20" s="925">
        <v>45278</v>
      </c>
      <c r="C20" s="926">
        <v>2755873</v>
      </c>
      <c r="D20" s="926">
        <v>2282259</v>
      </c>
      <c r="E20" s="921">
        <f>+Tabla63[[#This Row],[Afiliados Femeninos]]+Tabla63[[#This Row],[Afiliados Masculino]]</f>
        <v>5038132</v>
      </c>
      <c r="F20" s="926">
        <v>1072372</v>
      </c>
      <c r="G20" s="926">
        <v>977894</v>
      </c>
      <c r="H20" s="927">
        <f>+Tabla63[[#This Row],[Cotizantes Femenino ]]+Tabla63[[#This Row],[Cotizantes Masculinos]]</f>
        <v>2050266</v>
      </c>
      <c r="J20" s="931"/>
      <c r="K20" s="931"/>
      <c r="L20" s="931"/>
      <c r="M20" s="931"/>
    </row>
    <row r="21" spans="2:13" s="924" customFormat="1" ht="28.5" customHeight="1">
      <c r="B21" s="925" t="str">
        <f>+'Resumen '!O9</f>
        <v>Mayo.24</v>
      </c>
      <c r="C21" s="926">
        <f>+'Resumen '!B43</f>
        <v>2810064</v>
      </c>
      <c r="D21" s="926">
        <f>+'Resumen '!B44</f>
        <v>2335496</v>
      </c>
      <c r="E21" s="921">
        <f>+Tabla63[[#This Row],[Afiliados Femeninos]]+Tabla63[[#This Row],[Afiliados Masculino]]</f>
        <v>5145560</v>
      </c>
      <c r="F21" s="926">
        <f>+'Resumen '!D43</f>
        <v>1131702</v>
      </c>
      <c r="G21" s="926">
        <f>+'Resumen '!D44</f>
        <v>1044796</v>
      </c>
      <c r="H21" s="927">
        <f>+Tabla63[[#This Row],[Cotizantes Femenino ]]+Tabla63[[#This Row],[Cotizantes Masculinos]]</f>
        <v>2176498</v>
      </c>
      <c r="I21" s="928"/>
      <c r="J21" s="1024"/>
      <c r="K21" s="1024"/>
      <c r="L21" s="931"/>
      <c r="M21" s="931"/>
    </row>
    <row r="22" spans="2:13" ht="24.75" customHeight="1">
      <c r="B22" s="279" t="s">
        <v>381</v>
      </c>
      <c r="I22" s="286"/>
      <c r="J22" s="932"/>
      <c r="K22" s="932"/>
    </row>
    <row r="23" spans="2:13">
      <c r="B23" s="287"/>
      <c r="C23" s="287"/>
      <c r="D23" s="287"/>
      <c r="E23" s="287"/>
      <c r="F23" s="287"/>
      <c r="G23" s="287"/>
      <c r="H23" s="287"/>
      <c r="I23" s="286"/>
      <c r="J23" s="932"/>
      <c r="K23" s="932"/>
      <c r="L23" s="932"/>
      <c r="M23" s="932"/>
    </row>
    <row r="24" spans="2:13" s="287" customFormat="1">
      <c r="B24" s="410"/>
      <c r="J24" s="933"/>
      <c r="K24" s="933"/>
      <c r="L24" s="933"/>
      <c r="M24" s="933"/>
    </row>
    <row r="25" spans="2:13" s="286" customFormat="1">
      <c r="B25" s="410"/>
      <c r="C25" s="451"/>
      <c r="D25" s="451"/>
      <c r="E25" s="451"/>
      <c r="F25" s="451"/>
      <c r="G25" s="287"/>
      <c r="H25" s="287"/>
      <c r="J25" s="932"/>
      <c r="K25" s="932"/>
      <c r="L25" s="932"/>
      <c r="M25" s="932"/>
    </row>
    <row r="26" spans="2:13" s="286" customFormat="1">
      <c r="J26" s="932"/>
      <c r="K26" s="932"/>
      <c r="L26" s="932"/>
      <c r="M26" s="932"/>
    </row>
    <row r="27" spans="2:13" s="286" customFormat="1">
      <c r="J27" s="932"/>
      <c r="K27" s="932"/>
      <c r="L27" s="932"/>
      <c r="M27" s="932"/>
    </row>
    <row r="28" spans="2:13" s="286" customFormat="1">
      <c r="J28" s="932"/>
      <c r="K28" s="932"/>
      <c r="L28" s="932"/>
      <c r="M28" s="932"/>
    </row>
    <row r="29" spans="2:13" s="286" customFormat="1">
      <c r="J29" s="932"/>
      <c r="K29" s="932"/>
      <c r="L29" s="932"/>
      <c r="M29" s="932"/>
    </row>
    <row r="30" spans="2:13" s="286" customFormat="1">
      <c r="J30" s="932"/>
      <c r="K30" s="932"/>
      <c r="L30" s="932"/>
      <c r="M30" s="932"/>
    </row>
    <row r="31" spans="2:13" s="286" customFormat="1">
      <c r="J31" s="932"/>
      <c r="K31" s="932"/>
      <c r="L31" s="932"/>
      <c r="M31" s="932"/>
    </row>
    <row r="32" spans="2:13" s="286" customFormat="1">
      <c r="J32" s="932"/>
      <c r="K32" s="932"/>
      <c r="L32" s="932"/>
      <c r="M32" s="932"/>
    </row>
    <row r="33" spans="2:13" s="286" customFormat="1">
      <c r="J33" s="932"/>
      <c r="K33" s="932"/>
      <c r="L33" s="932"/>
      <c r="M33" s="932"/>
    </row>
    <row r="34" spans="2:13" s="286" customFormat="1">
      <c r="J34" s="932"/>
      <c r="K34" s="932"/>
      <c r="L34" s="932"/>
      <c r="M34" s="932"/>
    </row>
    <row r="35" spans="2:13" s="286" customFormat="1">
      <c r="J35" s="932"/>
      <c r="K35" s="932"/>
      <c r="L35" s="932"/>
      <c r="M35" s="932"/>
    </row>
    <row r="36" spans="2:13" s="286" customFormat="1">
      <c r="J36" s="932"/>
      <c r="K36" s="932"/>
      <c r="L36" s="932"/>
      <c r="M36" s="932"/>
    </row>
    <row r="37" spans="2:13" s="286" customFormat="1">
      <c r="J37" s="932"/>
      <c r="K37" s="932"/>
      <c r="L37" s="932"/>
      <c r="M37" s="932"/>
    </row>
    <row r="38" spans="2:13" s="286" customFormat="1">
      <c r="J38" s="932"/>
      <c r="K38" s="932"/>
      <c r="L38" s="932"/>
      <c r="M38" s="932"/>
    </row>
    <row r="39" spans="2:13" s="286" customFormat="1">
      <c r="J39" s="932"/>
      <c r="K39" s="932"/>
      <c r="L39" s="932"/>
      <c r="M39" s="932"/>
    </row>
    <row r="40" spans="2:13" s="286" customFormat="1">
      <c r="J40" s="932"/>
      <c r="K40" s="932"/>
      <c r="L40" s="932"/>
      <c r="M40" s="932"/>
    </row>
    <row r="41" spans="2:13" s="286" customFormat="1">
      <c r="J41" s="932"/>
      <c r="K41" s="932"/>
      <c r="L41" s="932"/>
      <c r="M41" s="932"/>
    </row>
    <row r="42" spans="2:13" s="286" customFormat="1">
      <c r="J42" s="932"/>
      <c r="K42" s="932"/>
      <c r="L42" s="932"/>
      <c r="M42" s="932"/>
    </row>
    <row r="43" spans="2:13" s="286" customFormat="1">
      <c r="J43" s="932"/>
      <c r="K43" s="932"/>
      <c r="L43" s="932"/>
      <c r="M43" s="932"/>
    </row>
    <row r="44" spans="2:13" s="286" customFormat="1">
      <c r="J44" s="932"/>
      <c r="K44" s="932"/>
      <c r="L44" s="932"/>
      <c r="M44" s="932"/>
    </row>
    <row r="45" spans="2:13" ht="9.75" customHeight="1">
      <c r="B45" s="286"/>
      <c r="C45" s="286"/>
      <c r="D45" s="286"/>
    </row>
    <row r="46" spans="2:13" hidden="1">
      <c r="B46" s="286"/>
      <c r="C46" s="286"/>
      <c r="D46" s="286"/>
    </row>
    <row r="47" spans="2:13" ht="63" customHeight="1">
      <c r="B47" s="286"/>
      <c r="C47" s="286"/>
      <c r="D47" s="286"/>
    </row>
    <row r="48" spans="2:13">
      <c r="B48" s="286"/>
      <c r="C48" s="286"/>
      <c r="D48" s="286"/>
    </row>
    <row r="49" spans="2:13">
      <c r="B49" s="286"/>
      <c r="C49" s="286"/>
      <c r="D49" s="286"/>
    </row>
    <row r="50" spans="2:13">
      <c r="B50" s="286"/>
      <c r="C50" s="286"/>
      <c r="D50" s="286"/>
    </row>
    <row r="51" spans="2:13">
      <c r="B51" s="410"/>
      <c r="C51" s="287"/>
      <c r="D51" s="287"/>
      <c r="E51" s="287"/>
      <c r="F51" s="287"/>
      <c r="G51" s="287"/>
      <c r="H51" s="287"/>
      <c r="I51" s="286"/>
      <c r="J51" s="932"/>
      <c r="K51" s="932"/>
      <c r="L51" s="932"/>
      <c r="M51" s="932"/>
    </row>
    <row r="52" spans="2:13">
      <c r="B52" s="410"/>
      <c r="C52" s="287"/>
      <c r="D52" s="287"/>
      <c r="E52" s="287"/>
      <c r="F52" s="287"/>
      <c r="G52" s="287"/>
      <c r="H52" s="287"/>
      <c r="I52" s="286"/>
      <c r="J52" s="932"/>
      <c r="K52" s="932"/>
      <c r="L52" s="932"/>
      <c r="M52" s="932"/>
    </row>
    <row r="53" spans="2:13">
      <c r="B53" s="410"/>
      <c r="C53" s="287"/>
      <c r="D53" s="287"/>
      <c r="E53" s="287"/>
      <c r="F53" s="287"/>
      <c r="G53" s="287"/>
      <c r="H53" s="287"/>
    </row>
    <row r="54" spans="2:13">
      <c r="B54" s="287"/>
      <c r="C54" s="287"/>
      <c r="D54" s="287"/>
      <c r="E54" s="287"/>
      <c r="F54" s="287"/>
      <c r="G54" s="287"/>
      <c r="H54" s="287"/>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1">
    <tabColor rgb="FF0070C0"/>
    <pageSetUpPr fitToPage="1"/>
  </sheetPr>
  <dimension ref="A1:U45"/>
  <sheetViews>
    <sheetView showGridLines="0" view="pageBreakPreview" zoomScale="40" zoomScaleNormal="78" zoomScaleSheetLayoutView="40" workbookViewId="0">
      <selection activeCell="M19" sqref="M19"/>
    </sheetView>
  </sheetViews>
  <sheetFormatPr defaultColWidth="11.42578125" defaultRowHeight="14.25"/>
  <cols>
    <col min="1" max="1" width="36" style="270" customWidth="1"/>
    <col min="2" max="2" width="28.5703125" style="270" customWidth="1"/>
    <col min="3" max="3" width="31.42578125" style="270" customWidth="1"/>
    <col min="4" max="4" width="10.28515625" style="270" customWidth="1"/>
    <col min="5" max="5" width="17.5703125" style="270" customWidth="1"/>
    <col min="6" max="6" width="10.42578125" style="270" customWidth="1"/>
    <col min="7" max="7" width="11.7109375" style="270" customWidth="1"/>
    <col min="8" max="8" width="10.42578125" style="270" customWidth="1"/>
    <col min="9" max="9" width="16.140625" style="270" customWidth="1"/>
    <col min="10" max="10" width="11.140625" style="270" customWidth="1"/>
    <col min="11" max="11" width="12.5703125" style="270" customWidth="1"/>
    <col min="12" max="12" width="11.140625" style="270" customWidth="1"/>
    <col min="13" max="13" width="25.28515625" style="270" customWidth="1"/>
    <col min="14" max="14" width="18.28515625" style="270" customWidth="1"/>
    <col min="15" max="15" width="22" style="270" customWidth="1"/>
    <col min="16" max="16" width="27.7109375" style="270" customWidth="1"/>
    <col min="17" max="17" width="16.7109375" style="270" customWidth="1"/>
    <col min="18" max="18" width="15.28515625" style="270" customWidth="1"/>
    <col min="19" max="19" width="12.5703125" style="270" bestFit="1" customWidth="1"/>
    <col min="20" max="20" width="11.42578125" style="270"/>
    <col min="21" max="21" width="15.42578125" style="270" bestFit="1" customWidth="1"/>
    <col min="22" max="16384" width="11.42578125" style="270"/>
  </cols>
  <sheetData>
    <row r="1" spans="1:19" s="462" customFormat="1" ht="84.75" customHeight="1">
      <c r="A1" s="1442" t="s">
        <v>404</v>
      </c>
      <c r="B1" s="1442"/>
      <c r="C1" s="1442"/>
      <c r="D1" s="1442"/>
      <c r="E1" s="1442"/>
      <c r="F1" s="1442"/>
      <c r="G1" s="1442"/>
      <c r="H1" s="1442"/>
      <c r="I1" s="1442"/>
      <c r="J1" s="1442"/>
      <c r="K1" s="1442"/>
      <c r="L1" s="1442"/>
      <c r="M1" s="1442"/>
      <c r="N1" s="1442"/>
      <c r="O1" s="1442"/>
      <c r="P1" s="1442"/>
      <c r="Q1" s="1442"/>
    </row>
    <row r="2" spans="1:19" s="462" customFormat="1" ht="37.5" customHeight="1">
      <c r="A2" s="1443" t="str">
        <f>+'Resumen '!O7</f>
        <v>Período:  Diciembre 2010 - Mayo 2024</v>
      </c>
      <c r="B2" s="1443"/>
      <c r="C2" s="1443"/>
      <c r="D2" s="1443"/>
      <c r="E2" s="1443"/>
      <c r="F2" s="1443"/>
      <c r="G2" s="1443"/>
      <c r="H2" s="1443"/>
      <c r="I2" s="1443"/>
      <c r="J2" s="1443"/>
      <c r="K2" s="1443"/>
      <c r="L2" s="1443"/>
      <c r="M2" s="1443"/>
      <c r="N2" s="1443"/>
      <c r="O2" s="1443"/>
      <c r="P2" s="1443"/>
      <c r="Q2" s="1443"/>
      <c r="R2" s="463"/>
      <c r="S2" s="463"/>
    </row>
    <row r="3" spans="1:19" ht="18" customHeight="1">
      <c r="A3" s="285"/>
      <c r="B3" s="285"/>
      <c r="C3" s="285"/>
      <c r="D3" s="285"/>
      <c r="E3" s="285"/>
      <c r="F3" s="285"/>
      <c r="G3" s="285"/>
      <c r="H3" s="285"/>
      <c r="I3" s="285"/>
      <c r="J3" s="285"/>
      <c r="K3" s="285"/>
      <c r="L3" s="285"/>
      <c r="M3" s="285"/>
      <c r="N3" s="285"/>
      <c r="O3" s="285"/>
      <c r="P3" s="285"/>
      <c r="Q3" s="285"/>
      <c r="R3" s="285"/>
      <c r="S3" s="285"/>
    </row>
    <row r="4" spans="1:19" ht="10.5" customHeight="1">
      <c r="D4" s="285"/>
    </row>
    <row r="5" spans="1:19" ht="39" customHeight="1">
      <c r="A5" s="1444" t="s">
        <v>405</v>
      </c>
      <c r="B5" s="1445"/>
    </row>
    <row r="6" spans="1:19" ht="59.25" customHeight="1">
      <c r="A6" s="723" t="s">
        <v>406</v>
      </c>
      <c r="B6" s="723" t="s">
        <v>407</v>
      </c>
    </row>
    <row r="7" spans="1:19" ht="30.75">
      <c r="A7" s="724" t="s">
        <v>238</v>
      </c>
      <c r="B7" s="725">
        <v>10644</v>
      </c>
    </row>
    <row r="8" spans="1:19" ht="30.75">
      <c r="A8" s="724" t="s">
        <v>239</v>
      </c>
      <c r="B8" s="725">
        <v>6268</v>
      </c>
    </row>
    <row r="9" spans="1:19" ht="30.75">
      <c r="A9" s="724" t="s">
        <v>240</v>
      </c>
      <c r="B9" s="725">
        <v>10046</v>
      </c>
    </row>
    <row r="10" spans="1:19" ht="30.75">
      <c r="A10" s="724" t="s">
        <v>241</v>
      </c>
      <c r="B10" s="725">
        <v>15740</v>
      </c>
    </row>
    <row r="11" spans="1:19" ht="30.75">
      <c r="A11" s="724" t="s">
        <v>242</v>
      </c>
      <c r="B11" s="725">
        <v>32365</v>
      </c>
    </row>
    <row r="12" spans="1:19" ht="30.75">
      <c r="A12" s="724" t="s">
        <v>243</v>
      </c>
      <c r="B12" s="725">
        <v>42590</v>
      </c>
    </row>
    <row r="13" spans="1:19" ht="30.75">
      <c r="A13" s="724" t="s">
        <v>244</v>
      </c>
      <c r="B13" s="725">
        <v>65077</v>
      </c>
    </row>
    <row r="14" spans="1:19" ht="30.75">
      <c r="A14" s="724" t="s">
        <v>245</v>
      </c>
      <c r="B14" s="725">
        <v>80517</v>
      </c>
    </row>
    <row r="15" spans="1:19" ht="30.75">
      <c r="A15" s="724" t="s">
        <v>360</v>
      </c>
      <c r="B15" s="725">
        <v>82712</v>
      </c>
    </row>
    <row r="16" spans="1:19" ht="30.75">
      <c r="A16" s="724" t="s">
        <v>361</v>
      </c>
      <c r="B16" s="725">
        <v>88025</v>
      </c>
    </row>
    <row r="17" spans="1:17" ht="30.75">
      <c r="A17" s="724" t="s">
        <v>299</v>
      </c>
      <c r="B17" s="725">
        <v>23483</v>
      </c>
    </row>
    <row r="18" spans="1:17" ht="30.75">
      <c r="A18" s="724" t="s">
        <v>249</v>
      </c>
      <c r="B18" s="725">
        <v>35307</v>
      </c>
    </row>
    <row r="19" spans="1:17" ht="30.75">
      <c r="A19" s="724" t="s">
        <v>250</v>
      </c>
      <c r="B19" s="725">
        <v>62389</v>
      </c>
      <c r="C19" s="279"/>
    </row>
    <row r="20" spans="1:17" ht="30.75">
      <c r="A20" s="724" t="s">
        <v>251</v>
      </c>
      <c r="B20" s="725">
        <v>81636</v>
      </c>
      <c r="C20" s="279"/>
    </row>
    <row r="21" spans="1:17" ht="30.75">
      <c r="A21" s="1134" t="str">
        <f>+'Resumen '!O5</f>
        <v>Ene-May. 24</v>
      </c>
      <c r="B21" s="725">
        <f>+'III.5.9.Trasp. recibidos'!O20</f>
        <v>35205</v>
      </c>
      <c r="C21" s="279"/>
    </row>
    <row r="22" spans="1:17" ht="30.75">
      <c r="A22" s="724" t="s">
        <v>202</v>
      </c>
      <c r="B22" s="726">
        <f>SUM(B7:B21)</f>
        <v>672004</v>
      </c>
      <c r="C22" s="279"/>
      <c r="F22" s="286"/>
      <c r="H22" s="286"/>
      <c r="O22" s="286"/>
    </row>
    <row r="23" spans="1:17" ht="27">
      <c r="A23" s="382"/>
      <c r="B23" s="382"/>
      <c r="C23" s="279"/>
      <c r="G23" s="286"/>
      <c r="I23" s="286"/>
      <c r="M23" s="286"/>
      <c r="P23" s="286"/>
      <c r="Q23" s="286"/>
    </row>
    <row r="24" spans="1:17">
      <c r="I24" s="286"/>
      <c r="K24" s="286"/>
      <c r="L24" s="286"/>
    </row>
    <row r="25" spans="1:17">
      <c r="I25" s="286"/>
      <c r="M25" s="286"/>
      <c r="Q25" s="286"/>
    </row>
    <row r="26" spans="1:17">
      <c r="G26" s="286"/>
      <c r="I26" s="286"/>
      <c r="M26" s="286"/>
      <c r="Q26" s="286"/>
    </row>
    <row r="27" spans="1:17">
      <c r="D27" s="289"/>
      <c r="E27" s="289"/>
      <c r="F27" s="289"/>
      <c r="G27" s="290"/>
      <c r="H27" s="289"/>
      <c r="I27" s="290"/>
      <c r="J27" s="289"/>
      <c r="K27" s="290"/>
      <c r="L27" s="290"/>
      <c r="M27" s="290"/>
      <c r="N27" s="289"/>
      <c r="O27" s="289"/>
      <c r="P27" s="289"/>
      <c r="Q27" s="289"/>
    </row>
    <row r="28" spans="1:17">
      <c r="G28" s="286"/>
      <c r="I28" s="286"/>
      <c r="M28" s="286"/>
      <c r="P28" s="286"/>
      <c r="Q28" s="286"/>
    </row>
    <row r="30" spans="1:17" ht="36.75" customHeight="1"/>
    <row r="31" spans="1:17" ht="36.75" customHeight="1"/>
    <row r="32" spans="1:17" ht="36.75" customHeight="1"/>
    <row r="33" spans="21:21" ht="36.75" customHeight="1"/>
    <row r="34" spans="21:21" ht="36.75" customHeight="1"/>
    <row r="35" spans="21:21" ht="36.75" customHeight="1"/>
    <row r="36" spans="21:21" ht="33" customHeight="1"/>
    <row r="37" spans="21:21" ht="33" customHeight="1">
      <c r="U37" s="291"/>
    </row>
    <row r="38" spans="21:21" ht="33" customHeight="1"/>
    <row r="39" spans="21:21" ht="33" customHeight="1"/>
    <row r="40" spans="21:21" ht="33" customHeight="1"/>
    <row r="41" spans="21:21" ht="33" customHeight="1"/>
    <row r="42" spans="21:21" ht="33" customHeight="1"/>
    <row r="43" spans="21:21" ht="33" customHeight="1"/>
    <row r="44" spans="21:21" ht="33" customHeight="1"/>
    <row r="45"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62">
    <tabColor rgb="FF0070C0"/>
    <pageSetUpPr fitToPage="1"/>
  </sheetPr>
  <dimension ref="A1:R37"/>
  <sheetViews>
    <sheetView showGridLines="0" view="pageBreakPreview" zoomScale="85" zoomScaleNormal="78" zoomScaleSheetLayoutView="85" workbookViewId="0">
      <pane xSplit="1" ySplit="5" topLeftCell="M8" activePane="bottomRight" state="frozen"/>
      <selection pane="bottomRight" activeCell="P21" sqref="P21"/>
      <selection pane="bottomLeft" activeCell="A6" sqref="A6:J27"/>
      <selection pane="topRight" activeCell="A6" sqref="A6:J27"/>
    </sheetView>
  </sheetViews>
  <sheetFormatPr defaultColWidth="11.42578125" defaultRowHeight="14.25"/>
  <cols>
    <col min="1" max="1" width="28.42578125" style="270" customWidth="1"/>
    <col min="2" max="2" width="17.85546875" style="284" customWidth="1"/>
    <col min="3" max="3" width="17.7109375" style="284" customWidth="1"/>
    <col min="4" max="4" width="21" style="284" customWidth="1"/>
    <col min="5" max="5" width="18.42578125" style="284" bestFit="1" customWidth="1"/>
    <col min="6" max="6" width="21.5703125" style="284" bestFit="1" customWidth="1"/>
    <col min="7" max="7" width="17.140625" style="284" customWidth="1"/>
    <col min="8" max="8" width="19.42578125" style="284" bestFit="1" customWidth="1"/>
    <col min="9" max="9" width="22.85546875" style="270" customWidth="1"/>
    <col min="10" max="10" width="27.140625" style="270" customWidth="1"/>
    <col min="11" max="11" width="27" style="270" customWidth="1"/>
    <col min="12" max="12" width="30.85546875" style="270" customWidth="1"/>
    <col min="13" max="13" width="24" style="270" customWidth="1"/>
    <col min="14" max="14" width="30.85546875" style="270" bestFit="1" customWidth="1"/>
    <col min="15" max="15" width="21.140625" style="270" customWidth="1"/>
    <col min="16" max="16" width="20.28515625" style="270" customWidth="1"/>
    <col min="17" max="16384" width="11.42578125" style="270"/>
  </cols>
  <sheetData>
    <row r="1" spans="1:18" s="462" customFormat="1" ht="74.25" customHeight="1">
      <c r="A1" s="1403" t="s">
        <v>408</v>
      </c>
      <c r="B1" s="1403"/>
      <c r="C1" s="1403"/>
      <c r="D1" s="1403"/>
      <c r="E1" s="1403"/>
      <c r="F1" s="1403"/>
      <c r="G1" s="1403"/>
      <c r="H1" s="1403"/>
      <c r="I1" s="1403"/>
      <c r="J1" s="1403"/>
      <c r="K1" s="1403"/>
      <c r="L1" s="1403"/>
      <c r="M1" s="1403"/>
      <c r="N1" s="1403"/>
      <c r="O1" s="1403"/>
    </row>
    <row r="2" spans="1:18" s="462" customFormat="1" ht="30.75" customHeight="1">
      <c r="A2" s="1446" t="str">
        <f>+'Resumen '!O7</f>
        <v>Período:  Diciembre 2010 - Mayo 2024</v>
      </c>
      <c r="B2" s="1446"/>
      <c r="C2" s="1446"/>
      <c r="D2" s="1446"/>
      <c r="E2" s="1446"/>
      <c r="F2" s="1446"/>
      <c r="G2" s="1446"/>
      <c r="H2" s="1446"/>
      <c r="I2" s="1446"/>
      <c r="J2" s="1446"/>
      <c r="K2" s="1446"/>
      <c r="L2" s="1446"/>
      <c r="M2" s="1446"/>
      <c r="N2" s="1446"/>
      <c r="O2" s="1446"/>
    </row>
    <row r="3" spans="1:18" ht="6" customHeight="1">
      <c r="B3" s="270"/>
      <c r="C3" s="270"/>
      <c r="D3" s="270"/>
      <c r="E3" s="270"/>
      <c r="F3" s="270"/>
      <c r="G3" s="270"/>
      <c r="H3" s="270"/>
    </row>
    <row r="4" spans="1:18" ht="39" customHeight="1">
      <c r="A4" s="1447" t="s">
        <v>409</v>
      </c>
      <c r="B4" s="1448"/>
      <c r="C4" s="1448"/>
      <c r="D4" s="1448"/>
      <c r="E4" s="1448"/>
      <c r="F4" s="1448"/>
      <c r="G4" s="1448"/>
      <c r="H4" s="1448"/>
      <c r="I4" s="1448"/>
      <c r="J4" s="1448"/>
      <c r="K4" s="1448"/>
      <c r="L4" s="1448"/>
      <c r="M4" s="1448"/>
      <c r="N4" s="1448"/>
      <c r="O4" s="1449"/>
    </row>
    <row r="5" spans="1:18" s="504" customFormat="1" ht="85.5" customHeight="1">
      <c r="A5" s="1010" t="s">
        <v>303</v>
      </c>
      <c r="B5" s="640" t="s">
        <v>410</v>
      </c>
      <c r="C5" s="640" t="s">
        <v>411</v>
      </c>
      <c r="D5" s="640" t="s">
        <v>412</v>
      </c>
      <c r="E5" s="640" t="s">
        <v>413</v>
      </c>
      <c r="F5" s="640" t="s">
        <v>414</v>
      </c>
      <c r="G5" s="640" t="s">
        <v>415</v>
      </c>
      <c r="H5" s="640" t="s">
        <v>416</v>
      </c>
      <c r="I5" s="640" t="s">
        <v>202</v>
      </c>
      <c r="J5" s="640" t="s">
        <v>417</v>
      </c>
      <c r="K5" s="640" t="s">
        <v>418</v>
      </c>
      <c r="L5" s="640" t="s">
        <v>419</v>
      </c>
      <c r="M5" s="640" t="s">
        <v>420</v>
      </c>
      <c r="N5" s="640" t="s">
        <v>421</v>
      </c>
      <c r="O5" s="901" t="s">
        <v>422</v>
      </c>
      <c r="P5" s="292"/>
    </row>
    <row r="6" spans="1:18" s="275" customFormat="1" ht="23.25">
      <c r="A6" s="727" t="s">
        <v>238</v>
      </c>
      <c r="B6" s="1049">
        <v>0</v>
      </c>
      <c r="C6" s="1049">
        <v>116</v>
      </c>
      <c r="D6" s="1049">
        <v>0</v>
      </c>
      <c r="E6" s="1049">
        <v>505</v>
      </c>
      <c r="F6" s="1049">
        <v>2471</v>
      </c>
      <c r="G6" s="1049">
        <v>2</v>
      </c>
      <c r="H6" s="1049">
        <v>125</v>
      </c>
      <c r="I6" s="1050">
        <f t="shared" ref="I6:I17" si="0">SUM(B6:H6)</f>
        <v>3219</v>
      </c>
      <c r="J6" s="1049">
        <v>4114</v>
      </c>
      <c r="K6" s="1049">
        <v>0</v>
      </c>
      <c r="L6" s="1049">
        <v>1</v>
      </c>
      <c r="M6" s="1049">
        <v>3310</v>
      </c>
      <c r="N6" s="1051">
        <f t="shared" ref="N6:N17" si="1">+M6+L6+K6+J6</f>
        <v>7425</v>
      </c>
      <c r="O6" s="1052">
        <f>+N6+I6</f>
        <v>10644</v>
      </c>
      <c r="P6" s="293"/>
      <c r="Q6" s="293"/>
      <c r="R6" s="293"/>
    </row>
    <row r="7" spans="1:18" s="275" customFormat="1" ht="23.25">
      <c r="A7" s="727" t="s">
        <v>239</v>
      </c>
      <c r="B7" s="1049">
        <v>0</v>
      </c>
      <c r="C7" s="1049">
        <v>306</v>
      </c>
      <c r="D7" s="1049">
        <v>0</v>
      </c>
      <c r="E7" s="1049">
        <v>572</v>
      </c>
      <c r="F7" s="1049">
        <v>3158</v>
      </c>
      <c r="G7" s="1049">
        <v>8</v>
      </c>
      <c r="H7" s="1049">
        <v>247</v>
      </c>
      <c r="I7" s="1050">
        <f t="shared" si="0"/>
        <v>4291</v>
      </c>
      <c r="J7" s="1049">
        <v>199</v>
      </c>
      <c r="K7" s="1049">
        <v>0</v>
      </c>
      <c r="L7" s="1049">
        <v>0</v>
      </c>
      <c r="M7" s="1049">
        <v>1778</v>
      </c>
      <c r="N7" s="1051">
        <f t="shared" si="1"/>
        <v>1977</v>
      </c>
      <c r="O7" s="1052">
        <f t="shared" ref="O7:O12" si="2">+N7+I7</f>
        <v>6268</v>
      </c>
      <c r="P7" s="293"/>
      <c r="Q7" s="293"/>
      <c r="R7" s="293"/>
    </row>
    <row r="8" spans="1:18" s="275" customFormat="1" ht="23.25">
      <c r="A8" s="727" t="s">
        <v>240</v>
      </c>
      <c r="B8" s="1049">
        <v>0</v>
      </c>
      <c r="C8" s="1049">
        <v>1022</v>
      </c>
      <c r="D8" s="1049">
        <v>0</v>
      </c>
      <c r="E8" s="1049">
        <v>1014</v>
      </c>
      <c r="F8" s="1049">
        <v>3741</v>
      </c>
      <c r="G8" s="1049">
        <v>11</v>
      </c>
      <c r="H8" s="1049">
        <v>783</v>
      </c>
      <c r="I8" s="1050">
        <f t="shared" si="0"/>
        <v>6571</v>
      </c>
      <c r="J8" s="1049">
        <v>17</v>
      </c>
      <c r="K8" s="1049">
        <v>0</v>
      </c>
      <c r="L8" s="1049">
        <v>1</v>
      </c>
      <c r="M8" s="1049">
        <v>3457</v>
      </c>
      <c r="N8" s="1051">
        <f t="shared" si="1"/>
        <v>3475</v>
      </c>
      <c r="O8" s="1052">
        <f t="shared" si="2"/>
        <v>10046</v>
      </c>
      <c r="P8" s="293"/>
      <c r="Q8" s="293"/>
      <c r="R8" s="293"/>
    </row>
    <row r="9" spans="1:18" s="275" customFormat="1" ht="23.25">
      <c r="A9" s="727" t="s">
        <v>241</v>
      </c>
      <c r="B9" s="1049">
        <v>0</v>
      </c>
      <c r="C9" s="1049">
        <v>1578</v>
      </c>
      <c r="D9" s="1049">
        <v>0</v>
      </c>
      <c r="E9" s="1049">
        <v>1482</v>
      </c>
      <c r="F9" s="1049">
        <v>7614</v>
      </c>
      <c r="G9" s="1049">
        <v>7</v>
      </c>
      <c r="H9" s="1049">
        <v>1278</v>
      </c>
      <c r="I9" s="1050">
        <f t="shared" si="0"/>
        <v>11959</v>
      </c>
      <c r="J9" s="1049">
        <v>1532</v>
      </c>
      <c r="K9" s="1049">
        <v>0</v>
      </c>
      <c r="L9" s="1049">
        <v>0</v>
      </c>
      <c r="M9" s="1049">
        <v>2249</v>
      </c>
      <c r="N9" s="1051">
        <f t="shared" si="1"/>
        <v>3781</v>
      </c>
      <c r="O9" s="1052">
        <f t="shared" si="2"/>
        <v>15740</v>
      </c>
      <c r="P9" s="293"/>
      <c r="Q9" s="293"/>
      <c r="R9" s="293"/>
    </row>
    <row r="10" spans="1:18" s="275" customFormat="1" ht="23.25">
      <c r="A10" s="727" t="s">
        <v>242</v>
      </c>
      <c r="B10" s="1049">
        <v>0</v>
      </c>
      <c r="C10" s="1049">
        <v>4313</v>
      </c>
      <c r="D10" s="1049">
        <v>0</v>
      </c>
      <c r="E10" s="1049">
        <v>2468</v>
      </c>
      <c r="F10" s="1049">
        <v>14806</v>
      </c>
      <c r="G10" s="1049">
        <v>768</v>
      </c>
      <c r="H10" s="1049">
        <v>2513</v>
      </c>
      <c r="I10" s="1050">
        <f t="shared" si="0"/>
        <v>24868</v>
      </c>
      <c r="J10" s="1049">
        <v>462</v>
      </c>
      <c r="K10" s="1049">
        <v>0</v>
      </c>
      <c r="L10" s="1049">
        <v>0</v>
      </c>
      <c r="M10" s="1049">
        <v>7035</v>
      </c>
      <c r="N10" s="1051">
        <f t="shared" si="1"/>
        <v>7497</v>
      </c>
      <c r="O10" s="1052">
        <f t="shared" si="2"/>
        <v>32365</v>
      </c>
      <c r="P10" s="293"/>
      <c r="Q10" s="293"/>
      <c r="R10" s="293"/>
    </row>
    <row r="11" spans="1:18" s="275" customFormat="1" ht="23.25">
      <c r="A11" s="727" t="s">
        <v>243</v>
      </c>
      <c r="B11" s="1049">
        <v>0</v>
      </c>
      <c r="C11" s="1049">
        <v>5871</v>
      </c>
      <c r="D11" s="1049">
        <v>0</v>
      </c>
      <c r="E11" s="1049">
        <v>4978</v>
      </c>
      <c r="F11" s="1049">
        <v>20426</v>
      </c>
      <c r="G11" s="1049">
        <v>1042</v>
      </c>
      <c r="H11" s="1049">
        <v>4287</v>
      </c>
      <c r="I11" s="1050">
        <f t="shared" si="0"/>
        <v>36604</v>
      </c>
      <c r="J11" s="1049">
        <v>426</v>
      </c>
      <c r="K11" s="1049">
        <v>0</v>
      </c>
      <c r="L11" s="1049">
        <v>11</v>
      </c>
      <c r="M11" s="1049">
        <v>5549</v>
      </c>
      <c r="N11" s="1051">
        <f t="shared" si="1"/>
        <v>5986</v>
      </c>
      <c r="O11" s="1052">
        <f t="shared" si="2"/>
        <v>42590</v>
      </c>
      <c r="P11" s="293"/>
      <c r="Q11" s="293"/>
      <c r="R11" s="293"/>
    </row>
    <row r="12" spans="1:18" s="275" customFormat="1" ht="23.25">
      <c r="A12" s="727" t="s">
        <v>244</v>
      </c>
      <c r="B12" s="1049">
        <v>11383</v>
      </c>
      <c r="C12" s="1049">
        <v>10015</v>
      </c>
      <c r="D12" s="1049">
        <v>0</v>
      </c>
      <c r="E12" s="1049">
        <v>10052</v>
      </c>
      <c r="F12" s="1049">
        <v>22261</v>
      </c>
      <c r="G12" s="1049">
        <v>740</v>
      </c>
      <c r="H12" s="1049">
        <v>7745</v>
      </c>
      <c r="I12" s="1050">
        <f t="shared" si="0"/>
        <v>62196</v>
      </c>
      <c r="J12" s="1049">
        <v>725</v>
      </c>
      <c r="K12" s="1049">
        <v>0</v>
      </c>
      <c r="L12" s="1049">
        <v>0</v>
      </c>
      <c r="M12" s="1049">
        <v>2156</v>
      </c>
      <c r="N12" s="1051">
        <f t="shared" si="1"/>
        <v>2881</v>
      </c>
      <c r="O12" s="1052">
        <f t="shared" si="2"/>
        <v>65077</v>
      </c>
      <c r="P12" s="293"/>
      <c r="Q12" s="293"/>
      <c r="R12" s="293"/>
    </row>
    <row r="13" spans="1:18" s="294" customFormat="1" ht="23.25">
      <c r="A13" s="727" t="s">
        <v>245</v>
      </c>
      <c r="B13" s="1053">
        <v>13678</v>
      </c>
      <c r="C13" s="1049">
        <v>10088</v>
      </c>
      <c r="D13" s="1049">
        <v>287</v>
      </c>
      <c r="E13" s="1049">
        <v>18702</v>
      </c>
      <c r="F13" s="1049">
        <v>19380</v>
      </c>
      <c r="G13" s="1049">
        <v>1053</v>
      </c>
      <c r="H13" s="1049">
        <v>10735</v>
      </c>
      <c r="I13" s="1050">
        <f t="shared" si="0"/>
        <v>73923</v>
      </c>
      <c r="J13" s="1049">
        <v>872</v>
      </c>
      <c r="K13" s="1049">
        <v>0</v>
      </c>
      <c r="L13" s="1049">
        <v>0</v>
      </c>
      <c r="M13" s="1049">
        <v>5722</v>
      </c>
      <c r="N13" s="1051">
        <f t="shared" si="1"/>
        <v>6594</v>
      </c>
      <c r="O13" s="1052">
        <f>+N13+I13</f>
        <v>80517</v>
      </c>
      <c r="P13" s="293"/>
      <c r="Q13" s="293"/>
      <c r="R13" s="293"/>
    </row>
    <row r="14" spans="1:18" s="294" customFormat="1" ht="23.25">
      <c r="A14" s="727" t="s">
        <v>246</v>
      </c>
      <c r="B14" s="1053">
        <v>4664</v>
      </c>
      <c r="C14" s="1049">
        <v>14487</v>
      </c>
      <c r="D14" s="1049">
        <v>2547</v>
      </c>
      <c r="E14" s="1049">
        <v>26449</v>
      </c>
      <c r="F14" s="1049">
        <v>21853</v>
      </c>
      <c r="G14" s="1049">
        <v>665</v>
      </c>
      <c r="H14" s="1049">
        <v>9985</v>
      </c>
      <c r="I14" s="1050">
        <f t="shared" si="0"/>
        <v>80650</v>
      </c>
      <c r="J14" s="1049">
        <v>204</v>
      </c>
      <c r="K14" s="1049">
        <v>0</v>
      </c>
      <c r="L14" s="1049">
        <v>0</v>
      </c>
      <c r="M14" s="1049">
        <v>1858</v>
      </c>
      <c r="N14" s="1051">
        <f t="shared" si="1"/>
        <v>2062</v>
      </c>
      <c r="O14" s="1052">
        <f>+N14+I14</f>
        <v>82712</v>
      </c>
      <c r="P14" s="293"/>
      <c r="Q14" s="293"/>
      <c r="R14" s="293"/>
    </row>
    <row r="15" spans="1:18" s="294" customFormat="1" ht="23.25">
      <c r="A15" s="727" t="s">
        <v>247</v>
      </c>
      <c r="B15" s="1049">
        <v>5794</v>
      </c>
      <c r="C15" s="1049">
        <v>24336</v>
      </c>
      <c r="D15" s="1049">
        <v>3249</v>
      </c>
      <c r="E15" s="1049">
        <v>18892</v>
      </c>
      <c r="F15" s="1049">
        <v>19821</v>
      </c>
      <c r="G15" s="1049">
        <v>396</v>
      </c>
      <c r="H15" s="1049">
        <v>10586</v>
      </c>
      <c r="I15" s="1050">
        <f t="shared" si="0"/>
        <v>83074</v>
      </c>
      <c r="J15" s="1049">
        <v>316</v>
      </c>
      <c r="K15" s="1049">
        <v>0</v>
      </c>
      <c r="L15" s="1049">
        <v>0</v>
      </c>
      <c r="M15" s="1049">
        <v>4635</v>
      </c>
      <c r="N15" s="1051">
        <f t="shared" si="1"/>
        <v>4951</v>
      </c>
      <c r="O15" s="1052">
        <f>+N15+I15</f>
        <v>88025</v>
      </c>
      <c r="P15" s="293"/>
      <c r="Q15" s="293"/>
      <c r="R15" s="293"/>
    </row>
    <row r="16" spans="1:18" s="294" customFormat="1" ht="23.25">
      <c r="A16" s="727" t="s">
        <v>299</v>
      </c>
      <c r="B16" s="1049">
        <v>4302</v>
      </c>
      <c r="C16" s="1049">
        <v>6423</v>
      </c>
      <c r="D16" s="1049">
        <v>777</v>
      </c>
      <c r="E16" s="1049">
        <v>3046</v>
      </c>
      <c r="F16" s="1049">
        <v>6734</v>
      </c>
      <c r="G16" s="1049">
        <v>97</v>
      </c>
      <c r="H16" s="1049">
        <v>1553</v>
      </c>
      <c r="I16" s="1050">
        <f t="shared" si="0"/>
        <v>22932</v>
      </c>
      <c r="J16" s="1049">
        <v>461</v>
      </c>
      <c r="K16" s="1049">
        <v>0</v>
      </c>
      <c r="L16" s="1049">
        <v>0</v>
      </c>
      <c r="M16" s="1049">
        <v>90</v>
      </c>
      <c r="N16" s="1051">
        <f t="shared" si="1"/>
        <v>551</v>
      </c>
      <c r="O16" s="1052">
        <f>+N16+I16</f>
        <v>23483</v>
      </c>
      <c r="P16" s="293"/>
      <c r="Q16" s="293"/>
      <c r="R16" s="293"/>
    </row>
    <row r="17" spans="1:18" s="294" customFormat="1" ht="23.25">
      <c r="A17" s="728" t="s">
        <v>423</v>
      </c>
      <c r="B17" s="1104">
        <v>4168</v>
      </c>
      <c r="C17" s="1104">
        <v>9156</v>
      </c>
      <c r="D17" s="1104">
        <v>1668</v>
      </c>
      <c r="E17" s="1104">
        <v>5713</v>
      </c>
      <c r="F17" s="1104">
        <v>8222</v>
      </c>
      <c r="G17" s="1104">
        <v>577</v>
      </c>
      <c r="H17" s="1104">
        <v>4639</v>
      </c>
      <c r="I17" s="1105">
        <f t="shared" si="0"/>
        <v>34143</v>
      </c>
      <c r="J17" s="1104">
        <v>942</v>
      </c>
      <c r="K17" s="1104">
        <v>0</v>
      </c>
      <c r="L17" s="1104">
        <v>0</v>
      </c>
      <c r="M17" s="1104">
        <v>232</v>
      </c>
      <c r="N17" s="1106">
        <f t="shared" si="1"/>
        <v>1174</v>
      </c>
      <c r="O17" s="1107">
        <f>+N17+I17</f>
        <v>35317</v>
      </c>
      <c r="P17" s="293"/>
      <c r="Q17" s="293"/>
      <c r="R17" s="293"/>
    </row>
    <row r="18" spans="1:18" s="294" customFormat="1" ht="23.25">
      <c r="A18" s="728" t="s">
        <v>325</v>
      </c>
      <c r="B18" s="1104">
        <v>4342</v>
      </c>
      <c r="C18" s="1104">
        <v>10949</v>
      </c>
      <c r="D18" s="1104">
        <v>2442</v>
      </c>
      <c r="E18" s="1104">
        <v>7812</v>
      </c>
      <c r="F18" s="1104">
        <v>7363</v>
      </c>
      <c r="G18" s="1104">
        <v>320</v>
      </c>
      <c r="H18" s="1104">
        <v>6675</v>
      </c>
      <c r="I18" s="1105">
        <v>39903</v>
      </c>
      <c r="J18" s="1104">
        <v>1157</v>
      </c>
      <c r="K18" s="1104">
        <v>0</v>
      </c>
      <c r="L18" s="1104">
        <v>0</v>
      </c>
      <c r="M18" s="1104">
        <v>21329</v>
      </c>
      <c r="N18" s="1106">
        <v>22486</v>
      </c>
      <c r="O18" s="1107">
        <v>62389</v>
      </c>
      <c r="P18" s="293"/>
      <c r="Q18" s="293"/>
      <c r="R18" s="293"/>
    </row>
    <row r="19" spans="1:18" s="294" customFormat="1" ht="23.25">
      <c r="A19" s="728" t="s">
        <v>326</v>
      </c>
      <c r="B19" s="1104">
        <v>7908</v>
      </c>
      <c r="C19" s="1104">
        <v>15328</v>
      </c>
      <c r="D19" s="1104">
        <v>3775</v>
      </c>
      <c r="E19" s="1104">
        <v>17661</v>
      </c>
      <c r="F19" s="1104">
        <v>14013</v>
      </c>
      <c r="G19" s="1104">
        <v>241</v>
      </c>
      <c r="H19" s="1104">
        <v>11925</v>
      </c>
      <c r="I19" s="1105">
        <v>70851</v>
      </c>
      <c r="J19" s="1104">
        <v>856</v>
      </c>
      <c r="K19" s="1104">
        <v>0</v>
      </c>
      <c r="L19" s="1104">
        <v>1</v>
      </c>
      <c r="M19" s="1104">
        <v>9928</v>
      </c>
      <c r="N19" s="1106">
        <v>10785</v>
      </c>
      <c r="O19" s="1107">
        <v>81636</v>
      </c>
      <c r="P19" s="293"/>
      <c r="Q19" s="293"/>
      <c r="R19" s="293"/>
    </row>
    <row r="20" spans="1:18" s="275" customFormat="1" ht="23.25">
      <c r="A20" s="728" t="str">
        <f>+'Resumen '!O5</f>
        <v>Ene-May. 24</v>
      </c>
      <c r="B20" s="1104">
        <f>831+3348</f>
        <v>4179</v>
      </c>
      <c r="C20" s="1104">
        <v>6798</v>
      </c>
      <c r="D20" s="1104">
        <v>1944</v>
      </c>
      <c r="E20" s="1104">
        <v>5325</v>
      </c>
      <c r="F20" s="1104">
        <v>6603</v>
      </c>
      <c r="G20" s="1104">
        <v>86</v>
      </c>
      <c r="H20" s="1104">
        <v>5712</v>
      </c>
      <c r="I20" s="1105">
        <f>SUM(B20:H20)</f>
        <v>30647</v>
      </c>
      <c r="J20" s="1104">
        <v>1630</v>
      </c>
      <c r="K20" s="1104"/>
      <c r="L20" s="1104"/>
      <c r="M20" s="1104">
        <v>2928</v>
      </c>
      <c r="N20" s="1106">
        <f>+M20+L20+K20+J20</f>
        <v>4558</v>
      </c>
      <c r="O20" s="1107">
        <f>+N20+I20</f>
        <v>35205</v>
      </c>
      <c r="P20" s="295"/>
      <c r="Q20" s="295"/>
    </row>
    <row r="21" spans="1:18" ht="23.25">
      <c r="A21" s="1101" t="s">
        <v>202</v>
      </c>
      <c r="B21" s="1102">
        <f t="shared" ref="B21:O21" si="3">SUM(B6:B20)</f>
        <v>60418</v>
      </c>
      <c r="C21" s="1102">
        <f t="shared" si="3"/>
        <v>120786</v>
      </c>
      <c r="D21" s="1102">
        <f t="shared" si="3"/>
        <v>16689</v>
      </c>
      <c r="E21" s="1102">
        <f t="shared" si="3"/>
        <v>124671</v>
      </c>
      <c r="F21" s="1102">
        <f t="shared" si="3"/>
        <v>178466</v>
      </c>
      <c r="G21" s="1102">
        <f t="shared" si="3"/>
        <v>6013</v>
      </c>
      <c r="H21" s="1102">
        <f t="shared" si="3"/>
        <v>78788</v>
      </c>
      <c r="I21" s="1102">
        <f t="shared" si="3"/>
        <v>585831</v>
      </c>
      <c r="J21" s="1102">
        <f t="shared" si="3"/>
        <v>13913</v>
      </c>
      <c r="K21" s="1102">
        <f t="shared" si="3"/>
        <v>0</v>
      </c>
      <c r="L21" s="1102">
        <f>SUM(L6:L20)</f>
        <v>14</v>
      </c>
      <c r="M21" s="1102">
        <f t="shared" si="3"/>
        <v>72256</v>
      </c>
      <c r="N21" s="1102">
        <f>SUM(N6:N20)</f>
        <v>86183</v>
      </c>
      <c r="O21" s="1103">
        <f t="shared" si="3"/>
        <v>672014</v>
      </c>
      <c r="P21" s="284"/>
      <c r="Q21" s="284"/>
    </row>
    <row r="22" spans="1:18" ht="20.25">
      <c r="A22" s="1036" t="s">
        <v>381</v>
      </c>
      <c r="J22" s="270" t="s">
        <v>395</v>
      </c>
      <c r="P22" s="284"/>
      <c r="Q22" s="284"/>
    </row>
    <row r="23" spans="1:18" ht="23.25">
      <c r="A23" s="1035" t="s">
        <v>424</v>
      </c>
      <c r="D23" s="990"/>
      <c r="E23" s="988"/>
      <c r="F23" s="989"/>
      <c r="G23" s="295"/>
      <c r="P23" s="284"/>
      <c r="Q23" s="284"/>
    </row>
    <row r="24" spans="1:18" s="317" customFormat="1" ht="18">
      <c r="A24" s="1037" t="s">
        <v>425</v>
      </c>
      <c r="B24" s="988"/>
      <c r="C24" s="988"/>
      <c r="D24" s="988"/>
      <c r="E24" s="988"/>
      <c r="F24" s="988"/>
      <c r="G24" s="988"/>
      <c r="H24" s="988"/>
      <c r="P24" s="988"/>
      <c r="Q24" s="988"/>
    </row>
    <row r="25" spans="1:18" s="317" customFormat="1" ht="18">
      <c r="A25" s="1037" t="s">
        <v>426</v>
      </c>
      <c r="B25" s="988"/>
      <c r="C25" s="988"/>
      <c r="D25" s="988"/>
      <c r="E25" s="988"/>
      <c r="F25" s="988"/>
      <c r="G25" s="988"/>
      <c r="H25" s="988"/>
      <c r="P25" s="988"/>
      <c r="Q25" s="988"/>
    </row>
    <row r="26" spans="1:18" s="317" customFormat="1" ht="18">
      <c r="A26" s="1037" t="s">
        <v>427</v>
      </c>
      <c r="B26" s="988"/>
      <c r="C26" s="988"/>
      <c r="D26" s="988"/>
      <c r="E26" s="988"/>
      <c r="F26" s="988"/>
      <c r="G26" s="988"/>
      <c r="H26" s="988"/>
    </row>
    <row r="27" spans="1:18" s="317" customFormat="1" ht="18">
      <c r="A27" s="1037" t="s">
        <v>428</v>
      </c>
      <c r="B27" s="988"/>
      <c r="C27" s="988"/>
      <c r="D27" s="988"/>
      <c r="E27" s="1038"/>
      <c r="F27" s="1038"/>
      <c r="G27" s="988"/>
      <c r="H27" s="988"/>
      <c r="N27" s="1039"/>
      <c r="O27" s="1040"/>
    </row>
    <row r="28" spans="1:18">
      <c r="A28" s="296"/>
      <c r="E28" s="297"/>
      <c r="F28" s="297"/>
      <c r="N28" s="286"/>
      <c r="O28" s="288"/>
    </row>
    <row r="29" spans="1:18">
      <c r="E29" s="297"/>
      <c r="F29" s="297"/>
      <c r="K29" s="286"/>
    </row>
    <row r="30" spans="1:18">
      <c r="E30" s="297"/>
      <c r="F30" s="297"/>
      <c r="K30" s="286"/>
    </row>
    <row r="31" spans="1:18">
      <c r="E31" s="297"/>
      <c r="F31" s="297"/>
      <c r="N31" s="286"/>
    </row>
    <row r="32" spans="1:18">
      <c r="E32" s="297"/>
      <c r="F32" s="297"/>
      <c r="K32" s="286"/>
      <c r="N32" s="286"/>
      <c r="O32" s="286"/>
    </row>
    <row r="33" spans="5:15">
      <c r="F33" s="297"/>
      <c r="I33" s="286"/>
      <c r="J33" s="286"/>
    </row>
    <row r="34" spans="5:15">
      <c r="F34" s="297"/>
      <c r="K34" s="286"/>
      <c r="O34" s="286"/>
    </row>
    <row r="35" spans="5:15">
      <c r="E35" s="297"/>
      <c r="F35" s="297"/>
      <c r="K35" s="286"/>
      <c r="O35" s="286"/>
    </row>
    <row r="36" spans="5:15">
      <c r="E36" s="298"/>
      <c r="F36" s="298"/>
      <c r="G36" s="299"/>
      <c r="H36" s="299"/>
      <c r="I36" s="290"/>
      <c r="J36" s="290"/>
      <c r="K36" s="290"/>
      <c r="L36" s="289"/>
      <c r="M36" s="289"/>
      <c r="N36" s="289"/>
      <c r="O36" s="289"/>
    </row>
    <row r="37" spans="5:15">
      <c r="E37" s="297"/>
      <c r="F37" s="297"/>
      <c r="K37" s="286"/>
      <c r="N37" s="286"/>
      <c r="O37" s="286"/>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3">
    <tabColor rgb="FF0070C0"/>
    <pageSetUpPr fitToPage="1"/>
  </sheetPr>
  <dimension ref="A1:Q36"/>
  <sheetViews>
    <sheetView showGridLines="0" view="pageBreakPreview" zoomScale="55" zoomScaleNormal="40" zoomScaleSheetLayoutView="55" workbookViewId="0">
      <pane xSplit="1" ySplit="4" topLeftCell="B26" activePane="bottomRight" state="frozen"/>
      <selection pane="bottomRight" activeCell="P42" sqref="P42"/>
      <selection pane="bottomLeft" activeCell="A6" sqref="A6:J27"/>
      <selection pane="topRight" activeCell="A6" sqref="A6:J27"/>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61" customFormat="1" ht="57" customHeight="1">
      <c r="A1" s="1450" t="s">
        <v>429</v>
      </c>
      <c r="B1" s="1450"/>
      <c r="C1" s="1450"/>
      <c r="D1" s="1450"/>
      <c r="E1" s="1450"/>
      <c r="F1" s="1450"/>
      <c r="G1" s="1450"/>
      <c r="H1" s="1450"/>
      <c r="I1" s="1450"/>
      <c r="J1" s="1450"/>
      <c r="K1" s="1450"/>
      <c r="L1" s="1450"/>
      <c r="M1" s="1450"/>
      <c r="N1" s="1450"/>
      <c r="O1" s="1450"/>
    </row>
    <row r="2" spans="1:17" s="461" customFormat="1" ht="30" customHeight="1">
      <c r="A2" s="1406" t="str">
        <f>+'III.5.9.Trasp. recibidos'!A2:O2</f>
        <v>Período:  Diciembre 2010 - Mayo 2024</v>
      </c>
      <c r="B2" s="1406"/>
      <c r="C2" s="1406"/>
      <c r="D2" s="1406"/>
      <c r="E2" s="1406"/>
      <c r="F2" s="1406"/>
      <c r="G2" s="1406"/>
      <c r="H2" s="1406"/>
      <c r="I2" s="1406"/>
      <c r="J2" s="1406"/>
      <c r="K2" s="1406"/>
      <c r="L2" s="1406"/>
      <c r="M2" s="1406"/>
      <c r="N2" s="1406"/>
      <c r="O2" s="1406"/>
      <c r="Q2"/>
    </row>
    <row r="3" spans="1:17" ht="30" customHeight="1">
      <c r="A3" s="1451" t="s">
        <v>430</v>
      </c>
      <c r="B3" s="1452"/>
      <c r="C3" s="1452"/>
      <c r="D3" s="1452"/>
      <c r="E3" s="1452"/>
      <c r="F3" s="1452"/>
      <c r="G3" s="1452"/>
      <c r="H3" s="1452"/>
      <c r="I3" s="1452"/>
      <c r="J3" s="1452"/>
      <c r="K3" s="1452"/>
      <c r="L3" s="1452"/>
      <c r="M3" s="1452"/>
      <c r="N3" s="1452"/>
      <c r="O3" s="1453"/>
    </row>
    <row r="4" spans="1:17" s="464" customFormat="1" ht="47.25" customHeight="1">
      <c r="A4" s="506" t="s">
        <v>318</v>
      </c>
      <c r="B4" s="737" t="s">
        <v>410</v>
      </c>
      <c r="C4" s="737" t="s">
        <v>411</v>
      </c>
      <c r="D4" s="489" t="s">
        <v>412</v>
      </c>
      <c r="E4" s="489" t="s">
        <v>413</v>
      </c>
      <c r="F4" s="489" t="s">
        <v>414</v>
      </c>
      <c r="G4" s="499" t="s">
        <v>415</v>
      </c>
      <c r="H4" s="489" t="s">
        <v>416</v>
      </c>
      <c r="I4" s="489" t="s">
        <v>431</v>
      </c>
      <c r="J4" s="489" t="s">
        <v>432</v>
      </c>
      <c r="K4" s="499" t="s">
        <v>433</v>
      </c>
      <c r="L4" s="489" t="s">
        <v>434</v>
      </c>
      <c r="M4" s="499" t="s">
        <v>417</v>
      </c>
      <c r="N4" s="499" t="s">
        <v>421</v>
      </c>
      <c r="O4" s="500" t="s">
        <v>422</v>
      </c>
    </row>
    <row r="5" spans="1:17" s="501" customFormat="1" ht="15" customHeight="1">
      <c r="A5" s="729" t="s">
        <v>238</v>
      </c>
      <c r="B5" s="730">
        <v>0</v>
      </c>
      <c r="C5" s="730">
        <v>2869</v>
      </c>
      <c r="D5" s="730">
        <v>0</v>
      </c>
      <c r="E5" s="730">
        <v>2345</v>
      </c>
      <c r="F5" s="730">
        <v>3608</v>
      </c>
      <c r="G5" s="730">
        <v>22</v>
      </c>
      <c r="H5" s="730">
        <v>1752</v>
      </c>
      <c r="I5" s="731">
        <f t="shared" ref="I5:I19" si="0">SUM(B5:H5)</f>
        <v>10596</v>
      </c>
      <c r="J5" s="732">
        <v>0</v>
      </c>
      <c r="K5" s="732">
        <v>5</v>
      </c>
      <c r="L5" s="732">
        <v>43</v>
      </c>
      <c r="M5" s="732">
        <v>0</v>
      </c>
      <c r="N5" s="733">
        <f t="shared" ref="N5:N19" si="1">SUM(J5:M5)</f>
        <v>48</v>
      </c>
      <c r="O5" s="734">
        <f t="shared" ref="O5:O19" si="2">I5+N5</f>
        <v>10644</v>
      </c>
    </row>
    <row r="6" spans="1:17" s="501" customFormat="1" ht="15" customHeight="1">
      <c r="A6" s="729" t="s">
        <v>239</v>
      </c>
      <c r="B6" s="730">
        <v>0</v>
      </c>
      <c r="C6" s="730">
        <v>2173</v>
      </c>
      <c r="D6" s="730">
        <v>0</v>
      </c>
      <c r="E6" s="730">
        <v>1603</v>
      </c>
      <c r="F6" s="730">
        <v>1068</v>
      </c>
      <c r="G6" s="730">
        <v>23</v>
      </c>
      <c r="H6" s="730">
        <v>1337</v>
      </c>
      <c r="I6" s="731">
        <f t="shared" si="0"/>
        <v>6204</v>
      </c>
      <c r="J6" s="732">
        <v>0</v>
      </c>
      <c r="K6" s="732">
        <v>23</v>
      </c>
      <c r="L6" s="732">
        <v>41</v>
      </c>
      <c r="M6" s="732">
        <v>0</v>
      </c>
      <c r="N6" s="733">
        <f t="shared" si="1"/>
        <v>64</v>
      </c>
      <c r="O6" s="734">
        <f t="shared" si="2"/>
        <v>6268</v>
      </c>
    </row>
    <row r="7" spans="1:17" s="501" customFormat="1" ht="15" customHeight="1">
      <c r="A7" s="729" t="s">
        <v>240</v>
      </c>
      <c r="B7" s="730">
        <v>0</v>
      </c>
      <c r="C7" s="730">
        <v>3381</v>
      </c>
      <c r="D7" s="730">
        <v>0</v>
      </c>
      <c r="E7" s="730">
        <v>2631</v>
      </c>
      <c r="F7" s="730">
        <v>1755</v>
      </c>
      <c r="G7" s="730">
        <v>39</v>
      </c>
      <c r="H7" s="730">
        <v>2221</v>
      </c>
      <c r="I7" s="731">
        <f t="shared" si="0"/>
        <v>10027</v>
      </c>
      <c r="J7" s="732">
        <v>0</v>
      </c>
      <c r="K7" s="732">
        <v>3</v>
      </c>
      <c r="L7" s="732">
        <v>16</v>
      </c>
      <c r="M7" s="732">
        <v>0</v>
      </c>
      <c r="N7" s="733">
        <f t="shared" si="1"/>
        <v>19</v>
      </c>
      <c r="O7" s="734">
        <f t="shared" si="2"/>
        <v>10046</v>
      </c>
    </row>
    <row r="8" spans="1:17" s="501" customFormat="1" ht="15" customHeight="1">
      <c r="A8" s="729" t="s">
        <v>241</v>
      </c>
      <c r="B8" s="730">
        <v>0</v>
      </c>
      <c r="C8" s="730">
        <v>5417</v>
      </c>
      <c r="D8" s="730">
        <v>0</v>
      </c>
      <c r="E8" s="730">
        <v>3642</v>
      </c>
      <c r="F8" s="730">
        <v>3099</v>
      </c>
      <c r="G8" s="730">
        <v>33</v>
      </c>
      <c r="H8" s="730">
        <v>3510</v>
      </c>
      <c r="I8" s="731">
        <f t="shared" si="0"/>
        <v>15701</v>
      </c>
      <c r="J8" s="732">
        <v>0</v>
      </c>
      <c r="K8" s="732">
        <v>7</v>
      </c>
      <c r="L8" s="732">
        <v>32</v>
      </c>
      <c r="M8" s="732">
        <v>0</v>
      </c>
      <c r="N8" s="733">
        <f t="shared" si="1"/>
        <v>39</v>
      </c>
      <c r="O8" s="734">
        <f t="shared" si="2"/>
        <v>15740</v>
      </c>
    </row>
    <row r="9" spans="1:17" s="501" customFormat="1" ht="15" customHeight="1">
      <c r="A9" s="729" t="s">
        <v>242</v>
      </c>
      <c r="B9" s="730">
        <v>0</v>
      </c>
      <c r="C9" s="730">
        <v>11143</v>
      </c>
      <c r="D9" s="730">
        <v>0</v>
      </c>
      <c r="E9" s="730">
        <v>7753</v>
      </c>
      <c r="F9" s="730">
        <v>7468</v>
      </c>
      <c r="G9" s="730">
        <v>107</v>
      </c>
      <c r="H9" s="730">
        <v>5850</v>
      </c>
      <c r="I9" s="731">
        <f t="shared" si="0"/>
        <v>32321</v>
      </c>
      <c r="J9" s="732">
        <v>7</v>
      </c>
      <c r="K9" s="732">
        <v>5</v>
      </c>
      <c r="L9" s="732">
        <v>32</v>
      </c>
      <c r="M9" s="732">
        <v>0</v>
      </c>
      <c r="N9" s="733">
        <f t="shared" si="1"/>
        <v>44</v>
      </c>
      <c r="O9" s="734">
        <f t="shared" si="2"/>
        <v>32365</v>
      </c>
    </row>
    <row r="10" spans="1:17" s="501" customFormat="1" ht="15" customHeight="1">
      <c r="A10" s="729" t="s">
        <v>243</v>
      </c>
      <c r="B10" s="730">
        <v>0</v>
      </c>
      <c r="C10" s="730">
        <v>14572</v>
      </c>
      <c r="D10" s="730">
        <v>0</v>
      </c>
      <c r="E10" s="730">
        <v>10453</v>
      </c>
      <c r="F10" s="730">
        <v>8284</v>
      </c>
      <c r="G10" s="730">
        <v>192</v>
      </c>
      <c r="H10" s="730">
        <v>8960</v>
      </c>
      <c r="I10" s="731">
        <f t="shared" si="0"/>
        <v>42461</v>
      </c>
      <c r="J10" s="732">
        <v>90</v>
      </c>
      <c r="K10" s="732">
        <v>2</v>
      </c>
      <c r="L10" s="732">
        <v>37</v>
      </c>
      <c r="M10" s="732">
        <v>0</v>
      </c>
      <c r="N10" s="733">
        <f t="shared" si="1"/>
        <v>129</v>
      </c>
      <c r="O10" s="734">
        <f t="shared" si="2"/>
        <v>42590</v>
      </c>
    </row>
    <row r="11" spans="1:17" s="501" customFormat="1" ht="15" customHeight="1">
      <c r="A11" s="729" t="s">
        <v>244</v>
      </c>
      <c r="B11" s="730">
        <v>1</v>
      </c>
      <c r="C11" s="730">
        <v>25447</v>
      </c>
      <c r="D11" s="730">
        <v>0</v>
      </c>
      <c r="E11" s="730">
        <v>17688</v>
      </c>
      <c r="F11" s="730">
        <v>7993</v>
      </c>
      <c r="G11" s="730">
        <v>430</v>
      </c>
      <c r="H11" s="730">
        <v>13415</v>
      </c>
      <c r="I11" s="731">
        <f t="shared" si="0"/>
        <v>64974</v>
      </c>
      <c r="J11" s="732">
        <v>96</v>
      </c>
      <c r="K11" s="732">
        <v>0</v>
      </c>
      <c r="L11" s="732">
        <v>7</v>
      </c>
      <c r="M11" s="732">
        <v>0</v>
      </c>
      <c r="N11" s="733">
        <f t="shared" si="1"/>
        <v>103</v>
      </c>
      <c r="O11" s="734">
        <f t="shared" si="2"/>
        <v>65077</v>
      </c>
    </row>
    <row r="12" spans="1:17" s="501" customFormat="1" ht="15" customHeight="1">
      <c r="A12" s="729" t="s">
        <v>245</v>
      </c>
      <c r="B12" s="730">
        <v>1141</v>
      </c>
      <c r="C12" s="730">
        <v>31376</v>
      </c>
      <c r="D12" s="730">
        <v>0</v>
      </c>
      <c r="E12" s="730">
        <v>20913</v>
      </c>
      <c r="F12" s="730">
        <v>9213</v>
      </c>
      <c r="G12" s="730">
        <v>257</v>
      </c>
      <c r="H12" s="730">
        <v>17231</v>
      </c>
      <c r="I12" s="731">
        <f t="shared" si="0"/>
        <v>80131</v>
      </c>
      <c r="J12" s="732">
        <v>104</v>
      </c>
      <c r="K12" s="732">
        <v>4</v>
      </c>
      <c r="L12" s="732">
        <v>11</v>
      </c>
      <c r="M12" s="732">
        <v>267</v>
      </c>
      <c r="N12" s="733">
        <f t="shared" si="1"/>
        <v>386</v>
      </c>
      <c r="O12" s="734">
        <f t="shared" si="2"/>
        <v>80517</v>
      </c>
    </row>
    <row r="13" spans="1:17" s="501" customFormat="1" ht="15" customHeight="1">
      <c r="A13" s="729" t="s">
        <v>360</v>
      </c>
      <c r="B13" s="730">
        <v>4086</v>
      </c>
      <c r="C13" s="730">
        <v>31118</v>
      </c>
      <c r="D13" s="730">
        <v>6</v>
      </c>
      <c r="E13" s="730">
        <v>19850</v>
      </c>
      <c r="F13" s="730">
        <v>8259</v>
      </c>
      <c r="G13" s="730">
        <v>195</v>
      </c>
      <c r="H13" s="730">
        <v>18879</v>
      </c>
      <c r="I13" s="731">
        <f t="shared" si="0"/>
        <v>82393</v>
      </c>
      <c r="J13" s="732">
        <v>120</v>
      </c>
      <c r="K13" s="732">
        <v>50</v>
      </c>
      <c r="L13" s="732">
        <v>5</v>
      </c>
      <c r="M13" s="732">
        <v>144</v>
      </c>
      <c r="N13" s="733">
        <f t="shared" si="1"/>
        <v>319</v>
      </c>
      <c r="O13" s="734">
        <f t="shared" si="2"/>
        <v>82712</v>
      </c>
    </row>
    <row r="14" spans="1:17" s="501" customFormat="1" ht="15" customHeight="1">
      <c r="A14" s="729" t="s">
        <v>361</v>
      </c>
      <c r="B14" s="730">
        <v>4144</v>
      </c>
      <c r="C14" s="730">
        <v>28073</v>
      </c>
      <c r="D14" s="730">
        <v>152</v>
      </c>
      <c r="E14" s="730">
        <v>23841</v>
      </c>
      <c r="F14" s="730">
        <v>10417</v>
      </c>
      <c r="G14" s="730">
        <v>212</v>
      </c>
      <c r="H14" s="730">
        <v>20749</v>
      </c>
      <c r="I14" s="731">
        <f t="shared" si="0"/>
        <v>87588</v>
      </c>
      <c r="J14" s="732">
        <v>18</v>
      </c>
      <c r="K14" s="732">
        <v>9</v>
      </c>
      <c r="L14" s="732">
        <v>302</v>
      </c>
      <c r="M14" s="732">
        <v>108</v>
      </c>
      <c r="N14" s="733">
        <f t="shared" si="1"/>
        <v>437</v>
      </c>
      <c r="O14" s="734">
        <f t="shared" si="2"/>
        <v>88025</v>
      </c>
    </row>
    <row r="15" spans="1:17" s="501" customFormat="1" ht="15" customHeight="1">
      <c r="A15" s="729" t="s">
        <v>299</v>
      </c>
      <c r="B15" s="730">
        <v>2517</v>
      </c>
      <c r="C15" s="730">
        <v>5967</v>
      </c>
      <c r="D15" s="730">
        <v>160</v>
      </c>
      <c r="E15" s="730">
        <v>5615</v>
      </c>
      <c r="F15" s="730">
        <v>3890</v>
      </c>
      <c r="G15" s="730">
        <v>84</v>
      </c>
      <c r="H15" s="730">
        <v>4984</v>
      </c>
      <c r="I15" s="731">
        <f t="shared" si="0"/>
        <v>23217</v>
      </c>
      <c r="J15" s="732">
        <v>15</v>
      </c>
      <c r="K15" s="732">
        <v>5</v>
      </c>
      <c r="L15" s="732">
        <v>208</v>
      </c>
      <c r="M15" s="732">
        <v>38</v>
      </c>
      <c r="N15" s="733">
        <f t="shared" si="1"/>
        <v>266</v>
      </c>
      <c r="O15" s="734">
        <f t="shared" si="2"/>
        <v>23483</v>
      </c>
    </row>
    <row r="16" spans="1:17" s="501" customFormat="1" ht="15" customHeight="1">
      <c r="A16" s="1021" t="s">
        <v>423</v>
      </c>
      <c r="B16" s="1022">
        <v>2856</v>
      </c>
      <c r="C16" s="1022">
        <v>10077</v>
      </c>
      <c r="D16" s="1022">
        <v>412</v>
      </c>
      <c r="E16" s="1022">
        <v>9305</v>
      </c>
      <c r="F16" s="1022">
        <v>5337</v>
      </c>
      <c r="G16" s="1022">
        <v>141</v>
      </c>
      <c r="H16" s="1022">
        <v>6784</v>
      </c>
      <c r="I16" s="731">
        <f t="shared" si="0"/>
        <v>34912</v>
      </c>
      <c r="J16" s="1023">
        <v>4</v>
      </c>
      <c r="K16" s="1023">
        <v>23</v>
      </c>
      <c r="L16" s="1023">
        <v>314</v>
      </c>
      <c r="M16" s="1023">
        <v>54</v>
      </c>
      <c r="N16" s="733">
        <f t="shared" si="1"/>
        <v>395</v>
      </c>
      <c r="O16" s="734">
        <f t="shared" si="2"/>
        <v>35307</v>
      </c>
    </row>
    <row r="17" spans="1:15" s="501" customFormat="1" ht="15" customHeight="1">
      <c r="A17" s="1021" t="s">
        <v>325</v>
      </c>
      <c r="B17" s="1022">
        <v>3210</v>
      </c>
      <c r="C17" s="1022">
        <v>17694</v>
      </c>
      <c r="D17" s="1022">
        <v>903</v>
      </c>
      <c r="E17" s="1022">
        <v>18230</v>
      </c>
      <c r="F17" s="1022">
        <v>9583</v>
      </c>
      <c r="G17" s="1022">
        <v>192</v>
      </c>
      <c r="H17" s="1022">
        <v>12249</v>
      </c>
      <c r="I17" s="1147">
        <f t="shared" si="0"/>
        <v>62061</v>
      </c>
      <c r="J17" s="1023">
        <v>5</v>
      </c>
      <c r="K17" s="1023">
        <v>15</v>
      </c>
      <c r="L17" s="1023">
        <v>217</v>
      </c>
      <c r="M17" s="1023">
        <v>91</v>
      </c>
      <c r="N17" s="1148">
        <f t="shared" si="1"/>
        <v>328</v>
      </c>
      <c r="O17" s="1149">
        <f t="shared" si="2"/>
        <v>62389</v>
      </c>
    </row>
    <row r="18" spans="1:15" s="501" customFormat="1" ht="15" customHeight="1">
      <c r="A18" s="1021" t="s">
        <v>326</v>
      </c>
      <c r="B18" s="1022">
        <v>5005</v>
      </c>
      <c r="C18" s="1022">
        <v>23793</v>
      </c>
      <c r="D18" s="1022">
        <v>2712</v>
      </c>
      <c r="E18" s="1022">
        <v>23171</v>
      </c>
      <c r="F18" s="1022">
        <v>9605</v>
      </c>
      <c r="G18" s="1022">
        <v>183</v>
      </c>
      <c r="H18" s="1022">
        <v>16780</v>
      </c>
      <c r="I18" s="1147">
        <f t="shared" si="0"/>
        <v>81249</v>
      </c>
      <c r="J18" s="1023">
        <v>10</v>
      </c>
      <c r="K18" s="1023">
        <v>8</v>
      </c>
      <c r="L18" s="1023">
        <v>308</v>
      </c>
      <c r="M18" s="1023">
        <v>61</v>
      </c>
      <c r="N18" s="1148">
        <f t="shared" si="1"/>
        <v>387</v>
      </c>
      <c r="O18" s="1149">
        <f t="shared" si="2"/>
        <v>81636</v>
      </c>
    </row>
    <row r="19" spans="1:15" s="503" customFormat="1" ht="15" customHeight="1">
      <c r="A19" s="1041" t="str">
        <f>+'III.5.8.Traspasos anual'!A21</f>
        <v>Ene-May. 24</v>
      </c>
      <c r="B19" s="1022">
        <v>2359</v>
      </c>
      <c r="C19" s="1022">
        <v>9520</v>
      </c>
      <c r="D19" s="1022">
        <v>1606</v>
      </c>
      <c r="E19" s="1022">
        <v>9669</v>
      </c>
      <c r="F19" s="1022">
        <v>5175</v>
      </c>
      <c r="G19" s="1022">
        <v>85</v>
      </c>
      <c r="H19" s="1022">
        <v>6631</v>
      </c>
      <c r="I19" s="1147">
        <f t="shared" si="0"/>
        <v>35045</v>
      </c>
      <c r="J19" s="1023">
        <v>0</v>
      </c>
      <c r="K19" s="1023">
        <v>1</v>
      </c>
      <c r="L19" s="1023">
        <v>141</v>
      </c>
      <c r="M19" s="1023">
        <v>18</v>
      </c>
      <c r="N19" s="1148">
        <f t="shared" si="1"/>
        <v>160</v>
      </c>
      <c r="O19" s="1149">
        <f t="shared" si="2"/>
        <v>35205</v>
      </c>
    </row>
    <row r="20" spans="1:15" s="18" customFormat="1" ht="15.75">
      <c r="A20" s="735" t="s">
        <v>202</v>
      </c>
      <c r="B20" s="736">
        <f t="shared" ref="B20:O20" si="3">SUM(B5:B19)</f>
        <v>25319</v>
      </c>
      <c r="C20" s="736">
        <f t="shared" si="3"/>
        <v>222620</v>
      </c>
      <c r="D20" s="736">
        <f t="shared" si="3"/>
        <v>5951</v>
      </c>
      <c r="E20" s="736">
        <f t="shared" si="3"/>
        <v>176709</v>
      </c>
      <c r="F20" s="736">
        <f t="shared" si="3"/>
        <v>94754</v>
      </c>
      <c r="G20" s="736">
        <f t="shared" si="3"/>
        <v>2195</v>
      </c>
      <c r="H20" s="736">
        <f t="shared" si="3"/>
        <v>141332</v>
      </c>
      <c r="I20" s="736">
        <f t="shared" si="3"/>
        <v>668880</v>
      </c>
      <c r="J20" s="736">
        <f t="shared" si="3"/>
        <v>469</v>
      </c>
      <c r="K20" s="736">
        <f t="shared" si="3"/>
        <v>160</v>
      </c>
      <c r="L20" s="736">
        <f t="shared" si="3"/>
        <v>1714</v>
      </c>
      <c r="M20" s="736">
        <f t="shared" si="3"/>
        <v>781</v>
      </c>
      <c r="N20" s="736">
        <f t="shared" si="3"/>
        <v>3124</v>
      </c>
      <c r="O20" s="736">
        <f t="shared" si="3"/>
        <v>672004</v>
      </c>
    </row>
    <row r="21" spans="1:15" s="18" customFormat="1" ht="15.75">
      <c r="A21" s="1284" t="s">
        <v>381</v>
      </c>
      <c r="B21" s="1285"/>
      <c r="C21" s="1286"/>
      <c r="D21" s="1286"/>
      <c r="E21" s="1286"/>
      <c r="F21" s="1286"/>
      <c r="G21" s="1286"/>
      <c r="H21" s="1286"/>
      <c r="I21" s="1286"/>
      <c r="J21" s="1287"/>
      <c r="K21" s="1288"/>
      <c r="L21" s="1288"/>
      <c r="M21" s="1288"/>
      <c r="N21" s="1288"/>
      <c r="O21" s="1289"/>
    </row>
    <row r="22" spans="1:15" s="18" customFormat="1">
      <c r="A22"/>
      <c r="B22"/>
      <c r="C22"/>
      <c r="D22"/>
      <c r="E22"/>
      <c r="F22"/>
      <c r="G22"/>
      <c r="H22"/>
      <c r="I22"/>
      <c r="J22"/>
      <c r="K22"/>
      <c r="L22"/>
      <c r="M22"/>
      <c r="N22"/>
      <c r="O22"/>
    </row>
    <row r="23" spans="1:15" ht="19.5" customHeight="1"/>
    <row r="24" spans="1:15" ht="18" customHeight="1"/>
    <row r="34" spans="4:4">
      <c r="D34" s="1085"/>
    </row>
    <row r="35" spans="4:4">
      <c r="D35" s="2"/>
    </row>
    <row r="36" spans="4:4">
      <c r="D36"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65">
    <tabColor rgb="FF0070C0"/>
    <pageSetUpPr fitToPage="1"/>
  </sheetPr>
  <dimension ref="A1:R31"/>
  <sheetViews>
    <sheetView showGridLines="0" view="pageBreakPreview" zoomScale="40" zoomScaleNormal="70" zoomScaleSheetLayoutView="40" workbookViewId="0">
      <pane xSplit="1" ySplit="3" topLeftCell="B4" activePane="bottomRight" state="frozen"/>
      <selection pane="bottomRight" activeCell="K62" sqref="K62"/>
      <selection pane="bottomLeft" activeCell="A6" sqref="A6:J27"/>
      <selection pane="topRight" activeCell="A6" sqref="A6:J27"/>
    </sheetView>
  </sheetViews>
  <sheetFormatPr defaultColWidth="11.42578125" defaultRowHeight="15"/>
  <cols>
    <col min="1" max="1" width="27.5703125" style="240" customWidth="1"/>
    <col min="2" max="2" width="15.140625" style="240" bestFit="1" customWidth="1"/>
    <col min="3" max="3" width="15.140625" style="240" customWidth="1"/>
    <col min="4" max="4" width="17.7109375" style="240" customWidth="1"/>
    <col min="5" max="9" width="19.85546875" style="240" customWidth="1"/>
    <col min="10" max="10" width="22.42578125" style="240" customWidth="1"/>
    <col min="11" max="11" width="25" style="240" customWidth="1"/>
    <col min="12" max="12" width="20.140625" style="240" customWidth="1"/>
    <col min="13" max="13" width="17.42578125" style="240" customWidth="1"/>
    <col min="14" max="14" width="18" style="240" customWidth="1"/>
    <col min="15" max="15" width="13.28515625" style="167" bestFit="1" customWidth="1"/>
    <col min="16" max="16" width="20.7109375" customWidth="1"/>
  </cols>
  <sheetData>
    <row r="1" spans="1:17" s="461" customFormat="1" ht="69.75" customHeight="1">
      <c r="A1" s="1454" t="s">
        <v>435</v>
      </c>
      <c r="B1" s="1454"/>
      <c r="C1" s="1454"/>
      <c r="D1" s="1454"/>
      <c r="E1" s="1454"/>
      <c r="F1" s="1454"/>
      <c r="G1" s="1454"/>
      <c r="H1" s="1454"/>
      <c r="I1" s="1454"/>
      <c r="J1" s="1454"/>
      <c r="K1" s="1454"/>
      <c r="L1" s="1454"/>
      <c r="M1" s="1454"/>
      <c r="N1" s="1454"/>
      <c r="O1" s="1454"/>
      <c r="P1" s="1454"/>
    </row>
    <row r="2" spans="1:17" s="461" customFormat="1" ht="29.25" customHeight="1">
      <c r="A2" s="1454" t="str">
        <f>+'III.5.10.Trasp. cedidos'!A2:O2</f>
        <v>Período:  Diciembre 2010 - Mayo 2024</v>
      </c>
      <c r="B2" s="1454"/>
      <c r="C2" s="1454"/>
      <c r="D2" s="1454"/>
      <c r="E2" s="1454"/>
      <c r="F2" s="1454"/>
      <c r="G2" s="1454"/>
      <c r="H2" s="1454"/>
      <c r="I2" s="1454"/>
      <c r="J2" s="1454"/>
      <c r="K2" s="1454"/>
      <c r="L2" s="1454"/>
      <c r="M2" s="1454"/>
      <c r="N2" s="1454"/>
      <c r="O2" s="1454"/>
      <c r="P2" s="1454"/>
    </row>
    <row r="3" spans="1:17" ht="10.5" customHeight="1">
      <c r="A3" s="1455"/>
      <c r="B3" s="1455"/>
      <c r="C3" s="1455"/>
      <c r="D3" s="1455"/>
      <c r="E3" s="1455"/>
      <c r="F3" s="1455"/>
      <c r="G3" s="1455"/>
      <c r="H3" s="1455"/>
      <c r="I3" s="1455"/>
      <c r="J3" s="1455"/>
      <c r="K3" s="1455"/>
      <c r="L3" s="1455"/>
      <c r="M3" s="1455"/>
      <c r="N3" s="1455"/>
      <c r="O3" s="1455"/>
      <c r="P3" s="1455"/>
    </row>
    <row r="4" spans="1:17" s="18" customFormat="1" ht="28.5" customHeight="1">
      <c r="A4" s="1456" t="s">
        <v>436</v>
      </c>
      <c r="B4" s="1457"/>
      <c r="C4" s="1457"/>
      <c r="D4" s="1457"/>
      <c r="E4" s="1457"/>
      <c r="F4" s="1457"/>
      <c r="G4" s="1457"/>
      <c r="H4" s="1457"/>
      <c r="I4" s="1457"/>
      <c r="J4" s="1457"/>
      <c r="K4" s="1457"/>
      <c r="L4" s="1457"/>
      <c r="M4" s="1457"/>
      <c r="N4" s="1458"/>
      <c r="O4" s="167"/>
      <c r="P4"/>
      <c r="Q4" s="139"/>
    </row>
    <row r="5" spans="1:17" s="743" customFormat="1" ht="81">
      <c r="A5" s="738" t="s">
        <v>158</v>
      </c>
      <c r="B5" s="738" t="s">
        <v>410</v>
      </c>
      <c r="C5" s="738" t="s">
        <v>411</v>
      </c>
      <c r="D5" s="738" t="s">
        <v>412</v>
      </c>
      <c r="E5" s="738" t="s">
        <v>413</v>
      </c>
      <c r="F5" s="738" t="s">
        <v>414</v>
      </c>
      <c r="G5" s="739" t="s">
        <v>415</v>
      </c>
      <c r="H5" s="738" t="s">
        <v>416</v>
      </c>
      <c r="I5" s="738" t="s">
        <v>202</v>
      </c>
      <c r="J5" s="739" t="s">
        <v>417</v>
      </c>
      <c r="K5" s="739" t="s">
        <v>418</v>
      </c>
      <c r="L5" s="739" t="s">
        <v>419</v>
      </c>
      <c r="M5" s="739" t="s">
        <v>420</v>
      </c>
      <c r="N5" s="739" t="s">
        <v>422</v>
      </c>
      <c r="O5" s="740"/>
      <c r="P5" s="741"/>
      <c r="Q5" s="742"/>
    </row>
    <row r="6" spans="1:17" s="750" customFormat="1" ht="25.5" customHeight="1">
      <c r="A6" s="744" t="s">
        <v>238</v>
      </c>
      <c r="B6" s="745">
        <f>+Tabla18[[#This Row],[Atlántico]]-'III.5.10.Trasp. cedidos'!B5</f>
        <v>0</v>
      </c>
      <c r="C6" s="745">
        <f>+Tabla18[[#This Row],[Crecer]]-'III.5.10.Trasp. cedidos'!C5</f>
        <v>-2753</v>
      </c>
      <c r="D6" s="745">
        <f>+Tabla18[[#This Row],[JMMB-BDI]]-'III.5.10.Trasp. cedidos'!D5</f>
        <v>0</v>
      </c>
      <c r="E6" s="745">
        <f>+Tabla18[[#This Row],[Popular]]-'III.5.10.Trasp. cedidos'!E5</f>
        <v>-1840</v>
      </c>
      <c r="F6" s="745">
        <f>+Tabla18[[#This Row],[Reservas]]-'III.5.10.Trasp. cedidos'!F5</f>
        <v>-1137</v>
      </c>
      <c r="G6" s="745">
        <f>+Tabla18[[#This Row],[Romana]]-'III.5.10.Trasp. cedidos'!G5</f>
        <v>-20</v>
      </c>
      <c r="H6" s="745">
        <f>+Tabla18[[#This Row],[Siembra]]-'III.5.10.Trasp. cedidos'!H5</f>
        <v>-1627</v>
      </c>
      <c r="I6" s="746">
        <f t="shared" ref="I6:I21" si="0">SUM(B6:H6)</f>
        <v>-7377</v>
      </c>
      <c r="J6" s="747">
        <f>+Tabla18[[#This Row],[Ministerio de Hacienda]]-'III.5.10.Trasp. cedidos'!M5</f>
        <v>4114</v>
      </c>
      <c r="K6" s="747">
        <f>+Tabla18[[#This Row],[Plan  Sustitutivo del Banco Central]]-'III.5.10.Trasp. cedidos'!J5</f>
        <v>0</v>
      </c>
      <c r="L6" s="747">
        <f>+Tabla18[[#This Row],[Plan  Sustitutivo del Banco de Reservas]]-'III.5.10.Trasp. cedidos'!K5</f>
        <v>-4</v>
      </c>
      <c r="M6" s="747">
        <f>+Tabla18[[#This Row],[Plan Sustitutivo INABIMA]]-'III.5.10.Trasp. cedidos'!L5</f>
        <v>3267</v>
      </c>
      <c r="N6" s="746">
        <f t="shared" ref="N6:N20" si="1">SUM(J6:M6)</f>
        <v>7377</v>
      </c>
      <c r="O6" s="748"/>
      <c r="P6" s="62"/>
      <c r="Q6" s="749"/>
    </row>
    <row r="7" spans="1:17" s="750" customFormat="1" ht="25.5" customHeight="1">
      <c r="A7" s="744" t="s">
        <v>239</v>
      </c>
      <c r="B7" s="745">
        <f>+Tabla18[[#This Row],[Atlántico]]-'III.5.10.Trasp. cedidos'!B6</f>
        <v>0</v>
      </c>
      <c r="C7" s="745">
        <f>+Tabla18[[#This Row],[Crecer]]-'III.5.10.Trasp. cedidos'!C6</f>
        <v>-1867</v>
      </c>
      <c r="D7" s="745">
        <f>+Tabla18[[#This Row],[JMMB-BDI]]-'III.5.10.Trasp. cedidos'!D6</f>
        <v>0</v>
      </c>
      <c r="E7" s="745">
        <f>+Tabla18[[#This Row],[Popular]]-'III.5.10.Trasp. cedidos'!E6</f>
        <v>-1031</v>
      </c>
      <c r="F7" s="745">
        <f>+Tabla18[[#This Row],[Reservas]]-'III.5.10.Trasp. cedidos'!F6</f>
        <v>2090</v>
      </c>
      <c r="G7" s="745">
        <f>+Tabla18[[#This Row],[Romana]]-'III.5.10.Trasp. cedidos'!G6</f>
        <v>-15</v>
      </c>
      <c r="H7" s="745">
        <f>+Tabla18[[#This Row],[Siembra]]-'III.5.10.Trasp. cedidos'!H6</f>
        <v>-1090</v>
      </c>
      <c r="I7" s="746">
        <f t="shared" si="0"/>
        <v>-1913</v>
      </c>
      <c r="J7" s="747">
        <f>+Tabla18[[#This Row],[Ministerio de Hacienda]]-'III.5.10.Trasp. cedidos'!M6</f>
        <v>199</v>
      </c>
      <c r="K7" s="747">
        <f>+Tabla18[[#This Row],[Plan  Sustitutivo del Banco Central]]-'III.5.10.Trasp. cedidos'!J6</f>
        <v>0</v>
      </c>
      <c r="L7" s="747">
        <f>+Tabla18[[#This Row],[Plan  Sustitutivo del Banco de Reservas]]-'III.5.10.Trasp. cedidos'!K6</f>
        <v>-23</v>
      </c>
      <c r="M7" s="747">
        <f>+Tabla18[[#This Row],[Plan Sustitutivo INABIMA]]-'III.5.10.Trasp. cedidos'!L6</f>
        <v>1737</v>
      </c>
      <c r="N7" s="746">
        <f t="shared" si="1"/>
        <v>1913</v>
      </c>
      <c r="O7" s="748"/>
      <c r="P7" s="62"/>
      <c r="Q7" s="749"/>
    </row>
    <row r="8" spans="1:17" s="750" customFormat="1" ht="25.5" customHeight="1">
      <c r="A8" s="744" t="s">
        <v>240</v>
      </c>
      <c r="B8" s="745">
        <f>+Tabla18[[#This Row],[Atlántico]]-'III.5.10.Trasp. cedidos'!B7</f>
        <v>0</v>
      </c>
      <c r="C8" s="745">
        <f>+Tabla18[[#This Row],[Crecer]]-'III.5.10.Trasp. cedidos'!C7</f>
        <v>-2359</v>
      </c>
      <c r="D8" s="745">
        <f>+Tabla18[[#This Row],[JMMB-BDI]]-'III.5.10.Trasp. cedidos'!D7</f>
        <v>0</v>
      </c>
      <c r="E8" s="745">
        <f>+Tabla18[[#This Row],[Popular]]-'III.5.10.Trasp. cedidos'!E7</f>
        <v>-1617</v>
      </c>
      <c r="F8" s="745">
        <f>+Tabla18[[#This Row],[Reservas]]-'III.5.10.Trasp. cedidos'!F7</f>
        <v>1986</v>
      </c>
      <c r="G8" s="745">
        <f>+Tabla18[[#This Row],[Romana]]-'III.5.10.Trasp. cedidos'!G7</f>
        <v>-28</v>
      </c>
      <c r="H8" s="745">
        <f>+Tabla18[[#This Row],[Siembra]]-'III.5.10.Trasp. cedidos'!H7</f>
        <v>-1438</v>
      </c>
      <c r="I8" s="746">
        <f t="shared" si="0"/>
        <v>-3456</v>
      </c>
      <c r="J8" s="747">
        <f>+Tabla18[[#This Row],[Ministerio de Hacienda]]-'III.5.10.Trasp. cedidos'!M7</f>
        <v>17</v>
      </c>
      <c r="K8" s="747">
        <f>+Tabla18[[#This Row],[Plan  Sustitutivo del Banco Central]]-'III.5.10.Trasp. cedidos'!J7</f>
        <v>0</v>
      </c>
      <c r="L8" s="747">
        <f>+Tabla18[[#This Row],[Plan  Sustitutivo del Banco de Reservas]]-'III.5.10.Trasp. cedidos'!K7</f>
        <v>-2</v>
      </c>
      <c r="M8" s="747">
        <f>+Tabla18[[#This Row],[Plan Sustitutivo INABIMA]]-'III.5.10.Trasp. cedidos'!L7</f>
        <v>3441</v>
      </c>
      <c r="N8" s="746">
        <f t="shared" si="1"/>
        <v>3456</v>
      </c>
      <c r="O8" s="748"/>
      <c r="P8" s="62"/>
      <c r="Q8" s="749"/>
    </row>
    <row r="9" spans="1:17" s="750" customFormat="1" ht="25.5" customHeight="1">
      <c r="A9" s="744" t="s">
        <v>241</v>
      </c>
      <c r="B9" s="745">
        <f>+Tabla18[[#This Row],[Atlántico]]-'III.5.10.Trasp. cedidos'!B8</f>
        <v>0</v>
      </c>
      <c r="C9" s="745">
        <f>+Tabla18[[#This Row],[Crecer]]-'III.5.10.Trasp. cedidos'!C8</f>
        <v>-3839</v>
      </c>
      <c r="D9" s="745">
        <f>+Tabla18[[#This Row],[JMMB-BDI]]-'III.5.10.Trasp. cedidos'!D8</f>
        <v>0</v>
      </c>
      <c r="E9" s="745">
        <f>+Tabla18[[#This Row],[Popular]]-'III.5.10.Trasp. cedidos'!E8</f>
        <v>-2160</v>
      </c>
      <c r="F9" s="745">
        <f>+Tabla18[[#This Row],[Reservas]]-'III.5.10.Trasp. cedidos'!F8</f>
        <v>4515</v>
      </c>
      <c r="G9" s="745">
        <f>+Tabla18[[#This Row],[Romana]]-'III.5.10.Trasp. cedidos'!G8</f>
        <v>-26</v>
      </c>
      <c r="H9" s="745">
        <f>+Tabla18[[#This Row],[Siembra]]-'III.5.10.Trasp. cedidos'!H8</f>
        <v>-2232</v>
      </c>
      <c r="I9" s="746">
        <f t="shared" si="0"/>
        <v>-3742</v>
      </c>
      <c r="J9" s="747">
        <f>+Tabla18[[#This Row],[Ministerio de Hacienda]]-'III.5.10.Trasp. cedidos'!M8</f>
        <v>1532</v>
      </c>
      <c r="K9" s="747">
        <f>+Tabla18[[#This Row],[Plan  Sustitutivo del Banco Central]]-'III.5.10.Trasp. cedidos'!J8</f>
        <v>0</v>
      </c>
      <c r="L9" s="747">
        <f>+Tabla18[[#This Row],[Plan  Sustitutivo del Banco de Reservas]]-'III.5.10.Trasp. cedidos'!K8</f>
        <v>-7</v>
      </c>
      <c r="M9" s="747">
        <f>+Tabla18[[#This Row],[Plan Sustitutivo INABIMA]]-'III.5.10.Trasp. cedidos'!L8</f>
        <v>2217</v>
      </c>
      <c r="N9" s="746">
        <f t="shared" si="1"/>
        <v>3742</v>
      </c>
      <c r="O9" s="748"/>
      <c r="P9" s="62"/>
      <c r="Q9" s="749"/>
    </row>
    <row r="10" spans="1:17" s="750" customFormat="1" ht="25.5" customHeight="1">
      <c r="A10" s="744" t="s">
        <v>242</v>
      </c>
      <c r="B10" s="745">
        <f>+Tabla18[[#This Row],[Atlántico]]-'III.5.10.Trasp. cedidos'!B9</f>
        <v>0</v>
      </c>
      <c r="C10" s="745">
        <f>+Tabla18[[#This Row],[Crecer]]-'III.5.10.Trasp. cedidos'!C9</f>
        <v>-6830</v>
      </c>
      <c r="D10" s="745">
        <f>+Tabla18[[#This Row],[JMMB-BDI]]-'III.5.10.Trasp. cedidos'!D9</f>
        <v>0</v>
      </c>
      <c r="E10" s="745">
        <f>+Tabla18[[#This Row],[Popular]]-'III.5.10.Trasp. cedidos'!E9</f>
        <v>-5285</v>
      </c>
      <c r="F10" s="745">
        <f>+Tabla18[[#This Row],[Reservas]]-'III.5.10.Trasp. cedidos'!F9</f>
        <v>7338</v>
      </c>
      <c r="G10" s="745">
        <f>+Tabla18[[#This Row],[Romana]]-'III.5.10.Trasp. cedidos'!G9</f>
        <v>661</v>
      </c>
      <c r="H10" s="745">
        <f>+Tabla18[[#This Row],[Siembra]]-'III.5.10.Trasp. cedidos'!H9</f>
        <v>-3337</v>
      </c>
      <c r="I10" s="746">
        <f t="shared" si="0"/>
        <v>-7453</v>
      </c>
      <c r="J10" s="747">
        <f>+Tabla18[[#This Row],[Ministerio de Hacienda]]-'III.5.10.Trasp. cedidos'!M9</f>
        <v>462</v>
      </c>
      <c r="K10" s="747">
        <f>+Tabla18[[#This Row],[Plan  Sustitutivo del Banco Central]]-'III.5.10.Trasp. cedidos'!J9</f>
        <v>-7</v>
      </c>
      <c r="L10" s="747">
        <f>+Tabla18[[#This Row],[Plan  Sustitutivo del Banco de Reservas]]-'III.5.10.Trasp. cedidos'!K9</f>
        <v>-5</v>
      </c>
      <c r="M10" s="747">
        <f>+Tabla18[[#This Row],[Plan Sustitutivo INABIMA]]-'III.5.10.Trasp. cedidos'!L9</f>
        <v>7003</v>
      </c>
      <c r="N10" s="746">
        <f t="shared" si="1"/>
        <v>7453</v>
      </c>
      <c r="O10" s="748"/>
      <c r="P10" s="62"/>
      <c r="Q10" s="749"/>
    </row>
    <row r="11" spans="1:17" s="750" customFormat="1" ht="25.5" customHeight="1">
      <c r="A11" s="744" t="s">
        <v>243</v>
      </c>
      <c r="B11" s="745">
        <f>+Tabla18[[#This Row],[Atlántico]]-'III.5.10.Trasp. cedidos'!B10</f>
        <v>0</v>
      </c>
      <c r="C11" s="745">
        <f>+Tabla18[[#This Row],[Crecer]]-'III.5.10.Trasp. cedidos'!C10</f>
        <v>-8701</v>
      </c>
      <c r="D11" s="745">
        <f>+Tabla18[[#This Row],[JMMB-BDI]]-'III.5.10.Trasp. cedidos'!D10</f>
        <v>0</v>
      </c>
      <c r="E11" s="745">
        <f>+Tabla18[[#This Row],[Popular]]-'III.5.10.Trasp. cedidos'!E10</f>
        <v>-5475</v>
      </c>
      <c r="F11" s="745">
        <f>+Tabla18[[#This Row],[Reservas]]-'III.5.10.Trasp. cedidos'!F10</f>
        <v>12142</v>
      </c>
      <c r="G11" s="745">
        <f>+Tabla18[[#This Row],[Romana]]-'III.5.10.Trasp. cedidos'!G10</f>
        <v>850</v>
      </c>
      <c r="H11" s="745">
        <f>+Tabla18[[#This Row],[Siembra]]-'III.5.10.Trasp. cedidos'!H10</f>
        <v>-4673</v>
      </c>
      <c r="I11" s="746">
        <f t="shared" si="0"/>
        <v>-5857</v>
      </c>
      <c r="J11" s="747">
        <f>+Tabla18[[#This Row],[Ministerio de Hacienda]]-'III.5.10.Trasp. cedidos'!M10</f>
        <v>426</v>
      </c>
      <c r="K11" s="747">
        <f>+Tabla18[[#This Row],[Plan  Sustitutivo del Banco Central]]-'III.5.10.Trasp. cedidos'!J10</f>
        <v>-90</v>
      </c>
      <c r="L11" s="747">
        <f>+Tabla18[[#This Row],[Plan  Sustitutivo del Banco de Reservas]]-'III.5.10.Trasp. cedidos'!K10</f>
        <v>9</v>
      </c>
      <c r="M11" s="747">
        <f>+Tabla18[[#This Row],[Plan Sustitutivo INABIMA]]-'III.5.10.Trasp. cedidos'!L10</f>
        <v>5512</v>
      </c>
      <c r="N11" s="746">
        <f t="shared" si="1"/>
        <v>5857</v>
      </c>
      <c r="O11" s="748"/>
      <c r="P11" s="62"/>
      <c r="Q11" s="749"/>
    </row>
    <row r="12" spans="1:17" s="750" customFormat="1" ht="25.5" customHeight="1">
      <c r="A12" s="744" t="s">
        <v>244</v>
      </c>
      <c r="B12" s="745">
        <f>+Tabla18[[#This Row],[Atlántico]]-'III.5.10.Trasp. cedidos'!B11</f>
        <v>11382</v>
      </c>
      <c r="C12" s="745">
        <f>+Tabla18[[#This Row],[Crecer]]-'III.5.10.Trasp. cedidos'!C11</f>
        <v>-15432</v>
      </c>
      <c r="D12" s="745">
        <f>+Tabla18[[#This Row],[JMMB-BDI]]-'III.5.10.Trasp. cedidos'!D11</f>
        <v>0</v>
      </c>
      <c r="E12" s="745">
        <f>+Tabla18[[#This Row],[Popular]]-'III.5.10.Trasp. cedidos'!E11</f>
        <v>-7636</v>
      </c>
      <c r="F12" s="745">
        <f>+Tabla18[[#This Row],[Reservas]]-'III.5.10.Trasp. cedidos'!F11</f>
        <v>14268</v>
      </c>
      <c r="G12" s="745">
        <f>+Tabla18[[#This Row],[Romana]]-'III.5.10.Trasp. cedidos'!G11</f>
        <v>310</v>
      </c>
      <c r="H12" s="745">
        <f>+Tabla18[[#This Row],[Siembra]]-'III.5.10.Trasp. cedidos'!H11</f>
        <v>-5670</v>
      </c>
      <c r="I12" s="746">
        <f t="shared" si="0"/>
        <v>-2778</v>
      </c>
      <c r="J12" s="747">
        <f>+Tabla18[[#This Row],[Ministerio de Hacienda]]-'III.5.10.Trasp. cedidos'!M11</f>
        <v>725</v>
      </c>
      <c r="K12" s="747">
        <f>+Tabla18[[#This Row],[Plan  Sustitutivo del Banco Central]]-'III.5.10.Trasp. cedidos'!J11</f>
        <v>-96</v>
      </c>
      <c r="L12" s="747">
        <f>+Tabla18[[#This Row],[Plan  Sustitutivo del Banco de Reservas]]-'III.5.10.Trasp. cedidos'!K11</f>
        <v>0</v>
      </c>
      <c r="M12" s="747">
        <f>+Tabla18[[#This Row],[Plan Sustitutivo INABIMA]]-'III.5.10.Trasp. cedidos'!L11</f>
        <v>2149</v>
      </c>
      <c r="N12" s="746">
        <f t="shared" si="1"/>
        <v>2778</v>
      </c>
      <c r="O12" s="748"/>
      <c r="P12" s="62"/>
      <c r="Q12" s="749"/>
    </row>
    <row r="13" spans="1:17" s="750" customFormat="1" ht="25.5" customHeight="1">
      <c r="A13" s="744" t="s">
        <v>245</v>
      </c>
      <c r="B13" s="745">
        <f>+Tabla18[[#This Row],[Atlántico]]-'III.5.10.Trasp. cedidos'!B12</f>
        <v>12537</v>
      </c>
      <c r="C13" s="745">
        <f>+Tabla18[[#This Row],[Crecer]]-'III.5.10.Trasp. cedidos'!C12</f>
        <v>-21288</v>
      </c>
      <c r="D13" s="745">
        <f>+Tabla18[[#This Row],[JMMB-BDI]]-'III.5.10.Trasp. cedidos'!D12</f>
        <v>287</v>
      </c>
      <c r="E13" s="745">
        <f>+Tabla18[[#This Row],[Popular]]-'III.5.10.Trasp. cedidos'!E12</f>
        <v>-2211</v>
      </c>
      <c r="F13" s="745">
        <f>+Tabla18[[#This Row],[Reservas]]-'III.5.10.Trasp. cedidos'!F12</f>
        <v>10167</v>
      </c>
      <c r="G13" s="745">
        <f>+Tabla18[[#This Row],[Romana]]-'III.5.10.Trasp. cedidos'!G12</f>
        <v>796</v>
      </c>
      <c r="H13" s="745">
        <f>+Tabla18[[#This Row],[Siembra]]-'III.5.10.Trasp. cedidos'!H12</f>
        <v>-6496</v>
      </c>
      <c r="I13" s="746">
        <f t="shared" si="0"/>
        <v>-6208</v>
      </c>
      <c r="J13" s="747">
        <f>+Tabla18[[#This Row],[Ministerio de Hacienda]]-'III.5.10.Trasp. cedidos'!M12</f>
        <v>605</v>
      </c>
      <c r="K13" s="747">
        <f>+Tabla18[[#This Row],[Plan  Sustitutivo del Banco Central]]-'III.5.10.Trasp. cedidos'!J12</f>
        <v>-104</v>
      </c>
      <c r="L13" s="747">
        <f>+Tabla18[[#This Row],[Plan  Sustitutivo del Banco de Reservas]]-'III.5.10.Trasp. cedidos'!K12</f>
        <v>-4</v>
      </c>
      <c r="M13" s="747">
        <f>+Tabla18[[#This Row],[Plan Sustitutivo INABIMA]]-'III.5.10.Trasp. cedidos'!L12</f>
        <v>5711</v>
      </c>
      <c r="N13" s="746">
        <f t="shared" si="1"/>
        <v>6208</v>
      </c>
      <c r="O13" s="748"/>
      <c r="P13" s="62"/>
    </row>
    <row r="14" spans="1:17" s="750" customFormat="1" ht="25.5" customHeight="1">
      <c r="A14" s="744" t="s">
        <v>246</v>
      </c>
      <c r="B14" s="745">
        <f>+Tabla18[[#This Row],[Atlántico]]-'III.5.10.Trasp. cedidos'!B13</f>
        <v>578</v>
      </c>
      <c r="C14" s="745">
        <f>+Tabla18[[#This Row],[Crecer]]-'III.5.10.Trasp. cedidos'!C13</f>
        <v>-16631</v>
      </c>
      <c r="D14" s="745">
        <f>+Tabla18[[#This Row],[JMMB-BDI]]-'III.5.10.Trasp. cedidos'!D13</f>
        <v>2541</v>
      </c>
      <c r="E14" s="745">
        <f>+Tabla18[[#This Row],[Popular]]-'III.5.10.Trasp. cedidos'!E13</f>
        <v>6599</v>
      </c>
      <c r="F14" s="745">
        <f>+Tabla18[[#This Row],[Reservas]]-'III.5.10.Trasp. cedidos'!F13</f>
        <v>13594</v>
      </c>
      <c r="G14" s="745">
        <f>+Tabla18[[#This Row],[Romana]]-'III.5.10.Trasp. cedidos'!G13</f>
        <v>470</v>
      </c>
      <c r="H14" s="745">
        <f>+Tabla18[[#This Row],[Siembra]]-'III.5.10.Trasp. cedidos'!H13</f>
        <v>-8894</v>
      </c>
      <c r="I14" s="746">
        <f t="shared" si="0"/>
        <v>-1743</v>
      </c>
      <c r="J14" s="747">
        <f>+Tabla18[[#This Row],[Ministerio de Hacienda]]-'III.5.10.Trasp. cedidos'!M13</f>
        <v>60</v>
      </c>
      <c r="K14" s="747">
        <f>+Tabla18[[#This Row],[Plan  Sustitutivo del Banco Central]]-'III.5.10.Trasp. cedidos'!J13</f>
        <v>-120</v>
      </c>
      <c r="L14" s="747">
        <f>+Tabla18[[#This Row],[Plan  Sustitutivo del Banco de Reservas]]-'III.5.10.Trasp. cedidos'!K13</f>
        <v>-50</v>
      </c>
      <c r="M14" s="747">
        <f>+Tabla18[[#This Row],[Plan Sustitutivo INABIMA]]-'III.5.10.Trasp. cedidos'!L13</f>
        <v>1853</v>
      </c>
      <c r="N14" s="746">
        <f t="shared" si="1"/>
        <v>1743</v>
      </c>
      <c r="O14" s="748"/>
      <c r="P14" s="62"/>
      <c r="Q14" s="749"/>
    </row>
    <row r="15" spans="1:17" s="750" customFormat="1" ht="25.5" customHeight="1">
      <c r="A15" s="744" t="s">
        <v>247</v>
      </c>
      <c r="B15" s="745">
        <f>+Tabla18[[#This Row],[Atlántico]]-'III.5.10.Trasp. cedidos'!B14</f>
        <v>1650</v>
      </c>
      <c r="C15" s="745">
        <f>+Tabla18[[#This Row],[Crecer]]-'III.5.10.Trasp. cedidos'!C14</f>
        <v>-3737</v>
      </c>
      <c r="D15" s="745">
        <f>+Tabla18[[#This Row],[JMMB-BDI]]-'III.5.10.Trasp. cedidos'!D14</f>
        <v>3097</v>
      </c>
      <c r="E15" s="745">
        <f>+Tabla18[[#This Row],[Popular]]-'III.5.10.Trasp. cedidos'!E14</f>
        <v>-4949</v>
      </c>
      <c r="F15" s="745">
        <f>+Tabla18[[#This Row],[Reservas]]-'III.5.10.Trasp. cedidos'!F14</f>
        <v>9404</v>
      </c>
      <c r="G15" s="745">
        <f>+Tabla18[[#This Row],[Romana]]-'III.5.10.Trasp. cedidos'!G14</f>
        <v>184</v>
      </c>
      <c r="H15" s="745">
        <f>+Tabla18[[#This Row],[Siembra]]-'III.5.10.Trasp. cedidos'!H14</f>
        <v>-10163</v>
      </c>
      <c r="I15" s="746">
        <f t="shared" si="0"/>
        <v>-4514</v>
      </c>
      <c r="J15" s="747">
        <f>+Tabla18[[#This Row],[Ministerio de Hacienda]]-'III.5.10.Trasp. cedidos'!M14</f>
        <v>208</v>
      </c>
      <c r="K15" s="747">
        <f>+Tabla18[[#This Row],[Plan  Sustitutivo del Banco Central]]-'III.5.10.Trasp. cedidos'!J14</f>
        <v>-18</v>
      </c>
      <c r="L15" s="747">
        <f>+Tabla18[[#This Row],[Plan  Sustitutivo del Banco de Reservas]]-'III.5.10.Trasp. cedidos'!K14</f>
        <v>-9</v>
      </c>
      <c r="M15" s="747">
        <f>+Tabla18[[#This Row],[Plan Sustitutivo INABIMA]]-'III.5.10.Trasp. cedidos'!L14</f>
        <v>4333</v>
      </c>
      <c r="N15" s="746">
        <f t="shared" si="1"/>
        <v>4514</v>
      </c>
      <c r="O15" s="748"/>
      <c r="P15" s="62"/>
      <c r="Q15" s="749"/>
    </row>
    <row r="16" spans="1:17" s="145" customFormat="1" ht="25.5" customHeight="1">
      <c r="A16" s="744" t="s">
        <v>248</v>
      </c>
      <c r="B16" s="745">
        <f>+Tabla18[[#This Row],[Atlántico]]-'III.5.10.Trasp. cedidos'!B15</f>
        <v>1785</v>
      </c>
      <c r="C16" s="745">
        <f>+Tabla18[[#This Row],[Crecer]]-'III.5.10.Trasp. cedidos'!C15</f>
        <v>456</v>
      </c>
      <c r="D16" s="745">
        <f>+Tabla18[[#This Row],[JMMB-BDI]]-'III.5.10.Trasp. cedidos'!D15</f>
        <v>617</v>
      </c>
      <c r="E16" s="745">
        <f>+Tabla18[[#This Row],[Popular]]-'III.5.10.Trasp. cedidos'!E15</f>
        <v>-2569</v>
      </c>
      <c r="F16" s="1150">
        <f>+Tabla18[[#This Row],[Reservas]]-'III.5.10.Trasp. cedidos'!F15</f>
        <v>2844</v>
      </c>
      <c r="G16" s="1150">
        <f>+Tabla18[[#This Row],[Romana]]-'III.5.10.Trasp. cedidos'!G15</f>
        <v>13</v>
      </c>
      <c r="H16" s="1150">
        <f>+Tabla18[[#This Row],[Siembra]]-'III.5.10.Trasp. cedidos'!H15</f>
        <v>-3431</v>
      </c>
      <c r="I16" s="1151">
        <f t="shared" si="0"/>
        <v>-285</v>
      </c>
      <c r="J16" s="747">
        <f>+Tabla18[[#This Row],[Ministerio de Hacienda]]-'III.5.10.Trasp. cedidos'!M15</f>
        <v>423</v>
      </c>
      <c r="K16" s="747">
        <f>+Tabla18[[#This Row],[Plan  Sustitutivo del Banco Central]]-'III.5.10.Trasp. cedidos'!J15</f>
        <v>-15</v>
      </c>
      <c r="L16" s="747">
        <f>+Tabla18[[#This Row],[Plan  Sustitutivo del Banco de Reservas]]-'III.5.10.Trasp. cedidos'!K15</f>
        <v>-5</v>
      </c>
      <c r="M16" s="747">
        <f>+Tabla18[[#This Row],[Plan Sustitutivo INABIMA]]-'III.5.10.Trasp. cedidos'!L15</f>
        <v>-118</v>
      </c>
      <c r="N16" s="1151">
        <f t="shared" si="1"/>
        <v>285</v>
      </c>
      <c r="O16" s="748"/>
      <c r="P16" s="62"/>
      <c r="Q16" s="751"/>
    </row>
    <row r="17" spans="1:18" s="62" customFormat="1" ht="25.5" customHeight="1">
      <c r="A17" s="744" t="s">
        <v>249</v>
      </c>
      <c r="B17" s="745">
        <f>+Tabla18[[#This Row],[Atlántico]]-'III.5.10.Trasp. cedidos'!B16</f>
        <v>1312</v>
      </c>
      <c r="C17" s="745">
        <f>+Tabla18[[#This Row],[Crecer]]-'III.5.10.Trasp. cedidos'!C16</f>
        <v>-921</v>
      </c>
      <c r="D17" s="745">
        <f>+Tabla18[[#This Row],[JMMB-BDI]]-'III.5.10.Trasp. cedidos'!D16</f>
        <v>1256</v>
      </c>
      <c r="E17" s="745">
        <f>+Tabla18[[#This Row],[Popular]]-'III.5.10.Trasp. cedidos'!E16</f>
        <v>-3592</v>
      </c>
      <c r="F17" s="1150">
        <f>+Tabla18[[#This Row],[Reservas]]-'III.5.10.Trasp. cedidos'!F16</f>
        <v>2885</v>
      </c>
      <c r="G17" s="1150">
        <f>+Tabla18[[#This Row],[Romana]]-'III.5.10.Trasp. cedidos'!G16</f>
        <v>436</v>
      </c>
      <c r="H17" s="1150">
        <f>+Tabla18[[#This Row],[Siembra]]-'III.5.10.Trasp. cedidos'!H16</f>
        <v>-2145</v>
      </c>
      <c r="I17" s="1151">
        <f t="shared" si="0"/>
        <v>-769</v>
      </c>
      <c r="J17" s="747">
        <f>+Tabla18[[#This Row],[Ministerio de Hacienda]]-'III.5.10.Trasp. cedidos'!M16</f>
        <v>888</v>
      </c>
      <c r="K17" s="747">
        <f>+Tabla18[[#This Row],[Plan  Sustitutivo del Banco Central]]-'III.5.10.Trasp. cedidos'!J16</f>
        <v>-4</v>
      </c>
      <c r="L17" s="747">
        <f>+Tabla18[[#This Row],[Plan  Sustitutivo del Banco de Reservas]]-'III.5.10.Trasp. cedidos'!K16</f>
        <v>-23</v>
      </c>
      <c r="M17" s="747">
        <f>+Tabla18[[#This Row],[Plan Sustitutivo INABIMA]]-'III.5.10.Trasp. cedidos'!L16</f>
        <v>-82</v>
      </c>
      <c r="N17" s="1151">
        <f t="shared" si="1"/>
        <v>779</v>
      </c>
      <c r="O17" s="748"/>
      <c r="Q17" s="752"/>
    </row>
    <row r="18" spans="1:18" s="62" customFormat="1" ht="25.5" customHeight="1">
      <c r="A18" s="744" t="s">
        <v>325</v>
      </c>
      <c r="B18" s="745">
        <f>+Tabla18[[#This Row],[Atlántico]]-'III.5.10.Trasp. cedidos'!B17</f>
        <v>1132</v>
      </c>
      <c r="C18" s="745">
        <f>+Tabla18[[#This Row],[Crecer]]-'III.5.10.Trasp. cedidos'!C17</f>
        <v>-6745</v>
      </c>
      <c r="D18" s="745">
        <f>+Tabla18[[#This Row],[JMMB-BDI]]-'III.5.10.Trasp. cedidos'!D17</f>
        <v>1539</v>
      </c>
      <c r="E18" s="745">
        <f>+Tabla18[[#This Row],[Popular]]-'III.5.10.Trasp. cedidos'!E17</f>
        <v>-10418</v>
      </c>
      <c r="F18" s="1150">
        <f>+Tabla18[[#This Row],[Reservas]]-'III.5.10.Trasp. cedidos'!F17</f>
        <v>-2220</v>
      </c>
      <c r="G18" s="1150">
        <f>+Tabla18[[#This Row],[Romana]]-'III.5.10.Trasp. cedidos'!G17</f>
        <v>128</v>
      </c>
      <c r="H18" s="1150">
        <f>+Tabla18[[#This Row],[Siembra]]-'III.5.10.Trasp. cedidos'!H17</f>
        <v>-5574</v>
      </c>
      <c r="I18" s="1151">
        <f t="shared" si="0"/>
        <v>-22158</v>
      </c>
      <c r="J18" s="747">
        <f>+Tabla18[[#This Row],[Ministerio de Hacienda]]-'III.5.10.Trasp. cedidos'!M17</f>
        <v>1066</v>
      </c>
      <c r="K18" s="747">
        <f>+Tabla18[[#This Row],[Plan  Sustitutivo del Banco Central]]-'III.5.10.Trasp. cedidos'!J17</f>
        <v>-5</v>
      </c>
      <c r="L18" s="747">
        <f>+Tabla18[[#This Row],[Plan  Sustitutivo del Banco de Reservas]]-'III.5.10.Trasp. cedidos'!K17</f>
        <v>-15</v>
      </c>
      <c r="M18" s="747">
        <f>+Tabla18[[#This Row],[Plan Sustitutivo INABIMA]]-'III.5.10.Trasp. cedidos'!L17</f>
        <v>21112</v>
      </c>
      <c r="N18" s="1151">
        <f t="shared" si="1"/>
        <v>22158</v>
      </c>
      <c r="O18" s="748"/>
      <c r="Q18" s="752"/>
    </row>
    <row r="19" spans="1:18" s="62" customFormat="1" ht="25.5" customHeight="1">
      <c r="A19" s="744" t="s">
        <v>326</v>
      </c>
      <c r="B19" s="745">
        <f>+Tabla18[[#This Row],[Atlántico]]-'III.5.10.Trasp. cedidos'!B18</f>
        <v>2903</v>
      </c>
      <c r="C19" s="745">
        <f>+Tabla18[[#This Row],[Crecer]]-'III.5.10.Trasp. cedidos'!C18</f>
        <v>-8465</v>
      </c>
      <c r="D19" s="745">
        <f>+Tabla18[[#This Row],[JMMB-BDI]]-'III.5.10.Trasp. cedidos'!D18</f>
        <v>1063</v>
      </c>
      <c r="E19" s="745">
        <f>+Tabla18[[#This Row],[Popular]]-'III.5.10.Trasp. cedidos'!E18</f>
        <v>-5510</v>
      </c>
      <c r="F19" s="1150">
        <f>+Tabla18[[#This Row],[Reservas]]-'III.5.10.Trasp. cedidos'!F18</f>
        <v>4408</v>
      </c>
      <c r="G19" s="1150">
        <f>+Tabla18[[#This Row],[Romana]]-'III.5.10.Trasp. cedidos'!G18</f>
        <v>58</v>
      </c>
      <c r="H19" s="1150">
        <f>+Tabla18[[#This Row],[Siembra]]-'III.5.10.Trasp. cedidos'!H18</f>
        <v>-4855</v>
      </c>
      <c r="I19" s="1151">
        <f t="shared" si="0"/>
        <v>-10398</v>
      </c>
      <c r="J19" s="747">
        <f>+Tabla18[[#This Row],[Ministerio de Hacienda]]-'III.5.10.Trasp. cedidos'!M18</f>
        <v>795</v>
      </c>
      <c r="K19" s="747">
        <f>+Tabla18[[#This Row],[Plan  Sustitutivo del Banco Central]]-'III.5.10.Trasp. cedidos'!J18</f>
        <v>-10</v>
      </c>
      <c r="L19" s="747">
        <f>+Tabla18[[#This Row],[Plan  Sustitutivo del Banco de Reservas]]-'III.5.10.Trasp. cedidos'!K18</f>
        <v>-7</v>
      </c>
      <c r="M19" s="747">
        <f>+Tabla18[[#This Row],[Plan Sustitutivo INABIMA]]-'III.5.10.Trasp. cedidos'!L18</f>
        <v>9620</v>
      </c>
      <c r="N19" s="1151">
        <f t="shared" si="1"/>
        <v>10398</v>
      </c>
      <c r="O19" s="748"/>
      <c r="Q19" s="752"/>
    </row>
    <row r="20" spans="1:18" s="62" customFormat="1" ht="25.5" customHeight="1">
      <c r="A20" s="1152" t="str">
        <f>+'III.5.8.Traspasos anual'!A21</f>
        <v>Ene-May. 24</v>
      </c>
      <c r="B20" s="1150">
        <f>+Tabla18[[#This Row],[Atlántico]]-'III.5.10.Trasp. cedidos'!B19</f>
        <v>1820</v>
      </c>
      <c r="C20" s="1150">
        <f>+Tabla18[[#This Row],[Crecer]]-'III.5.10.Trasp. cedidos'!C19</f>
        <v>-2722</v>
      </c>
      <c r="D20" s="1150">
        <f>+Tabla18[[#This Row],[JMMB-BDI]]-'III.5.10.Trasp. cedidos'!D19</f>
        <v>338</v>
      </c>
      <c r="E20" s="1150">
        <f>+Tabla18[[#This Row],[Popular]]-'III.5.10.Trasp. cedidos'!E19</f>
        <v>-4344</v>
      </c>
      <c r="F20" s="1150">
        <f>+Tabla18[[#This Row],[Reservas]]-'III.5.10.Trasp. cedidos'!F19</f>
        <v>1428</v>
      </c>
      <c r="G20" s="1150">
        <f>+Tabla18[[#This Row],[Romana]]-'III.5.10.Trasp. cedidos'!G19</f>
        <v>1</v>
      </c>
      <c r="H20" s="1150">
        <f>+Tabla18[[#This Row],[Siembra]]-'III.5.10.Trasp. cedidos'!H19</f>
        <v>-919</v>
      </c>
      <c r="I20" s="1151">
        <f t="shared" si="0"/>
        <v>-4398</v>
      </c>
      <c r="J20" s="747">
        <f>+Tabla18[[#This Row],[Ministerio de Hacienda]]-'III.5.10.Trasp. cedidos'!M19</f>
        <v>1612</v>
      </c>
      <c r="K20" s="747">
        <f>+Tabla18[[#This Row],[Plan  Sustitutivo del Banco Central]]-'III.5.10.Trasp. cedidos'!J19</f>
        <v>0</v>
      </c>
      <c r="L20" s="747">
        <f>+Tabla18[[#This Row],[Plan  Sustitutivo del Banco de Reservas]]-'III.5.10.Trasp. cedidos'!K19</f>
        <v>-1</v>
      </c>
      <c r="M20" s="747">
        <f>+Tabla18[[#This Row],[Plan Sustitutivo INABIMA]]-'III.5.10.Trasp. cedidos'!L19</f>
        <v>2787</v>
      </c>
      <c r="N20" s="1151">
        <f t="shared" si="1"/>
        <v>4398</v>
      </c>
      <c r="O20" s="748"/>
      <c r="P20" s="62" t="s">
        <v>437</v>
      </c>
      <c r="Q20" s="752"/>
    </row>
    <row r="21" spans="1:18" s="97" customFormat="1" ht="25.5" customHeight="1">
      <c r="A21" s="744" t="s">
        <v>202</v>
      </c>
      <c r="B21" s="753">
        <f>+Tabla18[[#This Row],[Atlántico]]-'III.5.10.Trasp. cedidos'!B20</f>
        <v>35099</v>
      </c>
      <c r="C21" s="753">
        <f>+Tabla18[[#This Row],[Crecer]]-'III.5.10.Trasp. cedidos'!C20</f>
        <v>-101834</v>
      </c>
      <c r="D21" s="753">
        <f>+Tabla18[[#This Row],[JMMB-BDI]]-'III.5.10.Trasp. cedidos'!D20</f>
        <v>10738</v>
      </c>
      <c r="E21" s="753">
        <f>+Tabla18[[#This Row],[Popular]]-'III.5.10.Trasp. cedidos'!E20</f>
        <v>-52038</v>
      </c>
      <c r="F21" s="753">
        <f>+Tabla18[[#This Row],[Reservas]]-'III.5.10.Trasp. cedidos'!F20</f>
        <v>83712</v>
      </c>
      <c r="G21" s="753">
        <f>+Tabla18[[#This Row],[Romana]]-'III.5.10.Trasp. cedidos'!G20</f>
        <v>3818</v>
      </c>
      <c r="H21" s="753">
        <f>+Tabla18[[#This Row],[Siembra]]-'III.5.10.Trasp. cedidos'!H20</f>
        <v>-62544</v>
      </c>
      <c r="I21" s="746">
        <f t="shared" si="0"/>
        <v>-83049</v>
      </c>
      <c r="J21" s="1075">
        <f>+Tabla18[[#This Row],[Ministerio de Hacienda]]-'III.5.10.Trasp. cedidos'!M20</f>
        <v>13132</v>
      </c>
      <c r="K21" s="1075">
        <f>+Tabla18[[#This Row],[Plan  Sustitutivo del Banco Central]]-'III.5.10.Trasp. cedidos'!J20</f>
        <v>-469</v>
      </c>
      <c r="L21" s="1075">
        <f>+Tabla18[[#This Row],[Plan  Sustitutivo del Banco de Reservas]]-'III.5.10.Trasp. cedidos'!K20</f>
        <v>-146</v>
      </c>
      <c r="M21" s="1075">
        <f>+Tabla18[[#This Row],[Plan Sustitutivo INABIMA]]-'III.5.10.Trasp. cedidos'!L20</f>
        <v>70542</v>
      </c>
      <c r="N21" s="753">
        <f>SUM(N6:N20)</f>
        <v>83059</v>
      </c>
      <c r="O21" s="1076"/>
      <c r="Q21" s="1077"/>
      <c r="R21" s="97" t="s">
        <v>353</v>
      </c>
    </row>
    <row r="22" spans="1:18">
      <c r="A22" s="240" t="str">
        <f>+'III.5.10.Trasp. cedidos'!A21</f>
        <v>Fuente: SIPEN</v>
      </c>
    </row>
    <row r="27" spans="1:18">
      <c r="Q27" s="28"/>
    </row>
    <row r="28" spans="1:18">
      <c r="Q28" s="28"/>
    </row>
    <row r="29" spans="1:18">
      <c r="Q29" s="28"/>
    </row>
    <row r="30" spans="1:18">
      <c r="Q30" s="28"/>
    </row>
    <row r="31" spans="1:18">
      <c r="Q31"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7">
    <tabColor theme="9" tint="-0.499984740745262"/>
    <pageSetUpPr fitToPage="1"/>
  </sheetPr>
  <dimension ref="N27"/>
  <sheetViews>
    <sheetView showGridLines="0" view="pageBreakPreview" zoomScaleNormal="100" zoomScaleSheetLayoutView="100" workbookViewId="0">
      <selection activeCell="E37" sqref="E37"/>
    </sheetView>
  </sheetViews>
  <sheetFormatPr defaultColWidth="11.42578125" defaultRowHeight="14.25"/>
  <cols>
    <col min="1" max="6" width="11.42578125" style="270"/>
    <col min="7" max="7" width="8.85546875" style="270" customWidth="1"/>
    <col min="8" max="16384" width="11.42578125" style="270"/>
  </cols>
  <sheetData>
    <row r="27" spans="14:14">
      <c r="N27" s="270"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theme="6" tint="0.39997558519241921"/>
    <pageSetUpPr fitToPage="1"/>
  </sheetPr>
  <dimension ref="A1:XFD137"/>
  <sheetViews>
    <sheetView showGridLines="0" view="pageBreakPreview" zoomScaleNormal="100" zoomScaleSheetLayoutView="100" workbookViewId="0">
      <pane ySplit="3" topLeftCell="A106" activePane="bottomLeft" state="frozen"/>
      <selection pane="bottomLeft" activeCell="A148" sqref="A148"/>
      <selection activeCell="A6" sqref="A6:J27"/>
    </sheetView>
  </sheetViews>
  <sheetFormatPr defaultColWidth="11.42578125" defaultRowHeight="12.75"/>
  <cols>
    <col min="1" max="1" width="137.42578125" style="384" customWidth="1"/>
    <col min="2" max="2" width="13" style="384" customWidth="1"/>
    <col min="3" max="16384" width="11.42578125" style="384"/>
  </cols>
  <sheetData>
    <row r="1" spans="1:1">
      <c r="A1" s="383" t="s">
        <v>50</v>
      </c>
    </row>
    <row r="2" spans="1:1" ht="24" customHeight="1"/>
    <row r="5" spans="1:1">
      <c r="A5" s="385" t="s">
        <v>51</v>
      </c>
    </row>
    <row r="6" spans="1:1">
      <c r="A6" s="385"/>
    </row>
    <row r="7" spans="1:1">
      <c r="A7" s="386" t="s">
        <v>52</v>
      </c>
    </row>
    <row r="8" spans="1:1">
      <c r="A8" s="386" t="s">
        <v>53</v>
      </c>
    </row>
    <row r="9" spans="1:1">
      <c r="A9" s="386" t="s">
        <v>54</v>
      </c>
    </row>
    <row r="10" spans="1:1">
      <c r="A10" s="386" t="s">
        <v>55</v>
      </c>
    </row>
    <row r="11" spans="1:1" collapsed="1"/>
    <row r="12" spans="1:1">
      <c r="A12" s="387" t="s">
        <v>56</v>
      </c>
    </row>
    <row r="13" spans="1:1">
      <c r="A13" s="386" t="s">
        <v>57</v>
      </c>
    </row>
    <row r="14" spans="1:1">
      <c r="A14" s="386" t="s">
        <v>58</v>
      </c>
    </row>
    <row r="15" spans="1:1">
      <c r="A15" s="386" t="s">
        <v>59</v>
      </c>
    </row>
    <row r="16" spans="1:1">
      <c r="A16" s="386" t="s">
        <v>60</v>
      </c>
    </row>
    <row r="17" spans="1:8" ht="4.5" customHeight="1">
      <c r="A17" s="388"/>
    </row>
    <row r="18" spans="1:8">
      <c r="A18" s="387" t="s">
        <v>61</v>
      </c>
    </row>
    <row r="19" spans="1:8" ht="3.75" customHeight="1">
      <c r="A19" s="387"/>
    </row>
    <row r="20" spans="1:8">
      <c r="A20" s="389" t="s">
        <v>62</v>
      </c>
    </row>
    <row r="21" spans="1:8" ht="6" customHeight="1">
      <c r="A21" s="389"/>
    </row>
    <row r="22" spans="1:8">
      <c r="A22" s="390" t="s">
        <v>63</v>
      </c>
    </row>
    <row r="23" spans="1:8">
      <c r="A23" s="390" t="s">
        <v>64</v>
      </c>
      <c r="H23" s="384" t="s">
        <v>0</v>
      </c>
    </row>
    <row r="24" spans="1:8">
      <c r="A24" s="390" t="s">
        <v>65</v>
      </c>
    </row>
    <row r="25" spans="1:8">
      <c r="A25" s="390" t="s">
        <v>66</v>
      </c>
    </row>
    <row r="26" spans="1:8">
      <c r="A26" s="390" t="s">
        <v>67</v>
      </c>
    </row>
    <row r="27" spans="1:8" ht="6.75" customHeight="1"/>
    <row r="28" spans="1:8">
      <c r="A28" s="389" t="s">
        <v>68</v>
      </c>
    </row>
    <row r="29" spans="1:8" ht="3.75" customHeight="1"/>
    <row r="30" spans="1:8" s="391" customFormat="1">
      <c r="A30" s="390" t="s">
        <v>69</v>
      </c>
    </row>
    <row r="31" spans="1:8">
      <c r="A31" s="390" t="s">
        <v>70</v>
      </c>
    </row>
    <row r="32" spans="1:8">
      <c r="A32" s="390" t="s">
        <v>71</v>
      </c>
    </row>
    <row r="33" spans="1:1" ht="7.5" customHeight="1">
      <c r="A33" s="392"/>
    </row>
    <row r="34" spans="1:1">
      <c r="A34" s="389" t="s">
        <v>72</v>
      </c>
    </row>
    <row r="35" spans="1:1" ht="6" customHeight="1"/>
    <row r="36" spans="1:1">
      <c r="A36" s="390" t="s">
        <v>73</v>
      </c>
    </row>
    <row r="37" spans="1:1">
      <c r="A37" s="390" t="s">
        <v>74</v>
      </c>
    </row>
    <row r="38" spans="1:1">
      <c r="A38" s="390" t="s">
        <v>75</v>
      </c>
    </row>
    <row r="39" spans="1:1" ht="6.75" customHeight="1"/>
    <row r="40" spans="1:1" ht="21.75" customHeight="1">
      <c r="A40" s="389" t="s">
        <v>76</v>
      </c>
    </row>
    <row r="41" spans="1:1" ht="6.75" customHeight="1"/>
    <row r="42" spans="1:1">
      <c r="A42" s="390" t="s">
        <v>77</v>
      </c>
    </row>
    <row r="43" spans="1:1">
      <c r="A43" s="390" t="s">
        <v>78</v>
      </c>
    </row>
    <row r="45" spans="1:1">
      <c r="A45" s="389" t="s">
        <v>79</v>
      </c>
    </row>
    <row r="46" spans="1:1" ht="14.25" customHeight="1"/>
    <row r="47" spans="1:1">
      <c r="A47" s="390" t="s">
        <v>80</v>
      </c>
    </row>
    <row r="48" spans="1:1">
      <c r="A48" s="390" t="s">
        <v>81</v>
      </c>
    </row>
    <row r="49" spans="1:1">
      <c r="A49" s="390" t="s">
        <v>82</v>
      </c>
    </row>
    <row r="50" spans="1:1">
      <c r="A50" s="390" t="s">
        <v>83</v>
      </c>
    </row>
    <row r="51" spans="1:1">
      <c r="A51" s="390" t="s">
        <v>84</v>
      </c>
    </row>
    <row r="52" spans="1:1">
      <c r="A52" s="390" t="s">
        <v>85</v>
      </c>
    </row>
    <row r="53" spans="1:1">
      <c r="A53" s="390" t="s">
        <v>86</v>
      </c>
    </row>
    <row r="54" spans="1:1" s="394" customFormat="1">
      <c r="A54" s="393" t="s">
        <v>87</v>
      </c>
    </row>
    <row r="55" spans="1:1">
      <c r="A55" s="390" t="s">
        <v>88</v>
      </c>
    </row>
    <row r="56" spans="1:1">
      <c r="A56" s="390" t="s">
        <v>89</v>
      </c>
    </row>
    <row r="57" spans="1:1">
      <c r="A57" s="390" t="s">
        <v>90</v>
      </c>
    </row>
    <row r="58" spans="1:1">
      <c r="A58" s="390" t="s">
        <v>91</v>
      </c>
    </row>
    <row r="59" spans="1:1" ht="3.75" customHeight="1"/>
    <row r="60" spans="1:1">
      <c r="A60" s="389" t="s">
        <v>92</v>
      </c>
    </row>
    <row r="61" spans="1:1" ht="7.5" customHeight="1"/>
    <row r="62" spans="1:1">
      <c r="A62" s="390" t="s">
        <v>93</v>
      </c>
    </row>
    <row r="63" spans="1:1">
      <c r="A63" s="390" t="s">
        <v>94</v>
      </c>
    </row>
    <row r="64" spans="1:1">
      <c r="A64" s="390" t="s">
        <v>95</v>
      </c>
    </row>
    <row r="65" spans="1:16384">
      <c r="A65" s="390" t="s">
        <v>96</v>
      </c>
    </row>
    <row r="66" spans="1:16384" ht="14.25" customHeight="1">
      <c r="A66" s="390" t="s">
        <v>97</v>
      </c>
    </row>
    <row r="67" spans="1:16384" ht="9" customHeight="1">
      <c r="A67" s="392"/>
    </row>
    <row r="68" spans="1:16384">
      <c r="A68" s="387" t="s">
        <v>98</v>
      </c>
    </row>
    <row r="69" spans="1:16384" ht="6" customHeight="1">
      <c r="A69" s="387"/>
    </row>
    <row r="70" spans="1:16384">
      <c r="A70" s="389" t="s">
        <v>99</v>
      </c>
    </row>
    <row r="71" spans="1:16384" ht="21" customHeight="1">
      <c r="A71" s="390" t="s">
        <v>100</v>
      </c>
    </row>
    <row r="72" spans="1:16384">
      <c r="A72" s="390" t="s">
        <v>101</v>
      </c>
    </row>
    <row r="73" spans="1:16384">
      <c r="A73" s="390" t="s">
        <v>102</v>
      </c>
    </row>
    <row r="74" spans="1:16384">
      <c r="A74" s="390" t="s">
        <v>103</v>
      </c>
    </row>
    <row r="75" spans="1:16384">
      <c r="A75" s="390" t="s">
        <v>104</v>
      </c>
    </row>
    <row r="76" spans="1:16384">
      <c r="A76" s="390" t="s">
        <v>105</v>
      </c>
    </row>
    <row r="77" spans="1:16384">
      <c r="A77" s="392"/>
    </row>
    <row r="78" spans="1:16384">
      <c r="A78" s="389" t="s">
        <v>106</v>
      </c>
    </row>
    <row r="79" spans="1:16384" ht="6" customHeight="1"/>
    <row r="80" spans="1:16384" s="392" customFormat="1" ht="13.5" customHeight="1">
      <c r="A80" s="390" t="s">
        <v>107</v>
      </c>
      <c r="R80" s="392" t="s">
        <v>101</v>
      </c>
      <c r="S80" s="392" t="s">
        <v>101</v>
      </c>
      <c r="T80" s="392" t="s">
        <v>101</v>
      </c>
      <c r="U80" s="392" t="s">
        <v>101</v>
      </c>
      <c r="V80" s="392" t="s">
        <v>101</v>
      </c>
      <c r="W80" s="392" t="s">
        <v>101</v>
      </c>
      <c r="X80" s="392" t="s">
        <v>101</v>
      </c>
      <c r="Y80" s="392" t="s">
        <v>101</v>
      </c>
      <c r="Z80" s="392" t="s">
        <v>101</v>
      </c>
      <c r="AA80" s="392" t="s">
        <v>101</v>
      </c>
      <c r="AB80" s="392" t="s">
        <v>101</v>
      </c>
      <c r="AC80" s="392" t="s">
        <v>101</v>
      </c>
      <c r="AD80" s="392" t="s">
        <v>101</v>
      </c>
      <c r="AE80" s="392" t="s">
        <v>101</v>
      </c>
      <c r="AF80" s="392" t="s">
        <v>101</v>
      </c>
      <c r="AG80" s="392" t="s">
        <v>101</v>
      </c>
      <c r="AH80" s="392" t="s">
        <v>101</v>
      </c>
      <c r="AI80" s="392" t="s">
        <v>101</v>
      </c>
      <c r="AJ80" s="392" t="s">
        <v>101</v>
      </c>
      <c r="AK80" s="392" t="s">
        <v>101</v>
      </c>
      <c r="AL80" s="392" t="s">
        <v>101</v>
      </c>
      <c r="AM80" s="392" t="s">
        <v>101</v>
      </c>
      <c r="AN80" s="392" t="s">
        <v>101</v>
      </c>
      <c r="AO80" s="392" t="s">
        <v>101</v>
      </c>
      <c r="AP80" s="392" t="s">
        <v>101</v>
      </c>
      <c r="AQ80" s="392" t="s">
        <v>101</v>
      </c>
      <c r="AR80" s="392" t="s">
        <v>101</v>
      </c>
      <c r="AS80" s="392" t="s">
        <v>101</v>
      </c>
      <c r="AT80" s="392" t="s">
        <v>101</v>
      </c>
      <c r="AU80" s="392" t="s">
        <v>101</v>
      </c>
      <c r="AV80" s="392" t="s">
        <v>101</v>
      </c>
      <c r="AW80" s="392" t="s">
        <v>101</v>
      </c>
      <c r="AX80" s="392" t="s">
        <v>101</v>
      </c>
      <c r="AY80" s="392" t="s">
        <v>101</v>
      </c>
      <c r="AZ80" s="392" t="s">
        <v>101</v>
      </c>
      <c r="BA80" s="392" t="s">
        <v>101</v>
      </c>
      <c r="BB80" s="392" t="s">
        <v>101</v>
      </c>
      <c r="BC80" s="392" t="s">
        <v>101</v>
      </c>
      <c r="BD80" s="392" t="s">
        <v>101</v>
      </c>
      <c r="BE80" s="392" t="s">
        <v>101</v>
      </c>
      <c r="BF80" s="392" t="s">
        <v>101</v>
      </c>
      <c r="BG80" s="392" t="s">
        <v>101</v>
      </c>
      <c r="BH80" s="392" t="s">
        <v>101</v>
      </c>
      <c r="BI80" s="392" t="s">
        <v>101</v>
      </c>
      <c r="BJ80" s="392" t="s">
        <v>101</v>
      </c>
      <c r="BK80" s="392" t="s">
        <v>101</v>
      </c>
      <c r="BL80" s="392" t="s">
        <v>101</v>
      </c>
      <c r="BM80" s="392" t="s">
        <v>101</v>
      </c>
      <c r="BN80" s="392" t="s">
        <v>101</v>
      </c>
      <c r="BO80" s="392" t="s">
        <v>101</v>
      </c>
      <c r="BP80" s="392" t="s">
        <v>101</v>
      </c>
      <c r="BQ80" s="392" t="s">
        <v>101</v>
      </c>
      <c r="BR80" s="392" t="s">
        <v>101</v>
      </c>
      <c r="BS80" s="392" t="s">
        <v>101</v>
      </c>
      <c r="BT80" s="392" t="s">
        <v>101</v>
      </c>
      <c r="BU80" s="392" t="s">
        <v>101</v>
      </c>
      <c r="BV80" s="392" t="s">
        <v>101</v>
      </c>
      <c r="BW80" s="392" t="s">
        <v>101</v>
      </c>
      <c r="BX80" s="392" t="s">
        <v>101</v>
      </c>
      <c r="BY80" s="392" t="s">
        <v>101</v>
      </c>
      <c r="BZ80" s="392" t="s">
        <v>101</v>
      </c>
      <c r="CA80" s="392" t="s">
        <v>101</v>
      </c>
      <c r="CB80" s="392" t="s">
        <v>101</v>
      </c>
      <c r="CC80" s="392" t="s">
        <v>101</v>
      </c>
      <c r="CD80" s="392" t="s">
        <v>101</v>
      </c>
      <c r="CE80" s="392" t="s">
        <v>101</v>
      </c>
      <c r="CF80" s="392" t="s">
        <v>101</v>
      </c>
      <c r="CG80" s="392" t="s">
        <v>101</v>
      </c>
      <c r="CH80" s="392" t="s">
        <v>101</v>
      </c>
      <c r="CI80" s="392" t="s">
        <v>101</v>
      </c>
      <c r="CJ80" s="392" t="s">
        <v>101</v>
      </c>
      <c r="CK80" s="392" t="s">
        <v>101</v>
      </c>
      <c r="CL80" s="392" t="s">
        <v>101</v>
      </c>
      <c r="CM80" s="392" t="s">
        <v>101</v>
      </c>
      <c r="CN80" s="392" t="s">
        <v>101</v>
      </c>
      <c r="CO80" s="392" t="s">
        <v>101</v>
      </c>
      <c r="CP80" s="392" t="s">
        <v>101</v>
      </c>
      <c r="CQ80" s="392" t="s">
        <v>101</v>
      </c>
      <c r="CR80" s="392" t="s">
        <v>101</v>
      </c>
      <c r="CS80" s="392" t="s">
        <v>101</v>
      </c>
      <c r="CT80" s="392" t="s">
        <v>101</v>
      </c>
      <c r="CU80" s="392" t="s">
        <v>101</v>
      </c>
      <c r="CV80" s="392" t="s">
        <v>101</v>
      </c>
      <c r="CW80" s="392" t="s">
        <v>101</v>
      </c>
      <c r="CX80" s="392" t="s">
        <v>101</v>
      </c>
      <c r="CY80" s="392" t="s">
        <v>101</v>
      </c>
      <c r="CZ80" s="392" t="s">
        <v>101</v>
      </c>
      <c r="DA80" s="392" t="s">
        <v>101</v>
      </c>
      <c r="DB80" s="392" t="s">
        <v>101</v>
      </c>
      <c r="DC80" s="392" t="s">
        <v>101</v>
      </c>
      <c r="DD80" s="392" t="s">
        <v>101</v>
      </c>
      <c r="DE80" s="392" t="s">
        <v>101</v>
      </c>
      <c r="DF80" s="392" t="s">
        <v>101</v>
      </c>
      <c r="DG80" s="392" t="s">
        <v>101</v>
      </c>
      <c r="DH80" s="392" t="s">
        <v>101</v>
      </c>
      <c r="DI80" s="392" t="s">
        <v>101</v>
      </c>
      <c r="DJ80" s="392" t="s">
        <v>101</v>
      </c>
      <c r="DK80" s="392" t="s">
        <v>101</v>
      </c>
      <c r="DL80" s="392" t="s">
        <v>101</v>
      </c>
      <c r="DM80" s="392" t="s">
        <v>101</v>
      </c>
      <c r="DN80" s="392" t="s">
        <v>101</v>
      </c>
      <c r="DO80" s="392" t="s">
        <v>101</v>
      </c>
      <c r="DP80" s="392" t="s">
        <v>101</v>
      </c>
      <c r="DQ80" s="392" t="s">
        <v>101</v>
      </c>
      <c r="DR80" s="392" t="s">
        <v>101</v>
      </c>
      <c r="DS80" s="392" t="s">
        <v>101</v>
      </c>
      <c r="DT80" s="392" t="s">
        <v>101</v>
      </c>
      <c r="DU80" s="392" t="s">
        <v>101</v>
      </c>
      <c r="DV80" s="392" t="s">
        <v>101</v>
      </c>
      <c r="DW80" s="392" t="s">
        <v>101</v>
      </c>
      <c r="DX80" s="392" t="s">
        <v>101</v>
      </c>
      <c r="DY80" s="392" t="s">
        <v>101</v>
      </c>
      <c r="DZ80" s="392" t="s">
        <v>101</v>
      </c>
      <c r="EA80" s="392" t="s">
        <v>101</v>
      </c>
      <c r="EB80" s="392" t="s">
        <v>101</v>
      </c>
      <c r="EC80" s="392" t="s">
        <v>101</v>
      </c>
      <c r="ED80" s="392" t="s">
        <v>101</v>
      </c>
      <c r="EE80" s="392" t="s">
        <v>101</v>
      </c>
      <c r="EF80" s="392" t="s">
        <v>101</v>
      </c>
      <c r="EG80" s="392" t="s">
        <v>101</v>
      </c>
      <c r="EH80" s="392" t="s">
        <v>101</v>
      </c>
      <c r="EI80" s="392" t="s">
        <v>101</v>
      </c>
      <c r="EJ80" s="392" t="s">
        <v>101</v>
      </c>
      <c r="EK80" s="392" t="s">
        <v>101</v>
      </c>
      <c r="EL80" s="392" t="s">
        <v>101</v>
      </c>
      <c r="EM80" s="392" t="s">
        <v>101</v>
      </c>
      <c r="EN80" s="392" t="s">
        <v>101</v>
      </c>
      <c r="EO80" s="392" t="s">
        <v>101</v>
      </c>
      <c r="EP80" s="392" t="s">
        <v>101</v>
      </c>
      <c r="EQ80" s="392" t="s">
        <v>101</v>
      </c>
      <c r="ER80" s="392" t="s">
        <v>101</v>
      </c>
      <c r="ES80" s="392" t="s">
        <v>101</v>
      </c>
      <c r="ET80" s="392" t="s">
        <v>101</v>
      </c>
      <c r="EU80" s="392" t="s">
        <v>101</v>
      </c>
      <c r="EV80" s="392" t="s">
        <v>101</v>
      </c>
      <c r="EW80" s="392" t="s">
        <v>101</v>
      </c>
      <c r="EX80" s="392" t="s">
        <v>101</v>
      </c>
      <c r="EY80" s="392" t="s">
        <v>101</v>
      </c>
      <c r="EZ80" s="392" t="s">
        <v>101</v>
      </c>
      <c r="FA80" s="392" t="s">
        <v>101</v>
      </c>
      <c r="FB80" s="392" t="s">
        <v>101</v>
      </c>
      <c r="FC80" s="392" t="s">
        <v>101</v>
      </c>
      <c r="FD80" s="392" t="s">
        <v>101</v>
      </c>
      <c r="FE80" s="392" t="s">
        <v>101</v>
      </c>
      <c r="FF80" s="392" t="s">
        <v>101</v>
      </c>
      <c r="FG80" s="392" t="s">
        <v>101</v>
      </c>
      <c r="FH80" s="392" t="s">
        <v>101</v>
      </c>
      <c r="FI80" s="392" t="s">
        <v>101</v>
      </c>
      <c r="FJ80" s="392" t="s">
        <v>101</v>
      </c>
      <c r="FK80" s="392" t="s">
        <v>101</v>
      </c>
      <c r="FL80" s="392" t="s">
        <v>101</v>
      </c>
      <c r="FM80" s="392" t="s">
        <v>101</v>
      </c>
      <c r="FN80" s="392" t="s">
        <v>101</v>
      </c>
      <c r="FO80" s="392" t="s">
        <v>101</v>
      </c>
      <c r="FP80" s="392" t="s">
        <v>101</v>
      </c>
      <c r="FQ80" s="392" t="s">
        <v>101</v>
      </c>
      <c r="FR80" s="392" t="s">
        <v>101</v>
      </c>
      <c r="FS80" s="392" t="s">
        <v>101</v>
      </c>
      <c r="FT80" s="392" t="s">
        <v>101</v>
      </c>
      <c r="FU80" s="392" t="s">
        <v>101</v>
      </c>
      <c r="FV80" s="392" t="s">
        <v>101</v>
      </c>
      <c r="FW80" s="392" t="s">
        <v>101</v>
      </c>
      <c r="FX80" s="392" t="s">
        <v>101</v>
      </c>
      <c r="FY80" s="392" t="s">
        <v>101</v>
      </c>
      <c r="FZ80" s="392" t="s">
        <v>101</v>
      </c>
      <c r="GA80" s="392" t="s">
        <v>101</v>
      </c>
      <c r="GB80" s="392" t="s">
        <v>101</v>
      </c>
      <c r="GC80" s="392" t="s">
        <v>101</v>
      </c>
      <c r="GD80" s="392" t="s">
        <v>101</v>
      </c>
      <c r="GE80" s="392" t="s">
        <v>101</v>
      </c>
      <c r="GF80" s="392" t="s">
        <v>101</v>
      </c>
      <c r="GG80" s="392" t="s">
        <v>101</v>
      </c>
      <c r="GH80" s="392" t="s">
        <v>101</v>
      </c>
      <c r="GI80" s="392" t="s">
        <v>101</v>
      </c>
      <c r="GJ80" s="392" t="s">
        <v>101</v>
      </c>
      <c r="GK80" s="392" t="s">
        <v>101</v>
      </c>
      <c r="GL80" s="392" t="s">
        <v>101</v>
      </c>
      <c r="GM80" s="392" t="s">
        <v>101</v>
      </c>
      <c r="GN80" s="392" t="s">
        <v>101</v>
      </c>
      <c r="GO80" s="392" t="s">
        <v>101</v>
      </c>
      <c r="GP80" s="392" t="s">
        <v>101</v>
      </c>
      <c r="GQ80" s="392" t="s">
        <v>101</v>
      </c>
      <c r="GR80" s="392" t="s">
        <v>101</v>
      </c>
      <c r="GS80" s="392" t="s">
        <v>101</v>
      </c>
      <c r="GT80" s="392" t="s">
        <v>101</v>
      </c>
      <c r="GU80" s="392" t="s">
        <v>101</v>
      </c>
      <c r="GV80" s="392" t="s">
        <v>101</v>
      </c>
      <c r="GW80" s="392" t="s">
        <v>101</v>
      </c>
      <c r="GX80" s="392" t="s">
        <v>101</v>
      </c>
      <c r="GY80" s="392" t="s">
        <v>101</v>
      </c>
      <c r="GZ80" s="392" t="s">
        <v>101</v>
      </c>
      <c r="HA80" s="392" t="s">
        <v>101</v>
      </c>
      <c r="HB80" s="392" t="s">
        <v>101</v>
      </c>
      <c r="HC80" s="392" t="s">
        <v>101</v>
      </c>
      <c r="HD80" s="392" t="s">
        <v>101</v>
      </c>
      <c r="HE80" s="392" t="s">
        <v>101</v>
      </c>
      <c r="HF80" s="392" t="s">
        <v>101</v>
      </c>
      <c r="HG80" s="392" t="s">
        <v>101</v>
      </c>
      <c r="HH80" s="392" t="s">
        <v>101</v>
      </c>
      <c r="HI80" s="392" t="s">
        <v>101</v>
      </c>
      <c r="HJ80" s="392" t="s">
        <v>101</v>
      </c>
      <c r="HK80" s="392" t="s">
        <v>101</v>
      </c>
      <c r="HL80" s="392" t="s">
        <v>101</v>
      </c>
      <c r="HM80" s="392" t="s">
        <v>101</v>
      </c>
      <c r="HN80" s="392" t="s">
        <v>101</v>
      </c>
      <c r="HO80" s="392" t="s">
        <v>101</v>
      </c>
      <c r="HP80" s="392" t="s">
        <v>101</v>
      </c>
      <c r="HQ80" s="392" t="s">
        <v>101</v>
      </c>
      <c r="HR80" s="392" t="s">
        <v>101</v>
      </c>
      <c r="HS80" s="392" t="s">
        <v>101</v>
      </c>
      <c r="HT80" s="392" t="s">
        <v>101</v>
      </c>
      <c r="HU80" s="392" t="s">
        <v>101</v>
      </c>
      <c r="HV80" s="392" t="s">
        <v>101</v>
      </c>
      <c r="HW80" s="392" t="s">
        <v>101</v>
      </c>
      <c r="HX80" s="392" t="s">
        <v>101</v>
      </c>
      <c r="HY80" s="392" t="s">
        <v>101</v>
      </c>
      <c r="HZ80" s="392" t="s">
        <v>101</v>
      </c>
      <c r="IA80" s="392" t="s">
        <v>101</v>
      </c>
      <c r="IB80" s="392" t="s">
        <v>101</v>
      </c>
      <c r="IC80" s="392" t="s">
        <v>101</v>
      </c>
      <c r="ID80" s="392" t="s">
        <v>101</v>
      </c>
      <c r="IE80" s="392" t="s">
        <v>101</v>
      </c>
      <c r="IF80" s="392" t="s">
        <v>101</v>
      </c>
      <c r="IG80" s="392" t="s">
        <v>101</v>
      </c>
      <c r="IH80" s="392" t="s">
        <v>101</v>
      </c>
      <c r="II80" s="392" t="s">
        <v>101</v>
      </c>
      <c r="IJ80" s="392" t="s">
        <v>101</v>
      </c>
      <c r="IK80" s="392" t="s">
        <v>101</v>
      </c>
      <c r="IL80" s="392" t="s">
        <v>101</v>
      </c>
      <c r="IM80" s="392" t="s">
        <v>101</v>
      </c>
      <c r="IN80" s="392" t="s">
        <v>101</v>
      </c>
      <c r="IO80" s="392" t="s">
        <v>101</v>
      </c>
      <c r="IP80" s="392" t="s">
        <v>101</v>
      </c>
      <c r="IQ80" s="392" t="s">
        <v>101</v>
      </c>
      <c r="IR80" s="392" t="s">
        <v>101</v>
      </c>
      <c r="IS80" s="392" t="s">
        <v>101</v>
      </c>
      <c r="IT80" s="392" t="s">
        <v>101</v>
      </c>
      <c r="IU80" s="392" t="s">
        <v>101</v>
      </c>
      <c r="IV80" s="392" t="s">
        <v>101</v>
      </c>
      <c r="IW80" s="392" t="s">
        <v>101</v>
      </c>
      <c r="IX80" s="392" t="s">
        <v>101</v>
      </c>
      <c r="IY80" s="392" t="s">
        <v>101</v>
      </c>
      <c r="IZ80" s="392" t="s">
        <v>101</v>
      </c>
      <c r="JA80" s="392" t="s">
        <v>101</v>
      </c>
      <c r="JB80" s="392" t="s">
        <v>101</v>
      </c>
      <c r="JC80" s="392" t="s">
        <v>101</v>
      </c>
      <c r="JD80" s="392" t="s">
        <v>101</v>
      </c>
      <c r="JE80" s="392" t="s">
        <v>101</v>
      </c>
      <c r="JF80" s="392" t="s">
        <v>101</v>
      </c>
      <c r="JG80" s="392" t="s">
        <v>101</v>
      </c>
      <c r="JH80" s="392" t="s">
        <v>101</v>
      </c>
      <c r="JI80" s="392" t="s">
        <v>101</v>
      </c>
      <c r="JJ80" s="392" t="s">
        <v>101</v>
      </c>
      <c r="JK80" s="392" t="s">
        <v>101</v>
      </c>
      <c r="JL80" s="392" t="s">
        <v>101</v>
      </c>
      <c r="JM80" s="392" t="s">
        <v>101</v>
      </c>
      <c r="JN80" s="392" t="s">
        <v>101</v>
      </c>
      <c r="JO80" s="392" t="s">
        <v>101</v>
      </c>
      <c r="JP80" s="392" t="s">
        <v>101</v>
      </c>
      <c r="JQ80" s="392" t="s">
        <v>101</v>
      </c>
      <c r="JR80" s="392" t="s">
        <v>101</v>
      </c>
      <c r="JS80" s="392" t="s">
        <v>101</v>
      </c>
      <c r="JT80" s="392" t="s">
        <v>101</v>
      </c>
      <c r="JU80" s="392" t="s">
        <v>101</v>
      </c>
      <c r="JV80" s="392" t="s">
        <v>101</v>
      </c>
      <c r="JW80" s="392" t="s">
        <v>101</v>
      </c>
      <c r="JX80" s="392" t="s">
        <v>101</v>
      </c>
      <c r="JY80" s="392" t="s">
        <v>101</v>
      </c>
      <c r="JZ80" s="392" t="s">
        <v>101</v>
      </c>
      <c r="KA80" s="392" t="s">
        <v>101</v>
      </c>
      <c r="KB80" s="392" t="s">
        <v>101</v>
      </c>
      <c r="KC80" s="392" t="s">
        <v>101</v>
      </c>
      <c r="KD80" s="392" t="s">
        <v>101</v>
      </c>
      <c r="KE80" s="392" t="s">
        <v>101</v>
      </c>
      <c r="KF80" s="392" t="s">
        <v>101</v>
      </c>
      <c r="KG80" s="392" t="s">
        <v>101</v>
      </c>
      <c r="KH80" s="392" t="s">
        <v>101</v>
      </c>
      <c r="KI80" s="392" t="s">
        <v>101</v>
      </c>
      <c r="KJ80" s="392" t="s">
        <v>101</v>
      </c>
      <c r="KK80" s="392" t="s">
        <v>101</v>
      </c>
      <c r="KL80" s="392" t="s">
        <v>101</v>
      </c>
      <c r="KM80" s="392" t="s">
        <v>101</v>
      </c>
      <c r="KN80" s="392" t="s">
        <v>101</v>
      </c>
      <c r="KO80" s="392" t="s">
        <v>101</v>
      </c>
      <c r="KP80" s="392" t="s">
        <v>101</v>
      </c>
      <c r="KQ80" s="392" t="s">
        <v>101</v>
      </c>
      <c r="KR80" s="392" t="s">
        <v>101</v>
      </c>
      <c r="KS80" s="392" t="s">
        <v>101</v>
      </c>
      <c r="KT80" s="392" t="s">
        <v>101</v>
      </c>
      <c r="KU80" s="392" t="s">
        <v>101</v>
      </c>
      <c r="KV80" s="392" t="s">
        <v>101</v>
      </c>
      <c r="KW80" s="392" t="s">
        <v>101</v>
      </c>
      <c r="KX80" s="392" t="s">
        <v>101</v>
      </c>
      <c r="KY80" s="392" t="s">
        <v>101</v>
      </c>
      <c r="KZ80" s="392" t="s">
        <v>101</v>
      </c>
      <c r="LA80" s="392" t="s">
        <v>101</v>
      </c>
      <c r="LB80" s="392" t="s">
        <v>101</v>
      </c>
      <c r="LC80" s="392" t="s">
        <v>101</v>
      </c>
      <c r="LD80" s="392" t="s">
        <v>101</v>
      </c>
      <c r="LE80" s="392" t="s">
        <v>101</v>
      </c>
      <c r="LF80" s="392" t="s">
        <v>101</v>
      </c>
      <c r="LG80" s="392" t="s">
        <v>101</v>
      </c>
      <c r="LH80" s="392" t="s">
        <v>101</v>
      </c>
      <c r="LI80" s="392" t="s">
        <v>101</v>
      </c>
      <c r="LJ80" s="392" t="s">
        <v>101</v>
      </c>
      <c r="LK80" s="392" t="s">
        <v>101</v>
      </c>
      <c r="LL80" s="392" t="s">
        <v>101</v>
      </c>
      <c r="LM80" s="392" t="s">
        <v>101</v>
      </c>
      <c r="LN80" s="392" t="s">
        <v>101</v>
      </c>
      <c r="LO80" s="392" t="s">
        <v>101</v>
      </c>
      <c r="LP80" s="392" t="s">
        <v>101</v>
      </c>
      <c r="LQ80" s="392" t="s">
        <v>101</v>
      </c>
      <c r="LR80" s="392" t="s">
        <v>101</v>
      </c>
      <c r="LS80" s="392" t="s">
        <v>101</v>
      </c>
      <c r="LT80" s="392" t="s">
        <v>101</v>
      </c>
      <c r="LU80" s="392" t="s">
        <v>101</v>
      </c>
      <c r="LV80" s="392" t="s">
        <v>101</v>
      </c>
      <c r="LW80" s="392" t="s">
        <v>101</v>
      </c>
      <c r="LX80" s="392" t="s">
        <v>101</v>
      </c>
      <c r="LY80" s="392" t="s">
        <v>101</v>
      </c>
      <c r="LZ80" s="392" t="s">
        <v>101</v>
      </c>
      <c r="MA80" s="392" t="s">
        <v>101</v>
      </c>
      <c r="MB80" s="392" t="s">
        <v>101</v>
      </c>
      <c r="MC80" s="392" t="s">
        <v>101</v>
      </c>
      <c r="MD80" s="392" t="s">
        <v>101</v>
      </c>
      <c r="ME80" s="392" t="s">
        <v>101</v>
      </c>
      <c r="MF80" s="392" t="s">
        <v>101</v>
      </c>
      <c r="MG80" s="392" t="s">
        <v>101</v>
      </c>
      <c r="MH80" s="392" t="s">
        <v>101</v>
      </c>
      <c r="MI80" s="392" t="s">
        <v>101</v>
      </c>
      <c r="MJ80" s="392" t="s">
        <v>101</v>
      </c>
      <c r="MK80" s="392" t="s">
        <v>101</v>
      </c>
      <c r="ML80" s="392" t="s">
        <v>101</v>
      </c>
      <c r="MM80" s="392" t="s">
        <v>101</v>
      </c>
      <c r="MN80" s="392" t="s">
        <v>101</v>
      </c>
      <c r="MO80" s="392" t="s">
        <v>101</v>
      </c>
      <c r="MP80" s="392" t="s">
        <v>101</v>
      </c>
      <c r="MQ80" s="392" t="s">
        <v>101</v>
      </c>
      <c r="MR80" s="392" t="s">
        <v>101</v>
      </c>
      <c r="MS80" s="392" t="s">
        <v>101</v>
      </c>
      <c r="MT80" s="392" t="s">
        <v>101</v>
      </c>
      <c r="MU80" s="392" t="s">
        <v>101</v>
      </c>
      <c r="MV80" s="392" t="s">
        <v>101</v>
      </c>
      <c r="MW80" s="392" t="s">
        <v>101</v>
      </c>
      <c r="MX80" s="392" t="s">
        <v>101</v>
      </c>
      <c r="MY80" s="392" t="s">
        <v>101</v>
      </c>
      <c r="MZ80" s="392" t="s">
        <v>101</v>
      </c>
      <c r="NA80" s="392" t="s">
        <v>101</v>
      </c>
      <c r="NB80" s="392" t="s">
        <v>101</v>
      </c>
      <c r="NC80" s="392" t="s">
        <v>101</v>
      </c>
      <c r="ND80" s="392" t="s">
        <v>101</v>
      </c>
      <c r="NE80" s="392" t="s">
        <v>101</v>
      </c>
      <c r="NF80" s="392" t="s">
        <v>101</v>
      </c>
      <c r="NG80" s="392" t="s">
        <v>101</v>
      </c>
      <c r="NH80" s="392" t="s">
        <v>101</v>
      </c>
      <c r="NI80" s="392" t="s">
        <v>101</v>
      </c>
      <c r="NJ80" s="392" t="s">
        <v>101</v>
      </c>
      <c r="NK80" s="392" t="s">
        <v>101</v>
      </c>
      <c r="NL80" s="392" t="s">
        <v>101</v>
      </c>
      <c r="NM80" s="392" t="s">
        <v>101</v>
      </c>
      <c r="NN80" s="392" t="s">
        <v>101</v>
      </c>
      <c r="NO80" s="392" t="s">
        <v>101</v>
      </c>
      <c r="NP80" s="392" t="s">
        <v>101</v>
      </c>
      <c r="NQ80" s="392" t="s">
        <v>101</v>
      </c>
      <c r="NR80" s="392" t="s">
        <v>101</v>
      </c>
      <c r="NS80" s="392" t="s">
        <v>101</v>
      </c>
      <c r="NT80" s="392" t="s">
        <v>101</v>
      </c>
      <c r="NU80" s="392" t="s">
        <v>101</v>
      </c>
      <c r="NV80" s="392" t="s">
        <v>101</v>
      </c>
      <c r="NW80" s="392" t="s">
        <v>101</v>
      </c>
      <c r="NX80" s="392" t="s">
        <v>101</v>
      </c>
      <c r="NY80" s="392" t="s">
        <v>101</v>
      </c>
      <c r="NZ80" s="392" t="s">
        <v>101</v>
      </c>
      <c r="OA80" s="392" t="s">
        <v>101</v>
      </c>
      <c r="OB80" s="392" t="s">
        <v>101</v>
      </c>
      <c r="OC80" s="392" t="s">
        <v>101</v>
      </c>
      <c r="OD80" s="392" t="s">
        <v>101</v>
      </c>
      <c r="OE80" s="392" t="s">
        <v>101</v>
      </c>
      <c r="OF80" s="392" t="s">
        <v>101</v>
      </c>
      <c r="OG80" s="392" t="s">
        <v>101</v>
      </c>
      <c r="OH80" s="392" t="s">
        <v>101</v>
      </c>
      <c r="OI80" s="392" t="s">
        <v>101</v>
      </c>
      <c r="OJ80" s="392" t="s">
        <v>101</v>
      </c>
      <c r="OK80" s="392" t="s">
        <v>101</v>
      </c>
      <c r="OL80" s="392" t="s">
        <v>101</v>
      </c>
      <c r="OM80" s="392" t="s">
        <v>101</v>
      </c>
      <c r="ON80" s="392" t="s">
        <v>101</v>
      </c>
      <c r="OO80" s="392" t="s">
        <v>101</v>
      </c>
      <c r="OP80" s="392" t="s">
        <v>101</v>
      </c>
      <c r="OQ80" s="392" t="s">
        <v>101</v>
      </c>
      <c r="OR80" s="392" t="s">
        <v>101</v>
      </c>
      <c r="OS80" s="392" t="s">
        <v>101</v>
      </c>
      <c r="OT80" s="392" t="s">
        <v>101</v>
      </c>
      <c r="OU80" s="392" t="s">
        <v>101</v>
      </c>
      <c r="OV80" s="392" t="s">
        <v>101</v>
      </c>
      <c r="OW80" s="392" t="s">
        <v>101</v>
      </c>
      <c r="OX80" s="392" t="s">
        <v>101</v>
      </c>
      <c r="OY80" s="392" t="s">
        <v>101</v>
      </c>
      <c r="OZ80" s="392" t="s">
        <v>101</v>
      </c>
      <c r="PA80" s="392" t="s">
        <v>101</v>
      </c>
      <c r="PB80" s="392" t="s">
        <v>101</v>
      </c>
      <c r="PC80" s="392" t="s">
        <v>101</v>
      </c>
      <c r="PD80" s="392" t="s">
        <v>101</v>
      </c>
      <c r="PE80" s="392" t="s">
        <v>101</v>
      </c>
      <c r="PF80" s="392" t="s">
        <v>101</v>
      </c>
      <c r="PG80" s="392" t="s">
        <v>101</v>
      </c>
      <c r="PH80" s="392" t="s">
        <v>101</v>
      </c>
      <c r="PI80" s="392" t="s">
        <v>101</v>
      </c>
      <c r="PJ80" s="392" t="s">
        <v>101</v>
      </c>
      <c r="PK80" s="392" t="s">
        <v>101</v>
      </c>
      <c r="PL80" s="392" t="s">
        <v>101</v>
      </c>
      <c r="PM80" s="392" t="s">
        <v>101</v>
      </c>
      <c r="PN80" s="392" t="s">
        <v>101</v>
      </c>
      <c r="PO80" s="392" t="s">
        <v>101</v>
      </c>
      <c r="PP80" s="392" t="s">
        <v>101</v>
      </c>
      <c r="PQ80" s="392" t="s">
        <v>101</v>
      </c>
      <c r="PR80" s="392" t="s">
        <v>101</v>
      </c>
      <c r="PS80" s="392" t="s">
        <v>101</v>
      </c>
      <c r="PT80" s="392" t="s">
        <v>101</v>
      </c>
      <c r="PU80" s="392" t="s">
        <v>101</v>
      </c>
      <c r="PV80" s="392" t="s">
        <v>101</v>
      </c>
      <c r="PW80" s="392" t="s">
        <v>101</v>
      </c>
      <c r="PX80" s="392" t="s">
        <v>101</v>
      </c>
      <c r="PY80" s="392" t="s">
        <v>101</v>
      </c>
      <c r="PZ80" s="392" t="s">
        <v>101</v>
      </c>
      <c r="QA80" s="392" t="s">
        <v>101</v>
      </c>
      <c r="QB80" s="392" t="s">
        <v>101</v>
      </c>
      <c r="QC80" s="392" t="s">
        <v>101</v>
      </c>
      <c r="QD80" s="392" t="s">
        <v>101</v>
      </c>
      <c r="QE80" s="392" t="s">
        <v>101</v>
      </c>
      <c r="QF80" s="392" t="s">
        <v>101</v>
      </c>
      <c r="QG80" s="392" t="s">
        <v>101</v>
      </c>
      <c r="QH80" s="392" t="s">
        <v>101</v>
      </c>
      <c r="QI80" s="392" t="s">
        <v>101</v>
      </c>
      <c r="QJ80" s="392" t="s">
        <v>101</v>
      </c>
      <c r="QK80" s="392" t="s">
        <v>101</v>
      </c>
      <c r="QL80" s="392" t="s">
        <v>101</v>
      </c>
      <c r="QM80" s="392" t="s">
        <v>101</v>
      </c>
      <c r="QN80" s="392" t="s">
        <v>101</v>
      </c>
      <c r="QO80" s="392" t="s">
        <v>101</v>
      </c>
      <c r="QP80" s="392" t="s">
        <v>101</v>
      </c>
      <c r="QQ80" s="392" t="s">
        <v>101</v>
      </c>
      <c r="QR80" s="392" t="s">
        <v>101</v>
      </c>
      <c r="QS80" s="392" t="s">
        <v>101</v>
      </c>
      <c r="QT80" s="392" t="s">
        <v>101</v>
      </c>
      <c r="QU80" s="392" t="s">
        <v>101</v>
      </c>
      <c r="QV80" s="392" t="s">
        <v>101</v>
      </c>
      <c r="QW80" s="392" t="s">
        <v>101</v>
      </c>
      <c r="QX80" s="392" t="s">
        <v>101</v>
      </c>
      <c r="QY80" s="392" t="s">
        <v>101</v>
      </c>
      <c r="QZ80" s="392" t="s">
        <v>101</v>
      </c>
      <c r="RA80" s="392" t="s">
        <v>101</v>
      </c>
      <c r="RB80" s="392" t="s">
        <v>101</v>
      </c>
      <c r="RC80" s="392" t="s">
        <v>101</v>
      </c>
      <c r="RD80" s="392" t="s">
        <v>101</v>
      </c>
      <c r="RE80" s="392" t="s">
        <v>101</v>
      </c>
      <c r="RF80" s="392" t="s">
        <v>101</v>
      </c>
      <c r="RG80" s="392" t="s">
        <v>101</v>
      </c>
      <c r="RH80" s="392" t="s">
        <v>101</v>
      </c>
      <c r="RI80" s="392" t="s">
        <v>101</v>
      </c>
      <c r="RJ80" s="392" t="s">
        <v>101</v>
      </c>
      <c r="RK80" s="392" t="s">
        <v>101</v>
      </c>
      <c r="RL80" s="392" t="s">
        <v>101</v>
      </c>
      <c r="RM80" s="392" t="s">
        <v>101</v>
      </c>
      <c r="RN80" s="392" t="s">
        <v>101</v>
      </c>
      <c r="RO80" s="392" t="s">
        <v>101</v>
      </c>
      <c r="RP80" s="392" t="s">
        <v>101</v>
      </c>
      <c r="RQ80" s="392" t="s">
        <v>101</v>
      </c>
      <c r="RR80" s="392" t="s">
        <v>101</v>
      </c>
      <c r="RS80" s="392" t="s">
        <v>101</v>
      </c>
      <c r="RT80" s="392" t="s">
        <v>101</v>
      </c>
      <c r="RU80" s="392" t="s">
        <v>101</v>
      </c>
      <c r="RV80" s="392" t="s">
        <v>101</v>
      </c>
      <c r="RW80" s="392" t="s">
        <v>101</v>
      </c>
      <c r="RX80" s="392" t="s">
        <v>101</v>
      </c>
      <c r="RY80" s="392" t="s">
        <v>101</v>
      </c>
      <c r="RZ80" s="392" t="s">
        <v>101</v>
      </c>
      <c r="SA80" s="392" t="s">
        <v>101</v>
      </c>
      <c r="SB80" s="392" t="s">
        <v>101</v>
      </c>
      <c r="SC80" s="392" t="s">
        <v>101</v>
      </c>
      <c r="SD80" s="392" t="s">
        <v>101</v>
      </c>
      <c r="SE80" s="392" t="s">
        <v>101</v>
      </c>
      <c r="SF80" s="392" t="s">
        <v>101</v>
      </c>
      <c r="SG80" s="392" t="s">
        <v>101</v>
      </c>
      <c r="SH80" s="392" t="s">
        <v>101</v>
      </c>
      <c r="SI80" s="392" t="s">
        <v>101</v>
      </c>
      <c r="SJ80" s="392" t="s">
        <v>101</v>
      </c>
      <c r="SK80" s="392" t="s">
        <v>101</v>
      </c>
      <c r="SL80" s="392" t="s">
        <v>101</v>
      </c>
      <c r="SM80" s="392" t="s">
        <v>101</v>
      </c>
      <c r="SN80" s="392" t="s">
        <v>101</v>
      </c>
      <c r="SO80" s="392" t="s">
        <v>101</v>
      </c>
      <c r="SP80" s="392" t="s">
        <v>101</v>
      </c>
      <c r="SQ80" s="392" t="s">
        <v>101</v>
      </c>
      <c r="SR80" s="392" t="s">
        <v>101</v>
      </c>
      <c r="SS80" s="392" t="s">
        <v>101</v>
      </c>
      <c r="ST80" s="392" t="s">
        <v>101</v>
      </c>
      <c r="SU80" s="392" t="s">
        <v>101</v>
      </c>
      <c r="SV80" s="392" t="s">
        <v>101</v>
      </c>
      <c r="SW80" s="392" t="s">
        <v>101</v>
      </c>
      <c r="SX80" s="392" t="s">
        <v>101</v>
      </c>
      <c r="SY80" s="392" t="s">
        <v>101</v>
      </c>
      <c r="SZ80" s="392" t="s">
        <v>101</v>
      </c>
      <c r="TA80" s="392" t="s">
        <v>101</v>
      </c>
      <c r="TB80" s="392" t="s">
        <v>101</v>
      </c>
      <c r="TC80" s="392" t="s">
        <v>101</v>
      </c>
      <c r="TD80" s="392" t="s">
        <v>101</v>
      </c>
      <c r="TE80" s="392" t="s">
        <v>101</v>
      </c>
      <c r="TF80" s="392" t="s">
        <v>101</v>
      </c>
      <c r="TG80" s="392" t="s">
        <v>101</v>
      </c>
      <c r="TH80" s="392" t="s">
        <v>101</v>
      </c>
      <c r="TI80" s="392" t="s">
        <v>101</v>
      </c>
      <c r="TJ80" s="392" t="s">
        <v>101</v>
      </c>
      <c r="TK80" s="392" t="s">
        <v>101</v>
      </c>
      <c r="TL80" s="392" t="s">
        <v>101</v>
      </c>
      <c r="TM80" s="392" t="s">
        <v>101</v>
      </c>
      <c r="TN80" s="392" t="s">
        <v>101</v>
      </c>
      <c r="TO80" s="392" t="s">
        <v>101</v>
      </c>
      <c r="TP80" s="392" t="s">
        <v>101</v>
      </c>
      <c r="TQ80" s="392" t="s">
        <v>101</v>
      </c>
      <c r="TR80" s="392" t="s">
        <v>101</v>
      </c>
      <c r="TS80" s="392" t="s">
        <v>101</v>
      </c>
      <c r="TT80" s="392" t="s">
        <v>101</v>
      </c>
      <c r="TU80" s="392" t="s">
        <v>101</v>
      </c>
      <c r="TV80" s="392" t="s">
        <v>101</v>
      </c>
      <c r="TW80" s="392" t="s">
        <v>101</v>
      </c>
      <c r="TX80" s="392" t="s">
        <v>101</v>
      </c>
      <c r="TY80" s="392" t="s">
        <v>101</v>
      </c>
      <c r="TZ80" s="392" t="s">
        <v>101</v>
      </c>
      <c r="UA80" s="392" t="s">
        <v>101</v>
      </c>
      <c r="UB80" s="392" t="s">
        <v>101</v>
      </c>
      <c r="UC80" s="392" t="s">
        <v>101</v>
      </c>
      <c r="UD80" s="392" t="s">
        <v>101</v>
      </c>
      <c r="UE80" s="392" t="s">
        <v>101</v>
      </c>
      <c r="UF80" s="392" t="s">
        <v>101</v>
      </c>
      <c r="UG80" s="392" t="s">
        <v>101</v>
      </c>
      <c r="UH80" s="392" t="s">
        <v>101</v>
      </c>
      <c r="UI80" s="392" t="s">
        <v>101</v>
      </c>
      <c r="UJ80" s="392" t="s">
        <v>101</v>
      </c>
      <c r="UK80" s="392" t="s">
        <v>101</v>
      </c>
      <c r="UL80" s="392" t="s">
        <v>101</v>
      </c>
      <c r="UM80" s="392" t="s">
        <v>101</v>
      </c>
      <c r="UN80" s="392" t="s">
        <v>101</v>
      </c>
      <c r="UO80" s="392" t="s">
        <v>101</v>
      </c>
      <c r="UP80" s="392" t="s">
        <v>101</v>
      </c>
      <c r="UQ80" s="392" t="s">
        <v>101</v>
      </c>
      <c r="UR80" s="392" t="s">
        <v>101</v>
      </c>
      <c r="US80" s="392" t="s">
        <v>101</v>
      </c>
      <c r="UT80" s="392" t="s">
        <v>101</v>
      </c>
      <c r="UU80" s="392" t="s">
        <v>101</v>
      </c>
      <c r="UV80" s="392" t="s">
        <v>101</v>
      </c>
      <c r="UW80" s="392" t="s">
        <v>101</v>
      </c>
      <c r="UX80" s="392" t="s">
        <v>101</v>
      </c>
      <c r="UY80" s="392" t="s">
        <v>101</v>
      </c>
      <c r="UZ80" s="392" t="s">
        <v>101</v>
      </c>
      <c r="VA80" s="392" t="s">
        <v>101</v>
      </c>
      <c r="VB80" s="392" t="s">
        <v>101</v>
      </c>
      <c r="VC80" s="392" t="s">
        <v>101</v>
      </c>
      <c r="VD80" s="392" t="s">
        <v>101</v>
      </c>
      <c r="VE80" s="392" t="s">
        <v>101</v>
      </c>
      <c r="VF80" s="392" t="s">
        <v>101</v>
      </c>
      <c r="VG80" s="392" t="s">
        <v>101</v>
      </c>
      <c r="VH80" s="392" t="s">
        <v>101</v>
      </c>
      <c r="VI80" s="392" t="s">
        <v>101</v>
      </c>
      <c r="VJ80" s="392" t="s">
        <v>101</v>
      </c>
      <c r="VK80" s="392" t="s">
        <v>101</v>
      </c>
      <c r="VL80" s="392" t="s">
        <v>101</v>
      </c>
      <c r="VM80" s="392" t="s">
        <v>101</v>
      </c>
      <c r="VN80" s="392" t="s">
        <v>101</v>
      </c>
      <c r="VO80" s="392" t="s">
        <v>101</v>
      </c>
      <c r="VP80" s="392" t="s">
        <v>101</v>
      </c>
      <c r="VQ80" s="392" t="s">
        <v>101</v>
      </c>
      <c r="VR80" s="392" t="s">
        <v>101</v>
      </c>
      <c r="VS80" s="392" t="s">
        <v>101</v>
      </c>
      <c r="VT80" s="392" t="s">
        <v>101</v>
      </c>
      <c r="VU80" s="392" t="s">
        <v>101</v>
      </c>
      <c r="VV80" s="392" t="s">
        <v>101</v>
      </c>
      <c r="VW80" s="392" t="s">
        <v>101</v>
      </c>
      <c r="VX80" s="392" t="s">
        <v>101</v>
      </c>
      <c r="VY80" s="392" t="s">
        <v>101</v>
      </c>
      <c r="VZ80" s="392" t="s">
        <v>101</v>
      </c>
      <c r="WA80" s="392" t="s">
        <v>101</v>
      </c>
      <c r="WB80" s="392" t="s">
        <v>101</v>
      </c>
      <c r="WC80" s="392" t="s">
        <v>101</v>
      </c>
      <c r="WD80" s="392" t="s">
        <v>101</v>
      </c>
      <c r="WE80" s="392" t="s">
        <v>101</v>
      </c>
      <c r="WF80" s="392" t="s">
        <v>101</v>
      </c>
      <c r="WG80" s="392" t="s">
        <v>101</v>
      </c>
      <c r="WH80" s="392" t="s">
        <v>101</v>
      </c>
      <c r="WI80" s="392" t="s">
        <v>101</v>
      </c>
      <c r="WJ80" s="392" t="s">
        <v>101</v>
      </c>
      <c r="WK80" s="392" t="s">
        <v>101</v>
      </c>
      <c r="WL80" s="392" t="s">
        <v>101</v>
      </c>
      <c r="WM80" s="392" t="s">
        <v>101</v>
      </c>
      <c r="WN80" s="392" t="s">
        <v>101</v>
      </c>
      <c r="WO80" s="392" t="s">
        <v>101</v>
      </c>
      <c r="WP80" s="392" t="s">
        <v>101</v>
      </c>
      <c r="WQ80" s="392" t="s">
        <v>101</v>
      </c>
      <c r="WR80" s="392" t="s">
        <v>101</v>
      </c>
      <c r="WS80" s="392" t="s">
        <v>101</v>
      </c>
      <c r="WT80" s="392" t="s">
        <v>101</v>
      </c>
      <c r="WU80" s="392" t="s">
        <v>101</v>
      </c>
      <c r="WV80" s="392" t="s">
        <v>101</v>
      </c>
      <c r="WW80" s="392" t="s">
        <v>101</v>
      </c>
      <c r="WX80" s="392" t="s">
        <v>101</v>
      </c>
      <c r="WY80" s="392" t="s">
        <v>101</v>
      </c>
      <c r="WZ80" s="392" t="s">
        <v>101</v>
      </c>
      <c r="XA80" s="392" t="s">
        <v>101</v>
      </c>
      <c r="XB80" s="392" t="s">
        <v>101</v>
      </c>
      <c r="XC80" s="392" t="s">
        <v>101</v>
      </c>
      <c r="XD80" s="392" t="s">
        <v>101</v>
      </c>
      <c r="XE80" s="392" t="s">
        <v>101</v>
      </c>
      <c r="XF80" s="392" t="s">
        <v>101</v>
      </c>
      <c r="XG80" s="392" t="s">
        <v>101</v>
      </c>
      <c r="XH80" s="392" t="s">
        <v>101</v>
      </c>
      <c r="XI80" s="392" t="s">
        <v>101</v>
      </c>
      <c r="XJ80" s="392" t="s">
        <v>101</v>
      </c>
      <c r="XK80" s="392" t="s">
        <v>101</v>
      </c>
      <c r="XL80" s="392" t="s">
        <v>101</v>
      </c>
      <c r="XM80" s="392" t="s">
        <v>101</v>
      </c>
      <c r="XN80" s="392" t="s">
        <v>101</v>
      </c>
      <c r="XO80" s="392" t="s">
        <v>101</v>
      </c>
      <c r="XP80" s="392" t="s">
        <v>101</v>
      </c>
      <c r="XQ80" s="392" t="s">
        <v>101</v>
      </c>
      <c r="XR80" s="392" t="s">
        <v>101</v>
      </c>
      <c r="XS80" s="392" t="s">
        <v>101</v>
      </c>
      <c r="XT80" s="392" t="s">
        <v>101</v>
      </c>
      <c r="XU80" s="392" t="s">
        <v>101</v>
      </c>
      <c r="XV80" s="392" t="s">
        <v>101</v>
      </c>
      <c r="XW80" s="392" t="s">
        <v>101</v>
      </c>
      <c r="XX80" s="392" t="s">
        <v>101</v>
      </c>
      <c r="XY80" s="392" t="s">
        <v>101</v>
      </c>
      <c r="XZ80" s="392" t="s">
        <v>101</v>
      </c>
      <c r="YA80" s="392" t="s">
        <v>101</v>
      </c>
      <c r="YB80" s="392" t="s">
        <v>101</v>
      </c>
      <c r="YC80" s="392" t="s">
        <v>101</v>
      </c>
      <c r="YD80" s="392" t="s">
        <v>101</v>
      </c>
      <c r="YE80" s="392" t="s">
        <v>101</v>
      </c>
      <c r="YF80" s="392" t="s">
        <v>101</v>
      </c>
      <c r="YG80" s="392" t="s">
        <v>101</v>
      </c>
      <c r="YH80" s="392" t="s">
        <v>101</v>
      </c>
      <c r="YI80" s="392" t="s">
        <v>101</v>
      </c>
      <c r="YJ80" s="392" t="s">
        <v>101</v>
      </c>
      <c r="YK80" s="392" t="s">
        <v>101</v>
      </c>
      <c r="YL80" s="392" t="s">
        <v>101</v>
      </c>
      <c r="YM80" s="392" t="s">
        <v>101</v>
      </c>
      <c r="YN80" s="392" t="s">
        <v>101</v>
      </c>
      <c r="YO80" s="392" t="s">
        <v>101</v>
      </c>
      <c r="YP80" s="392" t="s">
        <v>101</v>
      </c>
      <c r="YQ80" s="392" t="s">
        <v>101</v>
      </c>
      <c r="YR80" s="392" t="s">
        <v>101</v>
      </c>
      <c r="YS80" s="392" t="s">
        <v>101</v>
      </c>
      <c r="YT80" s="392" t="s">
        <v>101</v>
      </c>
      <c r="YU80" s="392" t="s">
        <v>101</v>
      </c>
      <c r="YV80" s="392" t="s">
        <v>101</v>
      </c>
      <c r="YW80" s="392" t="s">
        <v>101</v>
      </c>
      <c r="YX80" s="392" t="s">
        <v>101</v>
      </c>
      <c r="YY80" s="392" t="s">
        <v>101</v>
      </c>
      <c r="YZ80" s="392" t="s">
        <v>101</v>
      </c>
      <c r="ZA80" s="392" t="s">
        <v>101</v>
      </c>
      <c r="ZB80" s="392" t="s">
        <v>101</v>
      </c>
      <c r="ZC80" s="392" t="s">
        <v>101</v>
      </c>
      <c r="ZD80" s="392" t="s">
        <v>101</v>
      </c>
      <c r="ZE80" s="392" t="s">
        <v>101</v>
      </c>
      <c r="ZF80" s="392" t="s">
        <v>101</v>
      </c>
      <c r="ZG80" s="392" t="s">
        <v>101</v>
      </c>
      <c r="ZH80" s="392" t="s">
        <v>101</v>
      </c>
      <c r="ZI80" s="392" t="s">
        <v>101</v>
      </c>
      <c r="ZJ80" s="392" t="s">
        <v>101</v>
      </c>
      <c r="ZK80" s="392" t="s">
        <v>101</v>
      </c>
      <c r="ZL80" s="392" t="s">
        <v>101</v>
      </c>
      <c r="ZM80" s="392" t="s">
        <v>101</v>
      </c>
      <c r="ZN80" s="392" t="s">
        <v>101</v>
      </c>
      <c r="ZO80" s="392" t="s">
        <v>101</v>
      </c>
      <c r="ZP80" s="392" t="s">
        <v>101</v>
      </c>
      <c r="ZQ80" s="392" t="s">
        <v>101</v>
      </c>
      <c r="ZR80" s="392" t="s">
        <v>101</v>
      </c>
      <c r="ZS80" s="392" t="s">
        <v>101</v>
      </c>
      <c r="ZT80" s="392" t="s">
        <v>101</v>
      </c>
      <c r="ZU80" s="392" t="s">
        <v>101</v>
      </c>
      <c r="ZV80" s="392" t="s">
        <v>101</v>
      </c>
      <c r="ZW80" s="392" t="s">
        <v>101</v>
      </c>
      <c r="ZX80" s="392" t="s">
        <v>101</v>
      </c>
      <c r="ZY80" s="392" t="s">
        <v>101</v>
      </c>
      <c r="ZZ80" s="392" t="s">
        <v>101</v>
      </c>
      <c r="AAA80" s="392" t="s">
        <v>101</v>
      </c>
      <c r="AAB80" s="392" t="s">
        <v>101</v>
      </c>
      <c r="AAC80" s="392" t="s">
        <v>101</v>
      </c>
      <c r="AAD80" s="392" t="s">
        <v>101</v>
      </c>
      <c r="AAE80" s="392" t="s">
        <v>101</v>
      </c>
      <c r="AAF80" s="392" t="s">
        <v>101</v>
      </c>
      <c r="AAG80" s="392" t="s">
        <v>101</v>
      </c>
      <c r="AAH80" s="392" t="s">
        <v>101</v>
      </c>
      <c r="AAI80" s="392" t="s">
        <v>101</v>
      </c>
      <c r="AAJ80" s="392" t="s">
        <v>101</v>
      </c>
      <c r="AAK80" s="392" t="s">
        <v>101</v>
      </c>
      <c r="AAL80" s="392" t="s">
        <v>101</v>
      </c>
      <c r="AAM80" s="392" t="s">
        <v>101</v>
      </c>
      <c r="AAN80" s="392" t="s">
        <v>101</v>
      </c>
      <c r="AAO80" s="392" t="s">
        <v>101</v>
      </c>
      <c r="AAP80" s="392" t="s">
        <v>101</v>
      </c>
      <c r="AAQ80" s="392" t="s">
        <v>101</v>
      </c>
      <c r="AAR80" s="392" t="s">
        <v>101</v>
      </c>
      <c r="AAS80" s="392" t="s">
        <v>101</v>
      </c>
      <c r="AAT80" s="392" t="s">
        <v>101</v>
      </c>
      <c r="AAU80" s="392" t="s">
        <v>101</v>
      </c>
      <c r="AAV80" s="392" t="s">
        <v>101</v>
      </c>
      <c r="AAW80" s="392" t="s">
        <v>101</v>
      </c>
      <c r="AAX80" s="392" t="s">
        <v>101</v>
      </c>
      <c r="AAY80" s="392" t="s">
        <v>101</v>
      </c>
      <c r="AAZ80" s="392" t="s">
        <v>101</v>
      </c>
      <c r="ABA80" s="392" t="s">
        <v>101</v>
      </c>
      <c r="ABB80" s="392" t="s">
        <v>101</v>
      </c>
      <c r="ABC80" s="392" t="s">
        <v>101</v>
      </c>
      <c r="ABD80" s="392" t="s">
        <v>101</v>
      </c>
      <c r="ABE80" s="392" t="s">
        <v>101</v>
      </c>
      <c r="ABF80" s="392" t="s">
        <v>101</v>
      </c>
      <c r="ABG80" s="392" t="s">
        <v>101</v>
      </c>
      <c r="ABH80" s="392" t="s">
        <v>101</v>
      </c>
      <c r="ABI80" s="392" t="s">
        <v>101</v>
      </c>
      <c r="ABJ80" s="392" t="s">
        <v>101</v>
      </c>
      <c r="ABK80" s="392" t="s">
        <v>101</v>
      </c>
      <c r="ABL80" s="392" t="s">
        <v>101</v>
      </c>
      <c r="ABM80" s="392" t="s">
        <v>101</v>
      </c>
      <c r="ABN80" s="392" t="s">
        <v>101</v>
      </c>
      <c r="ABO80" s="392" t="s">
        <v>101</v>
      </c>
      <c r="ABP80" s="392" t="s">
        <v>101</v>
      </c>
      <c r="ABQ80" s="392" t="s">
        <v>101</v>
      </c>
      <c r="ABR80" s="392" t="s">
        <v>101</v>
      </c>
      <c r="ABS80" s="392" t="s">
        <v>101</v>
      </c>
      <c r="ABT80" s="392" t="s">
        <v>101</v>
      </c>
      <c r="ABU80" s="392" t="s">
        <v>101</v>
      </c>
      <c r="ABV80" s="392" t="s">
        <v>101</v>
      </c>
      <c r="ABW80" s="392" t="s">
        <v>101</v>
      </c>
      <c r="ABX80" s="392" t="s">
        <v>101</v>
      </c>
      <c r="ABY80" s="392" t="s">
        <v>101</v>
      </c>
      <c r="ABZ80" s="392" t="s">
        <v>101</v>
      </c>
      <c r="ACA80" s="392" t="s">
        <v>101</v>
      </c>
      <c r="ACB80" s="392" t="s">
        <v>101</v>
      </c>
      <c r="ACC80" s="392" t="s">
        <v>101</v>
      </c>
      <c r="ACD80" s="392" t="s">
        <v>101</v>
      </c>
      <c r="ACE80" s="392" t="s">
        <v>101</v>
      </c>
      <c r="ACF80" s="392" t="s">
        <v>101</v>
      </c>
      <c r="ACG80" s="392" t="s">
        <v>101</v>
      </c>
      <c r="ACH80" s="392" t="s">
        <v>101</v>
      </c>
      <c r="ACI80" s="392" t="s">
        <v>101</v>
      </c>
      <c r="ACJ80" s="392" t="s">
        <v>101</v>
      </c>
      <c r="ACK80" s="392" t="s">
        <v>101</v>
      </c>
      <c r="ACL80" s="392" t="s">
        <v>101</v>
      </c>
      <c r="ACM80" s="392" t="s">
        <v>101</v>
      </c>
      <c r="ACN80" s="392" t="s">
        <v>101</v>
      </c>
      <c r="ACO80" s="392" t="s">
        <v>101</v>
      </c>
      <c r="ACP80" s="392" t="s">
        <v>101</v>
      </c>
      <c r="ACQ80" s="392" t="s">
        <v>101</v>
      </c>
      <c r="ACR80" s="392" t="s">
        <v>101</v>
      </c>
      <c r="ACS80" s="392" t="s">
        <v>101</v>
      </c>
      <c r="ACT80" s="392" t="s">
        <v>101</v>
      </c>
      <c r="ACU80" s="392" t="s">
        <v>101</v>
      </c>
      <c r="ACV80" s="392" t="s">
        <v>101</v>
      </c>
      <c r="ACW80" s="392" t="s">
        <v>101</v>
      </c>
      <c r="ACX80" s="392" t="s">
        <v>101</v>
      </c>
      <c r="ACY80" s="392" t="s">
        <v>101</v>
      </c>
      <c r="ACZ80" s="392" t="s">
        <v>101</v>
      </c>
      <c r="ADA80" s="392" t="s">
        <v>101</v>
      </c>
      <c r="ADB80" s="392" t="s">
        <v>101</v>
      </c>
      <c r="ADC80" s="392" t="s">
        <v>101</v>
      </c>
      <c r="ADD80" s="392" t="s">
        <v>101</v>
      </c>
      <c r="ADE80" s="392" t="s">
        <v>101</v>
      </c>
      <c r="ADF80" s="392" t="s">
        <v>101</v>
      </c>
      <c r="ADG80" s="392" t="s">
        <v>101</v>
      </c>
      <c r="ADH80" s="392" t="s">
        <v>101</v>
      </c>
      <c r="ADI80" s="392" t="s">
        <v>101</v>
      </c>
      <c r="ADJ80" s="392" t="s">
        <v>101</v>
      </c>
      <c r="ADK80" s="392" t="s">
        <v>101</v>
      </c>
      <c r="ADL80" s="392" t="s">
        <v>101</v>
      </c>
      <c r="ADM80" s="392" t="s">
        <v>101</v>
      </c>
      <c r="ADN80" s="392" t="s">
        <v>101</v>
      </c>
      <c r="ADO80" s="392" t="s">
        <v>101</v>
      </c>
      <c r="ADP80" s="392" t="s">
        <v>101</v>
      </c>
      <c r="ADQ80" s="392" t="s">
        <v>101</v>
      </c>
      <c r="ADR80" s="392" t="s">
        <v>101</v>
      </c>
      <c r="ADS80" s="392" t="s">
        <v>101</v>
      </c>
      <c r="ADT80" s="392" t="s">
        <v>101</v>
      </c>
      <c r="ADU80" s="392" t="s">
        <v>101</v>
      </c>
      <c r="ADV80" s="392" t="s">
        <v>101</v>
      </c>
      <c r="ADW80" s="392" t="s">
        <v>101</v>
      </c>
      <c r="ADX80" s="392" t="s">
        <v>101</v>
      </c>
      <c r="ADY80" s="392" t="s">
        <v>101</v>
      </c>
      <c r="ADZ80" s="392" t="s">
        <v>101</v>
      </c>
      <c r="AEA80" s="392" t="s">
        <v>101</v>
      </c>
      <c r="AEB80" s="392" t="s">
        <v>101</v>
      </c>
      <c r="AEC80" s="392" t="s">
        <v>101</v>
      </c>
      <c r="AED80" s="392" t="s">
        <v>101</v>
      </c>
      <c r="AEE80" s="392" t="s">
        <v>101</v>
      </c>
      <c r="AEF80" s="392" t="s">
        <v>101</v>
      </c>
      <c r="AEG80" s="392" t="s">
        <v>101</v>
      </c>
      <c r="AEH80" s="392" t="s">
        <v>101</v>
      </c>
      <c r="AEI80" s="392" t="s">
        <v>101</v>
      </c>
      <c r="AEJ80" s="392" t="s">
        <v>101</v>
      </c>
      <c r="AEK80" s="392" t="s">
        <v>101</v>
      </c>
      <c r="AEL80" s="392" t="s">
        <v>101</v>
      </c>
      <c r="AEM80" s="392" t="s">
        <v>101</v>
      </c>
      <c r="AEN80" s="392" t="s">
        <v>101</v>
      </c>
      <c r="AEO80" s="392" t="s">
        <v>101</v>
      </c>
      <c r="AEP80" s="392" t="s">
        <v>101</v>
      </c>
      <c r="AEQ80" s="392" t="s">
        <v>101</v>
      </c>
      <c r="AER80" s="392" t="s">
        <v>101</v>
      </c>
      <c r="AES80" s="392" t="s">
        <v>101</v>
      </c>
      <c r="AET80" s="392" t="s">
        <v>101</v>
      </c>
      <c r="AEU80" s="392" t="s">
        <v>101</v>
      </c>
      <c r="AEV80" s="392" t="s">
        <v>101</v>
      </c>
      <c r="AEW80" s="392" t="s">
        <v>101</v>
      </c>
      <c r="AEX80" s="392" t="s">
        <v>101</v>
      </c>
      <c r="AEY80" s="392" t="s">
        <v>101</v>
      </c>
      <c r="AEZ80" s="392" t="s">
        <v>101</v>
      </c>
      <c r="AFA80" s="392" t="s">
        <v>101</v>
      </c>
      <c r="AFB80" s="392" t="s">
        <v>101</v>
      </c>
      <c r="AFC80" s="392" t="s">
        <v>101</v>
      </c>
      <c r="AFD80" s="392" t="s">
        <v>101</v>
      </c>
      <c r="AFE80" s="392" t="s">
        <v>101</v>
      </c>
      <c r="AFF80" s="392" t="s">
        <v>101</v>
      </c>
      <c r="AFG80" s="392" t="s">
        <v>101</v>
      </c>
      <c r="AFH80" s="392" t="s">
        <v>101</v>
      </c>
      <c r="AFI80" s="392" t="s">
        <v>101</v>
      </c>
      <c r="AFJ80" s="392" t="s">
        <v>101</v>
      </c>
      <c r="AFK80" s="392" t="s">
        <v>101</v>
      </c>
      <c r="AFL80" s="392" t="s">
        <v>101</v>
      </c>
      <c r="AFM80" s="392" t="s">
        <v>101</v>
      </c>
      <c r="AFN80" s="392" t="s">
        <v>101</v>
      </c>
      <c r="AFO80" s="392" t="s">
        <v>101</v>
      </c>
      <c r="AFP80" s="392" t="s">
        <v>101</v>
      </c>
      <c r="AFQ80" s="392" t="s">
        <v>101</v>
      </c>
      <c r="AFR80" s="392" t="s">
        <v>101</v>
      </c>
      <c r="AFS80" s="392" t="s">
        <v>101</v>
      </c>
      <c r="AFT80" s="392" t="s">
        <v>101</v>
      </c>
      <c r="AFU80" s="392" t="s">
        <v>101</v>
      </c>
      <c r="AFV80" s="392" t="s">
        <v>101</v>
      </c>
      <c r="AFW80" s="392" t="s">
        <v>101</v>
      </c>
      <c r="AFX80" s="392" t="s">
        <v>101</v>
      </c>
      <c r="AFY80" s="392" t="s">
        <v>101</v>
      </c>
      <c r="AFZ80" s="392" t="s">
        <v>101</v>
      </c>
      <c r="AGA80" s="392" t="s">
        <v>101</v>
      </c>
      <c r="AGB80" s="392" t="s">
        <v>101</v>
      </c>
      <c r="AGC80" s="392" t="s">
        <v>101</v>
      </c>
      <c r="AGD80" s="392" t="s">
        <v>101</v>
      </c>
      <c r="AGE80" s="392" t="s">
        <v>101</v>
      </c>
      <c r="AGF80" s="392" t="s">
        <v>101</v>
      </c>
      <c r="AGG80" s="392" t="s">
        <v>101</v>
      </c>
      <c r="AGH80" s="392" t="s">
        <v>101</v>
      </c>
      <c r="AGI80" s="392" t="s">
        <v>101</v>
      </c>
      <c r="AGJ80" s="392" t="s">
        <v>101</v>
      </c>
      <c r="AGK80" s="392" t="s">
        <v>101</v>
      </c>
      <c r="AGL80" s="392" t="s">
        <v>101</v>
      </c>
      <c r="AGM80" s="392" t="s">
        <v>101</v>
      </c>
      <c r="AGN80" s="392" t="s">
        <v>101</v>
      </c>
      <c r="AGO80" s="392" t="s">
        <v>101</v>
      </c>
      <c r="AGP80" s="392" t="s">
        <v>101</v>
      </c>
      <c r="AGQ80" s="392" t="s">
        <v>101</v>
      </c>
      <c r="AGR80" s="392" t="s">
        <v>101</v>
      </c>
      <c r="AGS80" s="392" t="s">
        <v>101</v>
      </c>
      <c r="AGT80" s="392" t="s">
        <v>101</v>
      </c>
      <c r="AGU80" s="392" t="s">
        <v>101</v>
      </c>
      <c r="AGV80" s="392" t="s">
        <v>101</v>
      </c>
      <c r="AGW80" s="392" t="s">
        <v>101</v>
      </c>
      <c r="AGX80" s="392" t="s">
        <v>101</v>
      </c>
      <c r="AGY80" s="392" t="s">
        <v>101</v>
      </c>
      <c r="AGZ80" s="392" t="s">
        <v>101</v>
      </c>
      <c r="AHA80" s="392" t="s">
        <v>101</v>
      </c>
      <c r="AHB80" s="392" t="s">
        <v>101</v>
      </c>
      <c r="AHC80" s="392" t="s">
        <v>101</v>
      </c>
      <c r="AHD80" s="392" t="s">
        <v>101</v>
      </c>
      <c r="AHE80" s="392" t="s">
        <v>101</v>
      </c>
      <c r="AHF80" s="392" t="s">
        <v>101</v>
      </c>
      <c r="AHG80" s="392" t="s">
        <v>101</v>
      </c>
      <c r="AHH80" s="392" t="s">
        <v>101</v>
      </c>
      <c r="AHI80" s="392" t="s">
        <v>101</v>
      </c>
      <c r="AHJ80" s="392" t="s">
        <v>101</v>
      </c>
      <c r="AHK80" s="392" t="s">
        <v>101</v>
      </c>
      <c r="AHL80" s="392" t="s">
        <v>101</v>
      </c>
      <c r="AHM80" s="392" t="s">
        <v>101</v>
      </c>
      <c r="AHN80" s="392" t="s">
        <v>101</v>
      </c>
      <c r="AHO80" s="392" t="s">
        <v>101</v>
      </c>
      <c r="AHP80" s="392" t="s">
        <v>101</v>
      </c>
      <c r="AHQ80" s="392" t="s">
        <v>101</v>
      </c>
      <c r="AHR80" s="392" t="s">
        <v>101</v>
      </c>
      <c r="AHS80" s="392" t="s">
        <v>101</v>
      </c>
      <c r="AHT80" s="392" t="s">
        <v>101</v>
      </c>
      <c r="AHU80" s="392" t="s">
        <v>101</v>
      </c>
      <c r="AHV80" s="392" t="s">
        <v>101</v>
      </c>
      <c r="AHW80" s="392" t="s">
        <v>101</v>
      </c>
      <c r="AHX80" s="392" t="s">
        <v>101</v>
      </c>
      <c r="AHY80" s="392" t="s">
        <v>101</v>
      </c>
      <c r="AHZ80" s="392" t="s">
        <v>101</v>
      </c>
      <c r="AIA80" s="392" t="s">
        <v>101</v>
      </c>
      <c r="AIB80" s="392" t="s">
        <v>101</v>
      </c>
      <c r="AIC80" s="392" t="s">
        <v>101</v>
      </c>
      <c r="AID80" s="392" t="s">
        <v>101</v>
      </c>
      <c r="AIE80" s="392" t="s">
        <v>101</v>
      </c>
      <c r="AIF80" s="392" t="s">
        <v>101</v>
      </c>
      <c r="AIG80" s="392" t="s">
        <v>101</v>
      </c>
      <c r="AIH80" s="392" t="s">
        <v>101</v>
      </c>
      <c r="AII80" s="392" t="s">
        <v>101</v>
      </c>
      <c r="AIJ80" s="392" t="s">
        <v>101</v>
      </c>
      <c r="AIK80" s="392" t="s">
        <v>101</v>
      </c>
      <c r="AIL80" s="392" t="s">
        <v>101</v>
      </c>
      <c r="AIM80" s="392" t="s">
        <v>101</v>
      </c>
      <c r="AIN80" s="392" t="s">
        <v>101</v>
      </c>
      <c r="AIO80" s="392" t="s">
        <v>101</v>
      </c>
      <c r="AIP80" s="392" t="s">
        <v>101</v>
      </c>
      <c r="AIQ80" s="392" t="s">
        <v>101</v>
      </c>
      <c r="AIR80" s="392" t="s">
        <v>101</v>
      </c>
      <c r="AIS80" s="392" t="s">
        <v>101</v>
      </c>
      <c r="AIT80" s="392" t="s">
        <v>101</v>
      </c>
      <c r="AIU80" s="392" t="s">
        <v>101</v>
      </c>
      <c r="AIV80" s="392" t="s">
        <v>101</v>
      </c>
      <c r="AIW80" s="392" t="s">
        <v>101</v>
      </c>
      <c r="AIX80" s="392" t="s">
        <v>101</v>
      </c>
      <c r="AIY80" s="392" t="s">
        <v>101</v>
      </c>
      <c r="AIZ80" s="392" t="s">
        <v>101</v>
      </c>
      <c r="AJA80" s="392" t="s">
        <v>101</v>
      </c>
      <c r="AJB80" s="392" t="s">
        <v>101</v>
      </c>
      <c r="AJC80" s="392" t="s">
        <v>101</v>
      </c>
      <c r="AJD80" s="392" t="s">
        <v>101</v>
      </c>
      <c r="AJE80" s="392" t="s">
        <v>101</v>
      </c>
      <c r="AJF80" s="392" t="s">
        <v>101</v>
      </c>
      <c r="AJG80" s="392" t="s">
        <v>101</v>
      </c>
      <c r="AJH80" s="392" t="s">
        <v>101</v>
      </c>
      <c r="AJI80" s="392" t="s">
        <v>101</v>
      </c>
      <c r="AJJ80" s="392" t="s">
        <v>101</v>
      </c>
      <c r="AJK80" s="392" t="s">
        <v>101</v>
      </c>
      <c r="AJL80" s="392" t="s">
        <v>101</v>
      </c>
      <c r="AJM80" s="392" t="s">
        <v>101</v>
      </c>
      <c r="AJN80" s="392" t="s">
        <v>101</v>
      </c>
      <c r="AJO80" s="392" t="s">
        <v>101</v>
      </c>
      <c r="AJP80" s="392" t="s">
        <v>101</v>
      </c>
      <c r="AJQ80" s="392" t="s">
        <v>101</v>
      </c>
      <c r="AJR80" s="392" t="s">
        <v>101</v>
      </c>
      <c r="AJS80" s="392" t="s">
        <v>101</v>
      </c>
      <c r="AJT80" s="392" t="s">
        <v>101</v>
      </c>
      <c r="AJU80" s="392" t="s">
        <v>101</v>
      </c>
      <c r="AJV80" s="392" t="s">
        <v>101</v>
      </c>
      <c r="AJW80" s="392" t="s">
        <v>101</v>
      </c>
      <c r="AJX80" s="392" t="s">
        <v>101</v>
      </c>
      <c r="AJY80" s="392" t="s">
        <v>101</v>
      </c>
      <c r="AJZ80" s="392" t="s">
        <v>101</v>
      </c>
      <c r="AKA80" s="392" t="s">
        <v>101</v>
      </c>
      <c r="AKB80" s="392" t="s">
        <v>101</v>
      </c>
      <c r="AKC80" s="392" t="s">
        <v>101</v>
      </c>
      <c r="AKD80" s="392" t="s">
        <v>101</v>
      </c>
      <c r="AKE80" s="392" t="s">
        <v>101</v>
      </c>
      <c r="AKF80" s="392" t="s">
        <v>101</v>
      </c>
      <c r="AKG80" s="392" t="s">
        <v>101</v>
      </c>
      <c r="AKH80" s="392" t="s">
        <v>101</v>
      </c>
      <c r="AKI80" s="392" t="s">
        <v>101</v>
      </c>
      <c r="AKJ80" s="392" t="s">
        <v>101</v>
      </c>
      <c r="AKK80" s="392" t="s">
        <v>101</v>
      </c>
      <c r="AKL80" s="392" t="s">
        <v>101</v>
      </c>
      <c r="AKM80" s="392" t="s">
        <v>101</v>
      </c>
      <c r="AKN80" s="392" t="s">
        <v>101</v>
      </c>
      <c r="AKO80" s="392" t="s">
        <v>101</v>
      </c>
      <c r="AKP80" s="392" t="s">
        <v>101</v>
      </c>
      <c r="AKQ80" s="392" t="s">
        <v>101</v>
      </c>
      <c r="AKR80" s="392" t="s">
        <v>101</v>
      </c>
      <c r="AKS80" s="392" t="s">
        <v>101</v>
      </c>
      <c r="AKT80" s="392" t="s">
        <v>101</v>
      </c>
      <c r="AKU80" s="392" t="s">
        <v>101</v>
      </c>
      <c r="AKV80" s="392" t="s">
        <v>101</v>
      </c>
      <c r="AKW80" s="392" t="s">
        <v>101</v>
      </c>
      <c r="AKX80" s="392" t="s">
        <v>101</v>
      </c>
      <c r="AKY80" s="392" t="s">
        <v>101</v>
      </c>
      <c r="AKZ80" s="392" t="s">
        <v>101</v>
      </c>
      <c r="ALA80" s="392" t="s">
        <v>101</v>
      </c>
      <c r="ALB80" s="392" t="s">
        <v>101</v>
      </c>
      <c r="ALC80" s="392" t="s">
        <v>101</v>
      </c>
      <c r="ALD80" s="392" t="s">
        <v>101</v>
      </c>
      <c r="ALE80" s="392" t="s">
        <v>101</v>
      </c>
      <c r="ALF80" s="392" t="s">
        <v>101</v>
      </c>
      <c r="ALG80" s="392" t="s">
        <v>101</v>
      </c>
      <c r="ALH80" s="392" t="s">
        <v>101</v>
      </c>
      <c r="ALI80" s="392" t="s">
        <v>101</v>
      </c>
      <c r="ALJ80" s="392" t="s">
        <v>101</v>
      </c>
      <c r="ALK80" s="392" t="s">
        <v>101</v>
      </c>
      <c r="ALL80" s="392" t="s">
        <v>101</v>
      </c>
      <c r="ALM80" s="392" t="s">
        <v>101</v>
      </c>
      <c r="ALN80" s="392" t="s">
        <v>101</v>
      </c>
      <c r="ALO80" s="392" t="s">
        <v>101</v>
      </c>
      <c r="ALP80" s="392" t="s">
        <v>101</v>
      </c>
      <c r="ALQ80" s="392" t="s">
        <v>101</v>
      </c>
      <c r="ALR80" s="392" t="s">
        <v>101</v>
      </c>
      <c r="ALS80" s="392" t="s">
        <v>101</v>
      </c>
      <c r="ALT80" s="392" t="s">
        <v>101</v>
      </c>
      <c r="ALU80" s="392" t="s">
        <v>101</v>
      </c>
      <c r="ALV80" s="392" t="s">
        <v>101</v>
      </c>
      <c r="ALW80" s="392" t="s">
        <v>101</v>
      </c>
      <c r="ALX80" s="392" t="s">
        <v>101</v>
      </c>
      <c r="ALY80" s="392" t="s">
        <v>101</v>
      </c>
      <c r="ALZ80" s="392" t="s">
        <v>101</v>
      </c>
      <c r="AMA80" s="392" t="s">
        <v>101</v>
      </c>
      <c r="AMB80" s="392" t="s">
        <v>101</v>
      </c>
      <c r="AMC80" s="392" t="s">
        <v>101</v>
      </c>
      <c r="AMD80" s="392" t="s">
        <v>101</v>
      </c>
      <c r="AME80" s="392" t="s">
        <v>101</v>
      </c>
      <c r="AMF80" s="392" t="s">
        <v>101</v>
      </c>
      <c r="AMG80" s="392" t="s">
        <v>101</v>
      </c>
      <c r="AMH80" s="392" t="s">
        <v>101</v>
      </c>
      <c r="AMI80" s="392" t="s">
        <v>101</v>
      </c>
      <c r="AMJ80" s="392" t="s">
        <v>101</v>
      </c>
      <c r="AMK80" s="392" t="s">
        <v>101</v>
      </c>
      <c r="AML80" s="392" t="s">
        <v>101</v>
      </c>
      <c r="AMM80" s="392" t="s">
        <v>101</v>
      </c>
      <c r="AMN80" s="392" t="s">
        <v>101</v>
      </c>
      <c r="AMO80" s="392" t="s">
        <v>101</v>
      </c>
      <c r="AMP80" s="392" t="s">
        <v>101</v>
      </c>
      <c r="AMQ80" s="392" t="s">
        <v>101</v>
      </c>
      <c r="AMR80" s="392" t="s">
        <v>101</v>
      </c>
      <c r="AMS80" s="392" t="s">
        <v>101</v>
      </c>
      <c r="AMT80" s="392" t="s">
        <v>101</v>
      </c>
      <c r="AMU80" s="392" t="s">
        <v>101</v>
      </c>
      <c r="AMV80" s="392" t="s">
        <v>101</v>
      </c>
      <c r="AMW80" s="392" t="s">
        <v>101</v>
      </c>
      <c r="AMX80" s="392" t="s">
        <v>101</v>
      </c>
      <c r="AMY80" s="392" t="s">
        <v>101</v>
      </c>
      <c r="AMZ80" s="392" t="s">
        <v>101</v>
      </c>
      <c r="ANA80" s="392" t="s">
        <v>101</v>
      </c>
      <c r="ANB80" s="392" t="s">
        <v>101</v>
      </c>
      <c r="ANC80" s="392" t="s">
        <v>101</v>
      </c>
      <c r="AND80" s="392" t="s">
        <v>101</v>
      </c>
      <c r="ANE80" s="392" t="s">
        <v>101</v>
      </c>
      <c r="ANF80" s="392" t="s">
        <v>101</v>
      </c>
      <c r="ANG80" s="392" t="s">
        <v>101</v>
      </c>
      <c r="ANH80" s="392" t="s">
        <v>101</v>
      </c>
      <c r="ANI80" s="392" t="s">
        <v>101</v>
      </c>
      <c r="ANJ80" s="392" t="s">
        <v>101</v>
      </c>
      <c r="ANK80" s="392" t="s">
        <v>101</v>
      </c>
      <c r="ANL80" s="392" t="s">
        <v>101</v>
      </c>
      <c r="ANM80" s="392" t="s">
        <v>101</v>
      </c>
      <c r="ANN80" s="392" t="s">
        <v>101</v>
      </c>
      <c r="ANO80" s="392" t="s">
        <v>101</v>
      </c>
      <c r="ANP80" s="392" t="s">
        <v>101</v>
      </c>
      <c r="ANQ80" s="392" t="s">
        <v>101</v>
      </c>
      <c r="ANR80" s="392" t="s">
        <v>101</v>
      </c>
      <c r="ANS80" s="392" t="s">
        <v>101</v>
      </c>
      <c r="ANT80" s="392" t="s">
        <v>101</v>
      </c>
      <c r="ANU80" s="392" t="s">
        <v>101</v>
      </c>
      <c r="ANV80" s="392" t="s">
        <v>101</v>
      </c>
      <c r="ANW80" s="392" t="s">
        <v>101</v>
      </c>
      <c r="ANX80" s="392" t="s">
        <v>101</v>
      </c>
      <c r="ANY80" s="392" t="s">
        <v>101</v>
      </c>
      <c r="ANZ80" s="392" t="s">
        <v>101</v>
      </c>
      <c r="AOA80" s="392" t="s">
        <v>101</v>
      </c>
      <c r="AOB80" s="392" t="s">
        <v>101</v>
      </c>
      <c r="AOC80" s="392" t="s">
        <v>101</v>
      </c>
      <c r="AOD80" s="392" t="s">
        <v>101</v>
      </c>
      <c r="AOE80" s="392" t="s">
        <v>101</v>
      </c>
      <c r="AOF80" s="392" t="s">
        <v>101</v>
      </c>
      <c r="AOG80" s="392" t="s">
        <v>101</v>
      </c>
      <c r="AOH80" s="392" t="s">
        <v>101</v>
      </c>
      <c r="AOI80" s="392" t="s">
        <v>101</v>
      </c>
      <c r="AOJ80" s="392" t="s">
        <v>101</v>
      </c>
      <c r="AOK80" s="392" t="s">
        <v>101</v>
      </c>
      <c r="AOL80" s="392" t="s">
        <v>101</v>
      </c>
      <c r="AOM80" s="392" t="s">
        <v>101</v>
      </c>
      <c r="AON80" s="392" t="s">
        <v>101</v>
      </c>
      <c r="AOO80" s="392" t="s">
        <v>101</v>
      </c>
      <c r="AOP80" s="392" t="s">
        <v>101</v>
      </c>
      <c r="AOQ80" s="392" t="s">
        <v>101</v>
      </c>
      <c r="AOR80" s="392" t="s">
        <v>101</v>
      </c>
      <c r="AOS80" s="392" t="s">
        <v>101</v>
      </c>
      <c r="AOT80" s="392" t="s">
        <v>101</v>
      </c>
      <c r="AOU80" s="392" t="s">
        <v>101</v>
      </c>
      <c r="AOV80" s="392" t="s">
        <v>101</v>
      </c>
      <c r="AOW80" s="392" t="s">
        <v>101</v>
      </c>
      <c r="AOX80" s="392" t="s">
        <v>101</v>
      </c>
      <c r="AOY80" s="392" t="s">
        <v>101</v>
      </c>
      <c r="AOZ80" s="392" t="s">
        <v>101</v>
      </c>
      <c r="APA80" s="392" t="s">
        <v>101</v>
      </c>
      <c r="APB80" s="392" t="s">
        <v>101</v>
      </c>
      <c r="APC80" s="392" t="s">
        <v>101</v>
      </c>
      <c r="APD80" s="392" t="s">
        <v>101</v>
      </c>
      <c r="APE80" s="392" t="s">
        <v>101</v>
      </c>
      <c r="APF80" s="392" t="s">
        <v>101</v>
      </c>
      <c r="APG80" s="392" t="s">
        <v>101</v>
      </c>
      <c r="APH80" s="392" t="s">
        <v>101</v>
      </c>
      <c r="API80" s="392" t="s">
        <v>101</v>
      </c>
      <c r="APJ80" s="392" t="s">
        <v>101</v>
      </c>
      <c r="APK80" s="392" t="s">
        <v>101</v>
      </c>
      <c r="APL80" s="392" t="s">
        <v>101</v>
      </c>
      <c r="APM80" s="392" t="s">
        <v>101</v>
      </c>
      <c r="APN80" s="392" t="s">
        <v>101</v>
      </c>
      <c r="APO80" s="392" t="s">
        <v>101</v>
      </c>
      <c r="APP80" s="392" t="s">
        <v>101</v>
      </c>
      <c r="APQ80" s="392" t="s">
        <v>101</v>
      </c>
      <c r="APR80" s="392" t="s">
        <v>101</v>
      </c>
      <c r="APS80" s="392" t="s">
        <v>101</v>
      </c>
      <c r="APT80" s="392" t="s">
        <v>101</v>
      </c>
      <c r="APU80" s="392" t="s">
        <v>101</v>
      </c>
      <c r="APV80" s="392" t="s">
        <v>101</v>
      </c>
      <c r="APW80" s="392" t="s">
        <v>101</v>
      </c>
      <c r="APX80" s="392" t="s">
        <v>101</v>
      </c>
      <c r="APY80" s="392" t="s">
        <v>101</v>
      </c>
      <c r="APZ80" s="392" t="s">
        <v>101</v>
      </c>
      <c r="AQA80" s="392" t="s">
        <v>101</v>
      </c>
      <c r="AQB80" s="392" t="s">
        <v>101</v>
      </c>
      <c r="AQC80" s="392" t="s">
        <v>101</v>
      </c>
      <c r="AQD80" s="392" t="s">
        <v>101</v>
      </c>
      <c r="AQE80" s="392" t="s">
        <v>101</v>
      </c>
      <c r="AQF80" s="392" t="s">
        <v>101</v>
      </c>
      <c r="AQG80" s="392" t="s">
        <v>101</v>
      </c>
      <c r="AQH80" s="392" t="s">
        <v>101</v>
      </c>
      <c r="AQI80" s="392" t="s">
        <v>101</v>
      </c>
      <c r="AQJ80" s="392" t="s">
        <v>101</v>
      </c>
      <c r="AQK80" s="392" t="s">
        <v>101</v>
      </c>
      <c r="AQL80" s="392" t="s">
        <v>101</v>
      </c>
      <c r="AQM80" s="392" t="s">
        <v>101</v>
      </c>
      <c r="AQN80" s="392" t="s">
        <v>101</v>
      </c>
      <c r="AQO80" s="392" t="s">
        <v>101</v>
      </c>
      <c r="AQP80" s="392" t="s">
        <v>101</v>
      </c>
      <c r="AQQ80" s="392" t="s">
        <v>101</v>
      </c>
      <c r="AQR80" s="392" t="s">
        <v>101</v>
      </c>
      <c r="AQS80" s="392" t="s">
        <v>101</v>
      </c>
      <c r="AQT80" s="392" t="s">
        <v>101</v>
      </c>
      <c r="AQU80" s="392" t="s">
        <v>101</v>
      </c>
      <c r="AQV80" s="392" t="s">
        <v>101</v>
      </c>
      <c r="AQW80" s="392" t="s">
        <v>101</v>
      </c>
      <c r="AQX80" s="392" t="s">
        <v>101</v>
      </c>
      <c r="AQY80" s="392" t="s">
        <v>101</v>
      </c>
      <c r="AQZ80" s="392" t="s">
        <v>101</v>
      </c>
      <c r="ARA80" s="392" t="s">
        <v>101</v>
      </c>
      <c r="ARB80" s="392" t="s">
        <v>101</v>
      </c>
      <c r="ARC80" s="392" t="s">
        <v>101</v>
      </c>
      <c r="ARD80" s="392" t="s">
        <v>101</v>
      </c>
      <c r="ARE80" s="392" t="s">
        <v>101</v>
      </c>
      <c r="ARF80" s="392" t="s">
        <v>101</v>
      </c>
      <c r="ARG80" s="392" t="s">
        <v>101</v>
      </c>
      <c r="ARH80" s="392" t="s">
        <v>101</v>
      </c>
      <c r="ARI80" s="392" t="s">
        <v>101</v>
      </c>
      <c r="ARJ80" s="392" t="s">
        <v>101</v>
      </c>
      <c r="ARK80" s="392" t="s">
        <v>101</v>
      </c>
      <c r="ARL80" s="392" t="s">
        <v>101</v>
      </c>
      <c r="ARM80" s="392" t="s">
        <v>101</v>
      </c>
      <c r="ARN80" s="392" t="s">
        <v>101</v>
      </c>
      <c r="ARO80" s="392" t="s">
        <v>101</v>
      </c>
      <c r="ARP80" s="392" t="s">
        <v>101</v>
      </c>
      <c r="ARQ80" s="392" t="s">
        <v>101</v>
      </c>
      <c r="ARR80" s="392" t="s">
        <v>101</v>
      </c>
      <c r="ARS80" s="392" t="s">
        <v>101</v>
      </c>
      <c r="ART80" s="392" t="s">
        <v>101</v>
      </c>
      <c r="ARU80" s="392" t="s">
        <v>101</v>
      </c>
      <c r="ARV80" s="392" t="s">
        <v>101</v>
      </c>
      <c r="ARW80" s="392" t="s">
        <v>101</v>
      </c>
      <c r="ARX80" s="392" t="s">
        <v>101</v>
      </c>
      <c r="ARY80" s="392" t="s">
        <v>101</v>
      </c>
      <c r="ARZ80" s="392" t="s">
        <v>101</v>
      </c>
      <c r="ASA80" s="392" t="s">
        <v>101</v>
      </c>
      <c r="ASB80" s="392" t="s">
        <v>101</v>
      </c>
      <c r="ASC80" s="392" t="s">
        <v>101</v>
      </c>
      <c r="ASD80" s="392" t="s">
        <v>101</v>
      </c>
      <c r="ASE80" s="392" t="s">
        <v>101</v>
      </c>
      <c r="ASF80" s="392" t="s">
        <v>101</v>
      </c>
      <c r="ASG80" s="392" t="s">
        <v>101</v>
      </c>
      <c r="ASH80" s="392" t="s">
        <v>101</v>
      </c>
      <c r="ASI80" s="392" t="s">
        <v>101</v>
      </c>
      <c r="ASJ80" s="392" t="s">
        <v>101</v>
      </c>
      <c r="ASK80" s="392" t="s">
        <v>101</v>
      </c>
      <c r="ASL80" s="392" t="s">
        <v>101</v>
      </c>
      <c r="ASM80" s="392" t="s">
        <v>101</v>
      </c>
      <c r="ASN80" s="392" t="s">
        <v>101</v>
      </c>
      <c r="ASO80" s="392" t="s">
        <v>101</v>
      </c>
      <c r="ASP80" s="392" t="s">
        <v>101</v>
      </c>
      <c r="ASQ80" s="392" t="s">
        <v>101</v>
      </c>
      <c r="ASR80" s="392" t="s">
        <v>101</v>
      </c>
      <c r="ASS80" s="392" t="s">
        <v>101</v>
      </c>
      <c r="AST80" s="392" t="s">
        <v>101</v>
      </c>
      <c r="ASU80" s="392" t="s">
        <v>101</v>
      </c>
      <c r="ASV80" s="392" t="s">
        <v>101</v>
      </c>
      <c r="ASW80" s="392" t="s">
        <v>101</v>
      </c>
      <c r="ASX80" s="392" t="s">
        <v>101</v>
      </c>
      <c r="ASY80" s="392" t="s">
        <v>101</v>
      </c>
      <c r="ASZ80" s="392" t="s">
        <v>101</v>
      </c>
      <c r="ATA80" s="392" t="s">
        <v>101</v>
      </c>
      <c r="ATB80" s="392" t="s">
        <v>101</v>
      </c>
      <c r="ATC80" s="392" t="s">
        <v>101</v>
      </c>
      <c r="ATD80" s="392" t="s">
        <v>101</v>
      </c>
      <c r="ATE80" s="392" t="s">
        <v>101</v>
      </c>
      <c r="ATF80" s="392" t="s">
        <v>101</v>
      </c>
      <c r="ATG80" s="392" t="s">
        <v>101</v>
      </c>
      <c r="ATH80" s="392" t="s">
        <v>101</v>
      </c>
      <c r="ATI80" s="392" t="s">
        <v>101</v>
      </c>
      <c r="ATJ80" s="392" t="s">
        <v>101</v>
      </c>
      <c r="ATK80" s="392" t="s">
        <v>101</v>
      </c>
      <c r="ATL80" s="392" t="s">
        <v>101</v>
      </c>
      <c r="ATM80" s="392" t="s">
        <v>101</v>
      </c>
      <c r="ATN80" s="392" t="s">
        <v>101</v>
      </c>
      <c r="ATO80" s="392" t="s">
        <v>101</v>
      </c>
      <c r="ATP80" s="392" t="s">
        <v>101</v>
      </c>
      <c r="ATQ80" s="392" t="s">
        <v>101</v>
      </c>
      <c r="ATR80" s="392" t="s">
        <v>101</v>
      </c>
      <c r="ATS80" s="392" t="s">
        <v>101</v>
      </c>
      <c r="ATT80" s="392" t="s">
        <v>101</v>
      </c>
      <c r="ATU80" s="392" t="s">
        <v>101</v>
      </c>
      <c r="ATV80" s="392" t="s">
        <v>101</v>
      </c>
      <c r="ATW80" s="392" t="s">
        <v>101</v>
      </c>
      <c r="ATX80" s="392" t="s">
        <v>101</v>
      </c>
      <c r="ATY80" s="392" t="s">
        <v>101</v>
      </c>
      <c r="ATZ80" s="392" t="s">
        <v>101</v>
      </c>
      <c r="AUA80" s="392" t="s">
        <v>101</v>
      </c>
      <c r="AUB80" s="392" t="s">
        <v>101</v>
      </c>
      <c r="AUC80" s="392" t="s">
        <v>101</v>
      </c>
      <c r="AUD80" s="392" t="s">
        <v>101</v>
      </c>
      <c r="AUE80" s="392" t="s">
        <v>101</v>
      </c>
      <c r="AUF80" s="392" t="s">
        <v>101</v>
      </c>
      <c r="AUG80" s="392" t="s">
        <v>101</v>
      </c>
      <c r="AUH80" s="392" t="s">
        <v>101</v>
      </c>
      <c r="AUI80" s="392" t="s">
        <v>101</v>
      </c>
      <c r="AUJ80" s="392" t="s">
        <v>101</v>
      </c>
      <c r="AUK80" s="392" t="s">
        <v>101</v>
      </c>
      <c r="AUL80" s="392" t="s">
        <v>101</v>
      </c>
      <c r="AUM80" s="392" t="s">
        <v>101</v>
      </c>
      <c r="AUN80" s="392" t="s">
        <v>101</v>
      </c>
      <c r="AUO80" s="392" t="s">
        <v>101</v>
      </c>
      <c r="AUP80" s="392" t="s">
        <v>101</v>
      </c>
      <c r="AUQ80" s="392" t="s">
        <v>101</v>
      </c>
      <c r="AUR80" s="392" t="s">
        <v>101</v>
      </c>
      <c r="AUS80" s="392" t="s">
        <v>101</v>
      </c>
      <c r="AUT80" s="392" t="s">
        <v>101</v>
      </c>
      <c r="AUU80" s="392" t="s">
        <v>101</v>
      </c>
      <c r="AUV80" s="392" t="s">
        <v>101</v>
      </c>
      <c r="AUW80" s="392" t="s">
        <v>101</v>
      </c>
      <c r="AUX80" s="392" t="s">
        <v>101</v>
      </c>
      <c r="AUY80" s="392" t="s">
        <v>101</v>
      </c>
      <c r="AUZ80" s="392" t="s">
        <v>101</v>
      </c>
      <c r="AVA80" s="392" t="s">
        <v>101</v>
      </c>
      <c r="AVB80" s="392" t="s">
        <v>101</v>
      </c>
      <c r="AVC80" s="392" t="s">
        <v>101</v>
      </c>
      <c r="AVD80" s="392" t="s">
        <v>101</v>
      </c>
      <c r="AVE80" s="392" t="s">
        <v>101</v>
      </c>
      <c r="AVF80" s="392" t="s">
        <v>101</v>
      </c>
      <c r="AVG80" s="392" t="s">
        <v>101</v>
      </c>
      <c r="AVH80" s="392" t="s">
        <v>101</v>
      </c>
      <c r="AVI80" s="392" t="s">
        <v>101</v>
      </c>
      <c r="AVJ80" s="392" t="s">
        <v>101</v>
      </c>
      <c r="AVK80" s="392" t="s">
        <v>101</v>
      </c>
      <c r="AVL80" s="392" t="s">
        <v>101</v>
      </c>
      <c r="AVM80" s="392" t="s">
        <v>101</v>
      </c>
      <c r="AVN80" s="392" t="s">
        <v>101</v>
      </c>
      <c r="AVO80" s="392" t="s">
        <v>101</v>
      </c>
      <c r="AVP80" s="392" t="s">
        <v>101</v>
      </c>
      <c r="AVQ80" s="392" t="s">
        <v>101</v>
      </c>
      <c r="AVR80" s="392" t="s">
        <v>101</v>
      </c>
      <c r="AVS80" s="392" t="s">
        <v>101</v>
      </c>
      <c r="AVT80" s="392" t="s">
        <v>101</v>
      </c>
      <c r="AVU80" s="392" t="s">
        <v>101</v>
      </c>
      <c r="AVV80" s="392" t="s">
        <v>101</v>
      </c>
      <c r="AVW80" s="392" t="s">
        <v>101</v>
      </c>
      <c r="AVX80" s="392" t="s">
        <v>101</v>
      </c>
      <c r="AVY80" s="392" t="s">
        <v>101</v>
      </c>
      <c r="AVZ80" s="392" t="s">
        <v>101</v>
      </c>
      <c r="AWA80" s="392" t="s">
        <v>101</v>
      </c>
      <c r="AWB80" s="392" t="s">
        <v>101</v>
      </c>
      <c r="AWC80" s="392" t="s">
        <v>101</v>
      </c>
      <c r="AWD80" s="392" t="s">
        <v>101</v>
      </c>
      <c r="AWE80" s="392" t="s">
        <v>101</v>
      </c>
      <c r="AWF80" s="392" t="s">
        <v>101</v>
      </c>
      <c r="AWG80" s="392" t="s">
        <v>101</v>
      </c>
      <c r="AWH80" s="392" t="s">
        <v>101</v>
      </c>
      <c r="AWI80" s="392" t="s">
        <v>101</v>
      </c>
      <c r="AWJ80" s="392" t="s">
        <v>101</v>
      </c>
      <c r="AWK80" s="392" t="s">
        <v>101</v>
      </c>
      <c r="AWL80" s="392" t="s">
        <v>101</v>
      </c>
      <c r="AWM80" s="392" t="s">
        <v>101</v>
      </c>
      <c r="AWN80" s="392" t="s">
        <v>101</v>
      </c>
      <c r="AWO80" s="392" t="s">
        <v>101</v>
      </c>
      <c r="AWP80" s="392" t="s">
        <v>101</v>
      </c>
      <c r="AWQ80" s="392" t="s">
        <v>101</v>
      </c>
      <c r="AWR80" s="392" t="s">
        <v>101</v>
      </c>
      <c r="AWS80" s="392" t="s">
        <v>101</v>
      </c>
      <c r="AWT80" s="392" t="s">
        <v>101</v>
      </c>
      <c r="AWU80" s="392" t="s">
        <v>101</v>
      </c>
      <c r="AWV80" s="392" t="s">
        <v>101</v>
      </c>
      <c r="AWW80" s="392" t="s">
        <v>101</v>
      </c>
      <c r="AWX80" s="392" t="s">
        <v>101</v>
      </c>
      <c r="AWY80" s="392" t="s">
        <v>101</v>
      </c>
      <c r="AWZ80" s="392" t="s">
        <v>101</v>
      </c>
      <c r="AXA80" s="392" t="s">
        <v>101</v>
      </c>
      <c r="AXB80" s="392" t="s">
        <v>101</v>
      </c>
      <c r="AXC80" s="392" t="s">
        <v>101</v>
      </c>
      <c r="AXD80" s="392" t="s">
        <v>101</v>
      </c>
      <c r="AXE80" s="392" t="s">
        <v>101</v>
      </c>
      <c r="AXF80" s="392" t="s">
        <v>101</v>
      </c>
      <c r="AXG80" s="392" t="s">
        <v>101</v>
      </c>
      <c r="AXH80" s="392" t="s">
        <v>101</v>
      </c>
      <c r="AXI80" s="392" t="s">
        <v>101</v>
      </c>
      <c r="AXJ80" s="392" t="s">
        <v>101</v>
      </c>
      <c r="AXK80" s="392" t="s">
        <v>101</v>
      </c>
      <c r="AXL80" s="392" t="s">
        <v>101</v>
      </c>
      <c r="AXM80" s="392" t="s">
        <v>101</v>
      </c>
      <c r="AXN80" s="392" t="s">
        <v>101</v>
      </c>
      <c r="AXO80" s="392" t="s">
        <v>101</v>
      </c>
      <c r="AXP80" s="392" t="s">
        <v>101</v>
      </c>
      <c r="AXQ80" s="392" t="s">
        <v>101</v>
      </c>
      <c r="AXR80" s="392" t="s">
        <v>101</v>
      </c>
      <c r="AXS80" s="392" t="s">
        <v>101</v>
      </c>
      <c r="AXT80" s="392" t="s">
        <v>101</v>
      </c>
      <c r="AXU80" s="392" t="s">
        <v>101</v>
      </c>
      <c r="AXV80" s="392" t="s">
        <v>101</v>
      </c>
      <c r="AXW80" s="392" t="s">
        <v>101</v>
      </c>
      <c r="AXX80" s="392" t="s">
        <v>101</v>
      </c>
      <c r="AXY80" s="392" t="s">
        <v>101</v>
      </c>
      <c r="AXZ80" s="392" t="s">
        <v>101</v>
      </c>
      <c r="AYA80" s="392" t="s">
        <v>101</v>
      </c>
      <c r="AYB80" s="392" t="s">
        <v>101</v>
      </c>
      <c r="AYC80" s="392" t="s">
        <v>101</v>
      </c>
      <c r="AYD80" s="392" t="s">
        <v>101</v>
      </c>
      <c r="AYE80" s="392" t="s">
        <v>101</v>
      </c>
      <c r="AYF80" s="392" t="s">
        <v>101</v>
      </c>
      <c r="AYG80" s="392" t="s">
        <v>101</v>
      </c>
      <c r="AYH80" s="392" t="s">
        <v>101</v>
      </c>
      <c r="AYI80" s="392" t="s">
        <v>101</v>
      </c>
      <c r="AYJ80" s="392" t="s">
        <v>101</v>
      </c>
      <c r="AYK80" s="392" t="s">
        <v>101</v>
      </c>
      <c r="AYL80" s="392" t="s">
        <v>101</v>
      </c>
      <c r="AYM80" s="392" t="s">
        <v>101</v>
      </c>
      <c r="AYN80" s="392" t="s">
        <v>101</v>
      </c>
      <c r="AYO80" s="392" t="s">
        <v>101</v>
      </c>
      <c r="AYP80" s="392" t="s">
        <v>101</v>
      </c>
      <c r="AYQ80" s="392" t="s">
        <v>101</v>
      </c>
      <c r="AYR80" s="392" t="s">
        <v>101</v>
      </c>
      <c r="AYS80" s="392" t="s">
        <v>101</v>
      </c>
      <c r="AYT80" s="392" t="s">
        <v>101</v>
      </c>
      <c r="AYU80" s="392" t="s">
        <v>101</v>
      </c>
      <c r="AYV80" s="392" t="s">
        <v>101</v>
      </c>
      <c r="AYW80" s="392" t="s">
        <v>101</v>
      </c>
      <c r="AYX80" s="392" t="s">
        <v>101</v>
      </c>
      <c r="AYY80" s="392" t="s">
        <v>101</v>
      </c>
      <c r="AYZ80" s="392" t="s">
        <v>101</v>
      </c>
      <c r="AZA80" s="392" t="s">
        <v>101</v>
      </c>
      <c r="AZB80" s="392" t="s">
        <v>101</v>
      </c>
      <c r="AZC80" s="392" t="s">
        <v>101</v>
      </c>
      <c r="AZD80" s="392" t="s">
        <v>101</v>
      </c>
      <c r="AZE80" s="392" t="s">
        <v>101</v>
      </c>
      <c r="AZF80" s="392" t="s">
        <v>101</v>
      </c>
      <c r="AZG80" s="392" t="s">
        <v>101</v>
      </c>
      <c r="AZH80" s="392" t="s">
        <v>101</v>
      </c>
      <c r="AZI80" s="392" t="s">
        <v>101</v>
      </c>
      <c r="AZJ80" s="392" t="s">
        <v>101</v>
      </c>
      <c r="AZK80" s="392" t="s">
        <v>101</v>
      </c>
      <c r="AZL80" s="392" t="s">
        <v>101</v>
      </c>
      <c r="AZM80" s="392" t="s">
        <v>101</v>
      </c>
      <c r="AZN80" s="392" t="s">
        <v>101</v>
      </c>
      <c r="AZO80" s="392" t="s">
        <v>101</v>
      </c>
      <c r="AZP80" s="392" t="s">
        <v>101</v>
      </c>
      <c r="AZQ80" s="392" t="s">
        <v>101</v>
      </c>
      <c r="AZR80" s="392" t="s">
        <v>101</v>
      </c>
      <c r="AZS80" s="392" t="s">
        <v>101</v>
      </c>
      <c r="AZT80" s="392" t="s">
        <v>101</v>
      </c>
      <c r="AZU80" s="392" t="s">
        <v>101</v>
      </c>
      <c r="AZV80" s="392" t="s">
        <v>101</v>
      </c>
      <c r="AZW80" s="392" t="s">
        <v>101</v>
      </c>
      <c r="AZX80" s="392" t="s">
        <v>101</v>
      </c>
      <c r="AZY80" s="392" t="s">
        <v>101</v>
      </c>
      <c r="AZZ80" s="392" t="s">
        <v>101</v>
      </c>
      <c r="BAA80" s="392" t="s">
        <v>101</v>
      </c>
      <c r="BAB80" s="392" t="s">
        <v>101</v>
      </c>
      <c r="BAC80" s="392" t="s">
        <v>101</v>
      </c>
      <c r="BAD80" s="392" t="s">
        <v>101</v>
      </c>
      <c r="BAE80" s="392" t="s">
        <v>101</v>
      </c>
      <c r="BAF80" s="392" t="s">
        <v>101</v>
      </c>
      <c r="BAG80" s="392" t="s">
        <v>101</v>
      </c>
      <c r="BAH80" s="392" t="s">
        <v>101</v>
      </c>
      <c r="BAI80" s="392" t="s">
        <v>101</v>
      </c>
      <c r="BAJ80" s="392" t="s">
        <v>101</v>
      </c>
      <c r="BAK80" s="392" t="s">
        <v>101</v>
      </c>
      <c r="BAL80" s="392" t="s">
        <v>101</v>
      </c>
      <c r="BAM80" s="392" t="s">
        <v>101</v>
      </c>
      <c r="BAN80" s="392" t="s">
        <v>101</v>
      </c>
      <c r="BAO80" s="392" t="s">
        <v>101</v>
      </c>
      <c r="BAP80" s="392" t="s">
        <v>101</v>
      </c>
      <c r="BAQ80" s="392" t="s">
        <v>101</v>
      </c>
      <c r="BAR80" s="392" t="s">
        <v>101</v>
      </c>
      <c r="BAS80" s="392" t="s">
        <v>101</v>
      </c>
      <c r="BAT80" s="392" t="s">
        <v>101</v>
      </c>
      <c r="BAU80" s="392" t="s">
        <v>101</v>
      </c>
      <c r="BAV80" s="392" t="s">
        <v>101</v>
      </c>
      <c r="BAW80" s="392" t="s">
        <v>101</v>
      </c>
      <c r="BAX80" s="392" t="s">
        <v>101</v>
      </c>
      <c r="BAY80" s="392" t="s">
        <v>101</v>
      </c>
      <c r="BAZ80" s="392" t="s">
        <v>101</v>
      </c>
      <c r="BBA80" s="392" t="s">
        <v>101</v>
      </c>
      <c r="BBB80" s="392" t="s">
        <v>101</v>
      </c>
      <c r="BBC80" s="392" t="s">
        <v>101</v>
      </c>
      <c r="BBD80" s="392" t="s">
        <v>101</v>
      </c>
      <c r="BBE80" s="392" t="s">
        <v>101</v>
      </c>
      <c r="BBF80" s="392" t="s">
        <v>101</v>
      </c>
      <c r="BBG80" s="392" t="s">
        <v>101</v>
      </c>
      <c r="BBH80" s="392" t="s">
        <v>101</v>
      </c>
      <c r="BBI80" s="392" t="s">
        <v>101</v>
      </c>
      <c r="BBJ80" s="392" t="s">
        <v>101</v>
      </c>
      <c r="BBK80" s="392" t="s">
        <v>101</v>
      </c>
      <c r="BBL80" s="392" t="s">
        <v>101</v>
      </c>
      <c r="BBM80" s="392" t="s">
        <v>101</v>
      </c>
      <c r="BBN80" s="392" t="s">
        <v>101</v>
      </c>
      <c r="BBO80" s="392" t="s">
        <v>101</v>
      </c>
      <c r="BBP80" s="392" t="s">
        <v>101</v>
      </c>
      <c r="BBQ80" s="392" t="s">
        <v>101</v>
      </c>
      <c r="BBR80" s="392" t="s">
        <v>101</v>
      </c>
      <c r="BBS80" s="392" t="s">
        <v>101</v>
      </c>
      <c r="BBT80" s="392" t="s">
        <v>101</v>
      </c>
      <c r="BBU80" s="392" t="s">
        <v>101</v>
      </c>
      <c r="BBV80" s="392" t="s">
        <v>101</v>
      </c>
      <c r="BBW80" s="392" t="s">
        <v>101</v>
      </c>
      <c r="BBX80" s="392" t="s">
        <v>101</v>
      </c>
      <c r="BBY80" s="392" t="s">
        <v>101</v>
      </c>
      <c r="BBZ80" s="392" t="s">
        <v>101</v>
      </c>
      <c r="BCA80" s="392" t="s">
        <v>101</v>
      </c>
      <c r="BCB80" s="392" t="s">
        <v>101</v>
      </c>
      <c r="BCC80" s="392" t="s">
        <v>101</v>
      </c>
      <c r="BCD80" s="392" t="s">
        <v>101</v>
      </c>
      <c r="BCE80" s="392" t="s">
        <v>101</v>
      </c>
      <c r="BCF80" s="392" t="s">
        <v>101</v>
      </c>
      <c r="BCG80" s="392" t="s">
        <v>101</v>
      </c>
      <c r="BCH80" s="392" t="s">
        <v>101</v>
      </c>
      <c r="BCI80" s="392" t="s">
        <v>101</v>
      </c>
      <c r="BCJ80" s="392" t="s">
        <v>101</v>
      </c>
      <c r="BCK80" s="392" t="s">
        <v>101</v>
      </c>
      <c r="BCL80" s="392" t="s">
        <v>101</v>
      </c>
      <c r="BCM80" s="392" t="s">
        <v>101</v>
      </c>
      <c r="BCN80" s="392" t="s">
        <v>101</v>
      </c>
      <c r="BCO80" s="392" t="s">
        <v>101</v>
      </c>
      <c r="BCP80" s="392" t="s">
        <v>101</v>
      </c>
      <c r="BCQ80" s="392" t="s">
        <v>101</v>
      </c>
      <c r="BCR80" s="392" t="s">
        <v>101</v>
      </c>
      <c r="BCS80" s="392" t="s">
        <v>101</v>
      </c>
      <c r="BCT80" s="392" t="s">
        <v>101</v>
      </c>
      <c r="BCU80" s="392" t="s">
        <v>101</v>
      </c>
      <c r="BCV80" s="392" t="s">
        <v>101</v>
      </c>
      <c r="BCW80" s="392" t="s">
        <v>101</v>
      </c>
      <c r="BCX80" s="392" t="s">
        <v>101</v>
      </c>
      <c r="BCY80" s="392" t="s">
        <v>101</v>
      </c>
      <c r="BCZ80" s="392" t="s">
        <v>101</v>
      </c>
      <c r="BDA80" s="392" t="s">
        <v>101</v>
      </c>
      <c r="BDB80" s="392" t="s">
        <v>101</v>
      </c>
      <c r="BDC80" s="392" t="s">
        <v>101</v>
      </c>
      <c r="BDD80" s="392" t="s">
        <v>101</v>
      </c>
      <c r="BDE80" s="392" t="s">
        <v>101</v>
      </c>
      <c r="BDF80" s="392" t="s">
        <v>101</v>
      </c>
      <c r="BDG80" s="392" t="s">
        <v>101</v>
      </c>
      <c r="BDH80" s="392" t="s">
        <v>101</v>
      </c>
      <c r="BDI80" s="392" t="s">
        <v>101</v>
      </c>
      <c r="BDJ80" s="392" t="s">
        <v>101</v>
      </c>
      <c r="BDK80" s="392" t="s">
        <v>101</v>
      </c>
      <c r="BDL80" s="392" t="s">
        <v>101</v>
      </c>
      <c r="BDM80" s="392" t="s">
        <v>101</v>
      </c>
      <c r="BDN80" s="392" t="s">
        <v>101</v>
      </c>
      <c r="BDO80" s="392" t="s">
        <v>101</v>
      </c>
      <c r="BDP80" s="392" t="s">
        <v>101</v>
      </c>
      <c r="BDQ80" s="392" t="s">
        <v>101</v>
      </c>
      <c r="BDR80" s="392" t="s">
        <v>101</v>
      </c>
      <c r="BDS80" s="392" t="s">
        <v>101</v>
      </c>
      <c r="BDT80" s="392" t="s">
        <v>101</v>
      </c>
      <c r="BDU80" s="392" t="s">
        <v>101</v>
      </c>
      <c r="BDV80" s="392" t="s">
        <v>101</v>
      </c>
      <c r="BDW80" s="392" t="s">
        <v>101</v>
      </c>
      <c r="BDX80" s="392" t="s">
        <v>101</v>
      </c>
      <c r="BDY80" s="392" t="s">
        <v>101</v>
      </c>
      <c r="BDZ80" s="392" t="s">
        <v>101</v>
      </c>
      <c r="BEA80" s="392" t="s">
        <v>101</v>
      </c>
      <c r="BEB80" s="392" t="s">
        <v>101</v>
      </c>
      <c r="BEC80" s="392" t="s">
        <v>101</v>
      </c>
      <c r="BED80" s="392" t="s">
        <v>101</v>
      </c>
      <c r="BEE80" s="392" t="s">
        <v>101</v>
      </c>
      <c r="BEF80" s="392" t="s">
        <v>101</v>
      </c>
      <c r="BEG80" s="392" t="s">
        <v>101</v>
      </c>
      <c r="BEH80" s="392" t="s">
        <v>101</v>
      </c>
      <c r="BEI80" s="392" t="s">
        <v>101</v>
      </c>
      <c r="BEJ80" s="392" t="s">
        <v>101</v>
      </c>
      <c r="BEK80" s="392" t="s">
        <v>101</v>
      </c>
      <c r="BEL80" s="392" t="s">
        <v>101</v>
      </c>
      <c r="BEM80" s="392" t="s">
        <v>101</v>
      </c>
      <c r="BEN80" s="392" t="s">
        <v>101</v>
      </c>
      <c r="BEO80" s="392" t="s">
        <v>101</v>
      </c>
      <c r="BEP80" s="392" t="s">
        <v>101</v>
      </c>
      <c r="BEQ80" s="392" t="s">
        <v>101</v>
      </c>
      <c r="BER80" s="392" t="s">
        <v>101</v>
      </c>
      <c r="BES80" s="392" t="s">
        <v>101</v>
      </c>
      <c r="BET80" s="392" t="s">
        <v>101</v>
      </c>
      <c r="BEU80" s="392" t="s">
        <v>101</v>
      </c>
      <c r="BEV80" s="392" t="s">
        <v>101</v>
      </c>
      <c r="BEW80" s="392" t="s">
        <v>101</v>
      </c>
      <c r="BEX80" s="392" t="s">
        <v>101</v>
      </c>
      <c r="BEY80" s="392" t="s">
        <v>101</v>
      </c>
      <c r="BEZ80" s="392" t="s">
        <v>101</v>
      </c>
      <c r="BFA80" s="392" t="s">
        <v>101</v>
      </c>
      <c r="BFB80" s="392" t="s">
        <v>101</v>
      </c>
      <c r="BFC80" s="392" t="s">
        <v>101</v>
      </c>
      <c r="BFD80" s="392" t="s">
        <v>101</v>
      </c>
      <c r="BFE80" s="392" t="s">
        <v>101</v>
      </c>
      <c r="BFF80" s="392" t="s">
        <v>101</v>
      </c>
      <c r="BFG80" s="392" t="s">
        <v>101</v>
      </c>
      <c r="BFH80" s="392" t="s">
        <v>101</v>
      </c>
      <c r="BFI80" s="392" t="s">
        <v>101</v>
      </c>
      <c r="BFJ80" s="392" t="s">
        <v>101</v>
      </c>
      <c r="BFK80" s="392" t="s">
        <v>101</v>
      </c>
      <c r="BFL80" s="392" t="s">
        <v>101</v>
      </c>
      <c r="BFM80" s="392" t="s">
        <v>101</v>
      </c>
      <c r="BFN80" s="392" t="s">
        <v>101</v>
      </c>
      <c r="BFO80" s="392" t="s">
        <v>101</v>
      </c>
      <c r="BFP80" s="392" t="s">
        <v>101</v>
      </c>
      <c r="BFQ80" s="392" t="s">
        <v>101</v>
      </c>
      <c r="BFR80" s="392" t="s">
        <v>101</v>
      </c>
      <c r="BFS80" s="392" t="s">
        <v>101</v>
      </c>
      <c r="BFT80" s="392" t="s">
        <v>101</v>
      </c>
      <c r="BFU80" s="392" t="s">
        <v>101</v>
      </c>
      <c r="BFV80" s="392" t="s">
        <v>101</v>
      </c>
      <c r="BFW80" s="392" t="s">
        <v>101</v>
      </c>
      <c r="BFX80" s="392" t="s">
        <v>101</v>
      </c>
      <c r="BFY80" s="392" t="s">
        <v>101</v>
      </c>
      <c r="BFZ80" s="392" t="s">
        <v>101</v>
      </c>
      <c r="BGA80" s="392" t="s">
        <v>101</v>
      </c>
      <c r="BGB80" s="392" t="s">
        <v>101</v>
      </c>
      <c r="BGC80" s="392" t="s">
        <v>101</v>
      </c>
      <c r="BGD80" s="392" t="s">
        <v>101</v>
      </c>
      <c r="BGE80" s="392" t="s">
        <v>101</v>
      </c>
      <c r="BGF80" s="392" t="s">
        <v>101</v>
      </c>
      <c r="BGG80" s="392" t="s">
        <v>101</v>
      </c>
      <c r="BGH80" s="392" t="s">
        <v>101</v>
      </c>
      <c r="BGI80" s="392" t="s">
        <v>101</v>
      </c>
      <c r="BGJ80" s="392" t="s">
        <v>101</v>
      </c>
      <c r="BGK80" s="392" t="s">
        <v>101</v>
      </c>
      <c r="BGL80" s="392" t="s">
        <v>101</v>
      </c>
      <c r="BGM80" s="392" t="s">
        <v>101</v>
      </c>
      <c r="BGN80" s="392" t="s">
        <v>101</v>
      </c>
      <c r="BGO80" s="392" t="s">
        <v>101</v>
      </c>
      <c r="BGP80" s="392" t="s">
        <v>101</v>
      </c>
      <c r="BGQ80" s="392" t="s">
        <v>101</v>
      </c>
      <c r="BGR80" s="392" t="s">
        <v>101</v>
      </c>
      <c r="BGS80" s="392" t="s">
        <v>101</v>
      </c>
      <c r="BGT80" s="392" t="s">
        <v>101</v>
      </c>
      <c r="BGU80" s="392" t="s">
        <v>101</v>
      </c>
      <c r="BGV80" s="392" t="s">
        <v>101</v>
      </c>
      <c r="BGW80" s="392" t="s">
        <v>101</v>
      </c>
      <c r="BGX80" s="392" t="s">
        <v>101</v>
      </c>
      <c r="BGY80" s="392" t="s">
        <v>101</v>
      </c>
      <c r="BGZ80" s="392" t="s">
        <v>101</v>
      </c>
      <c r="BHA80" s="392" t="s">
        <v>101</v>
      </c>
      <c r="BHB80" s="392" t="s">
        <v>101</v>
      </c>
      <c r="BHC80" s="392" t="s">
        <v>101</v>
      </c>
      <c r="BHD80" s="392" t="s">
        <v>101</v>
      </c>
      <c r="BHE80" s="392" t="s">
        <v>101</v>
      </c>
      <c r="BHF80" s="392" t="s">
        <v>101</v>
      </c>
      <c r="BHG80" s="392" t="s">
        <v>101</v>
      </c>
      <c r="BHH80" s="392" t="s">
        <v>101</v>
      </c>
      <c r="BHI80" s="392" t="s">
        <v>101</v>
      </c>
      <c r="BHJ80" s="392" t="s">
        <v>101</v>
      </c>
      <c r="BHK80" s="392" t="s">
        <v>101</v>
      </c>
      <c r="BHL80" s="392" t="s">
        <v>101</v>
      </c>
      <c r="BHM80" s="392" t="s">
        <v>101</v>
      </c>
      <c r="BHN80" s="392" t="s">
        <v>101</v>
      </c>
      <c r="BHO80" s="392" t="s">
        <v>101</v>
      </c>
      <c r="BHP80" s="392" t="s">
        <v>101</v>
      </c>
      <c r="BHQ80" s="392" t="s">
        <v>101</v>
      </c>
      <c r="BHR80" s="392" t="s">
        <v>101</v>
      </c>
      <c r="BHS80" s="392" t="s">
        <v>101</v>
      </c>
      <c r="BHT80" s="392" t="s">
        <v>101</v>
      </c>
      <c r="BHU80" s="392" t="s">
        <v>101</v>
      </c>
      <c r="BHV80" s="392" t="s">
        <v>101</v>
      </c>
      <c r="BHW80" s="392" t="s">
        <v>101</v>
      </c>
      <c r="BHX80" s="392" t="s">
        <v>101</v>
      </c>
      <c r="BHY80" s="392" t="s">
        <v>101</v>
      </c>
      <c r="BHZ80" s="392" t="s">
        <v>101</v>
      </c>
      <c r="BIA80" s="392" t="s">
        <v>101</v>
      </c>
      <c r="BIB80" s="392" t="s">
        <v>101</v>
      </c>
      <c r="BIC80" s="392" t="s">
        <v>101</v>
      </c>
      <c r="BID80" s="392" t="s">
        <v>101</v>
      </c>
      <c r="BIE80" s="392" t="s">
        <v>101</v>
      </c>
      <c r="BIF80" s="392" t="s">
        <v>101</v>
      </c>
      <c r="BIG80" s="392" t="s">
        <v>101</v>
      </c>
      <c r="BIH80" s="392" t="s">
        <v>101</v>
      </c>
      <c r="BII80" s="392" t="s">
        <v>101</v>
      </c>
      <c r="BIJ80" s="392" t="s">
        <v>101</v>
      </c>
      <c r="BIK80" s="392" t="s">
        <v>101</v>
      </c>
      <c r="BIL80" s="392" t="s">
        <v>101</v>
      </c>
      <c r="BIM80" s="392" t="s">
        <v>101</v>
      </c>
      <c r="BIN80" s="392" t="s">
        <v>101</v>
      </c>
      <c r="BIO80" s="392" t="s">
        <v>101</v>
      </c>
      <c r="BIP80" s="392" t="s">
        <v>101</v>
      </c>
      <c r="BIQ80" s="392" t="s">
        <v>101</v>
      </c>
      <c r="BIR80" s="392" t="s">
        <v>101</v>
      </c>
      <c r="BIS80" s="392" t="s">
        <v>101</v>
      </c>
      <c r="BIT80" s="392" t="s">
        <v>101</v>
      </c>
      <c r="BIU80" s="392" t="s">
        <v>101</v>
      </c>
      <c r="BIV80" s="392" t="s">
        <v>101</v>
      </c>
      <c r="BIW80" s="392" t="s">
        <v>101</v>
      </c>
      <c r="BIX80" s="392" t="s">
        <v>101</v>
      </c>
      <c r="BIY80" s="392" t="s">
        <v>101</v>
      </c>
      <c r="BIZ80" s="392" t="s">
        <v>101</v>
      </c>
      <c r="BJA80" s="392" t="s">
        <v>101</v>
      </c>
      <c r="BJB80" s="392" t="s">
        <v>101</v>
      </c>
      <c r="BJC80" s="392" t="s">
        <v>101</v>
      </c>
      <c r="BJD80" s="392" t="s">
        <v>101</v>
      </c>
      <c r="BJE80" s="392" t="s">
        <v>101</v>
      </c>
      <c r="BJF80" s="392" t="s">
        <v>101</v>
      </c>
      <c r="BJG80" s="392" t="s">
        <v>101</v>
      </c>
      <c r="BJH80" s="392" t="s">
        <v>101</v>
      </c>
      <c r="BJI80" s="392" t="s">
        <v>101</v>
      </c>
      <c r="BJJ80" s="392" t="s">
        <v>101</v>
      </c>
      <c r="BJK80" s="392" t="s">
        <v>101</v>
      </c>
      <c r="BJL80" s="392" t="s">
        <v>101</v>
      </c>
      <c r="BJM80" s="392" t="s">
        <v>101</v>
      </c>
      <c r="BJN80" s="392" t="s">
        <v>101</v>
      </c>
      <c r="BJO80" s="392" t="s">
        <v>101</v>
      </c>
      <c r="BJP80" s="392" t="s">
        <v>101</v>
      </c>
      <c r="BJQ80" s="392" t="s">
        <v>101</v>
      </c>
      <c r="BJR80" s="392" t="s">
        <v>101</v>
      </c>
      <c r="BJS80" s="392" t="s">
        <v>101</v>
      </c>
      <c r="BJT80" s="392" t="s">
        <v>101</v>
      </c>
      <c r="BJU80" s="392" t="s">
        <v>101</v>
      </c>
      <c r="BJV80" s="392" t="s">
        <v>101</v>
      </c>
      <c r="BJW80" s="392" t="s">
        <v>101</v>
      </c>
      <c r="BJX80" s="392" t="s">
        <v>101</v>
      </c>
      <c r="BJY80" s="392" t="s">
        <v>101</v>
      </c>
      <c r="BJZ80" s="392" t="s">
        <v>101</v>
      </c>
      <c r="BKA80" s="392" t="s">
        <v>101</v>
      </c>
      <c r="BKB80" s="392" t="s">
        <v>101</v>
      </c>
      <c r="BKC80" s="392" t="s">
        <v>101</v>
      </c>
      <c r="BKD80" s="392" t="s">
        <v>101</v>
      </c>
      <c r="BKE80" s="392" t="s">
        <v>101</v>
      </c>
      <c r="BKF80" s="392" t="s">
        <v>101</v>
      </c>
      <c r="BKG80" s="392" t="s">
        <v>101</v>
      </c>
      <c r="BKH80" s="392" t="s">
        <v>101</v>
      </c>
      <c r="BKI80" s="392" t="s">
        <v>101</v>
      </c>
      <c r="BKJ80" s="392" t="s">
        <v>101</v>
      </c>
      <c r="BKK80" s="392" t="s">
        <v>101</v>
      </c>
      <c r="BKL80" s="392" t="s">
        <v>101</v>
      </c>
      <c r="BKM80" s="392" t="s">
        <v>101</v>
      </c>
      <c r="BKN80" s="392" t="s">
        <v>101</v>
      </c>
      <c r="BKO80" s="392" t="s">
        <v>101</v>
      </c>
      <c r="BKP80" s="392" t="s">
        <v>101</v>
      </c>
      <c r="BKQ80" s="392" t="s">
        <v>101</v>
      </c>
      <c r="BKR80" s="392" t="s">
        <v>101</v>
      </c>
      <c r="BKS80" s="392" t="s">
        <v>101</v>
      </c>
      <c r="BKT80" s="392" t="s">
        <v>101</v>
      </c>
      <c r="BKU80" s="392" t="s">
        <v>101</v>
      </c>
      <c r="BKV80" s="392" t="s">
        <v>101</v>
      </c>
      <c r="BKW80" s="392" t="s">
        <v>101</v>
      </c>
      <c r="BKX80" s="392" t="s">
        <v>101</v>
      </c>
      <c r="BKY80" s="392" t="s">
        <v>101</v>
      </c>
      <c r="BKZ80" s="392" t="s">
        <v>101</v>
      </c>
      <c r="BLA80" s="392" t="s">
        <v>101</v>
      </c>
      <c r="BLB80" s="392" t="s">
        <v>101</v>
      </c>
      <c r="BLC80" s="392" t="s">
        <v>101</v>
      </c>
      <c r="BLD80" s="392" t="s">
        <v>101</v>
      </c>
      <c r="BLE80" s="392" t="s">
        <v>101</v>
      </c>
      <c r="BLF80" s="392" t="s">
        <v>101</v>
      </c>
      <c r="BLG80" s="392" t="s">
        <v>101</v>
      </c>
      <c r="BLH80" s="392" t="s">
        <v>101</v>
      </c>
      <c r="BLI80" s="392" t="s">
        <v>101</v>
      </c>
      <c r="BLJ80" s="392" t="s">
        <v>101</v>
      </c>
      <c r="BLK80" s="392" t="s">
        <v>101</v>
      </c>
      <c r="BLL80" s="392" t="s">
        <v>101</v>
      </c>
      <c r="BLM80" s="392" t="s">
        <v>101</v>
      </c>
      <c r="BLN80" s="392" t="s">
        <v>101</v>
      </c>
      <c r="BLO80" s="392" t="s">
        <v>101</v>
      </c>
      <c r="BLP80" s="392" t="s">
        <v>101</v>
      </c>
      <c r="BLQ80" s="392" t="s">
        <v>101</v>
      </c>
      <c r="BLR80" s="392" t="s">
        <v>101</v>
      </c>
      <c r="BLS80" s="392" t="s">
        <v>101</v>
      </c>
      <c r="BLT80" s="392" t="s">
        <v>101</v>
      </c>
      <c r="BLU80" s="392" t="s">
        <v>101</v>
      </c>
      <c r="BLV80" s="392" t="s">
        <v>101</v>
      </c>
      <c r="BLW80" s="392" t="s">
        <v>101</v>
      </c>
      <c r="BLX80" s="392" t="s">
        <v>101</v>
      </c>
      <c r="BLY80" s="392" t="s">
        <v>101</v>
      </c>
      <c r="BLZ80" s="392" t="s">
        <v>101</v>
      </c>
      <c r="BMA80" s="392" t="s">
        <v>101</v>
      </c>
      <c r="BMB80" s="392" t="s">
        <v>101</v>
      </c>
      <c r="BMC80" s="392" t="s">
        <v>101</v>
      </c>
      <c r="BMD80" s="392" t="s">
        <v>101</v>
      </c>
      <c r="BME80" s="392" t="s">
        <v>101</v>
      </c>
      <c r="BMF80" s="392" t="s">
        <v>101</v>
      </c>
      <c r="BMG80" s="392" t="s">
        <v>101</v>
      </c>
      <c r="BMH80" s="392" t="s">
        <v>101</v>
      </c>
      <c r="BMI80" s="392" t="s">
        <v>101</v>
      </c>
      <c r="BMJ80" s="392" t="s">
        <v>101</v>
      </c>
      <c r="BMK80" s="392" t="s">
        <v>101</v>
      </c>
      <c r="BML80" s="392" t="s">
        <v>101</v>
      </c>
      <c r="BMM80" s="392" t="s">
        <v>101</v>
      </c>
      <c r="BMN80" s="392" t="s">
        <v>101</v>
      </c>
      <c r="BMO80" s="392" t="s">
        <v>101</v>
      </c>
      <c r="BMP80" s="392" t="s">
        <v>101</v>
      </c>
      <c r="BMQ80" s="392" t="s">
        <v>101</v>
      </c>
      <c r="BMR80" s="392" t="s">
        <v>101</v>
      </c>
      <c r="BMS80" s="392" t="s">
        <v>101</v>
      </c>
      <c r="BMT80" s="392" t="s">
        <v>101</v>
      </c>
      <c r="BMU80" s="392" t="s">
        <v>101</v>
      </c>
      <c r="BMV80" s="392" t="s">
        <v>101</v>
      </c>
      <c r="BMW80" s="392" t="s">
        <v>101</v>
      </c>
      <c r="BMX80" s="392" t="s">
        <v>101</v>
      </c>
      <c r="BMY80" s="392" t="s">
        <v>101</v>
      </c>
      <c r="BMZ80" s="392" t="s">
        <v>101</v>
      </c>
      <c r="BNA80" s="392" t="s">
        <v>101</v>
      </c>
      <c r="BNB80" s="392" t="s">
        <v>101</v>
      </c>
      <c r="BNC80" s="392" t="s">
        <v>101</v>
      </c>
      <c r="BND80" s="392" t="s">
        <v>101</v>
      </c>
      <c r="BNE80" s="392" t="s">
        <v>101</v>
      </c>
      <c r="BNF80" s="392" t="s">
        <v>101</v>
      </c>
      <c r="BNG80" s="392" t="s">
        <v>101</v>
      </c>
      <c r="BNH80" s="392" t="s">
        <v>101</v>
      </c>
      <c r="BNI80" s="392" t="s">
        <v>101</v>
      </c>
      <c r="BNJ80" s="392" t="s">
        <v>101</v>
      </c>
      <c r="BNK80" s="392" t="s">
        <v>101</v>
      </c>
      <c r="BNL80" s="392" t="s">
        <v>101</v>
      </c>
      <c r="BNM80" s="392" t="s">
        <v>101</v>
      </c>
      <c r="BNN80" s="392" t="s">
        <v>101</v>
      </c>
      <c r="BNO80" s="392" t="s">
        <v>101</v>
      </c>
      <c r="BNP80" s="392" t="s">
        <v>101</v>
      </c>
      <c r="BNQ80" s="392" t="s">
        <v>101</v>
      </c>
      <c r="BNR80" s="392" t="s">
        <v>101</v>
      </c>
      <c r="BNS80" s="392" t="s">
        <v>101</v>
      </c>
      <c r="BNT80" s="392" t="s">
        <v>101</v>
      </c>
      <c r="BNU80" s="392" t="s">
        <v>101</v>
      </c>
      <c r="BNV80" s="392" t="s">
        <v>101</v>
      </c>
      <c r="BNW80" s="392" t="s">
        <v>101</v>
      </c>
      <c r="BNX80" s="392" t="s">
        <v>101</v>
      </c>
      <c r="BNY80" s="392" t="s">
        <v>101</v>
      </c>
      <c r="BNZ80" s="392" t="s">
        <v>101</v>
      </c>
      <c r="BOA80" s="392" t="s">
        <v>101</v>
      </c>
      <c r="BOB80" s="392" t="s">
        <v>101</v>
      </c>
      <c r="BOC80" s="392" t="s">
        <v>101</v>
      </c>
      <c r="BOD80" s="392" t="s">
        <v>101</v>
      </c>
      <c r="BOE80" s="392" t="s">
        <v>101</v>
      </c>
      <c r="BOF80" s="392" t="s">
        <v>101</v>
      </c>
      <c r="BOG80" s="392" t="s">
        <v>101</v>
      </c>
      <c r="BOH80" s="392" t="s">
        <v>101</v>
      </c>
      <c r="BOI80" s="392" t="s">
        <v>101</v>
      </c>
      <c r="BOJ80" s="392" t="s">
        <v>101</v>
      </c>
      <c r="BOK80" s="392" t="s">
        <v>101</v>
      </c>
      <c r="BOL80" s="392" t="s">
        <v>101</v>
      </c>
      <c r="BOM80" s="392" t="s">
        <v>101</v>
      </c>
      <c r="BON80" s="392" t="s">
        <v>101</v>
      </c>
      <c r="BOO80" s="392" t="s">
        <v>101</v>
      </c>
      <c r="BOP80" s="392" t="s">
        <v>101</v>
      </c>
      <c r="BOQ80" s="392" t="s">
        <v>101</v>
      </c>
      <c r="BOR80" s="392" t="s">
        <v>101</v>
      </c>
      <c r="BOS80" s="392" t="s">
        <v>101</v>
      </c>
      <c r="BOT80" s="392" t="s">
        <v>101</v>
      </c>
      <c r="BOU80" s="392" t="s">
        <v>101</v>
      </c>
      <c r="BOV80" s="392" t="s">
        <v>101</v>
      </c>
      <c r="BOW80" s="392" t="s">
        <v>101</v>
      </c>
      <c r="BOX80" s="392" t="s">
        <v>101</v>
      </c>
      <c r="BOY80" s="392" t="s">
        <v>101</v>
      </c>
      <c r="BOZ80" s="392" t="s">
        <v>101</v>
      </c>
      <c r="BPA80" s="392" t="s">
        <v>101</v>
      </c>
      <c r="BPB80" s="392" t="s">
        <v>101</v>
      </c>
      <c r="BPC80" s="392" t="s">
        <v>101</v>
      </c>
      <c r="BPD80" s="392" t="s">
        <v>101</v>
      </c>
      <c r="BPE80" s="392" t="s">
        <v>101</v>
      </c>
      <c r="BPF80" s="392" t="s">
        <v>101</v>
      </c>
      <c r="BPG80" s="392" t="s">
        <v>101</v>
      </c>
      <c r="BPH80" s="392" t="s">
        <v>101</v>
      </c>
      <c r="BPI80" s="392" t="s">
        <v>101</v>
      </c>
      <c r="BPJ80" s="392" t="s">
        <v>101</v>
      </c>
      <c r="BPK80" s="392" t="s">
        <v>101</v>
      </c>
      <c r="BPL80" s="392" t="s">
        <v>101</v>
      </c>
      <c r="BPM80" s="392" t="s">
        <v>101</v>
      </c>
      <c r="BPN80" s="392" t="s">
        <v>101</v>
      </c>
      <c r="BPO80" s="392" t="s">
        <v>101</v>
      </c>
      <c r="BPP80" s="392" t="s">
        <v>101</v>
      </c>
      <c r="BPQ80" s="392" t="s">
        <v>101</v>
      </c>
      <c r="BPR80" s="392" t="s">
        <v>101</v>
      </c>
      <c r="BPS80" s="392" t="s">
        <v>101</v>
      </c>
      <c r="BPT80" s="392" t="s">
        <v>101</v>
      </c>
      <c r="BPU80" s="392" t="s">
        <v>101</v>
      </c>
      <c r="BPV80" s="392" t="s">
        <v>101</v>
      </c>
      <c r="BPW80" s="392" t="s">
        <v>101</v>
      </c>
      <c r="BPX80" s="392" t="s">
        <v>101</v>
      </c>
      <c r="BPY80" s="392" t="s">
        <v>101</v>
      </c>
      <c r="BPZ80" s="392" t="s">
        <v>101</v>
      </c>
      <c r="BQA80" s="392" t="s">
        <v>101</v>
      </c>
      <c r="BQB80" s="392" t="s">
        <v>101</v>
      </c>
      <c r="BQC80" s="392" t="s">
        <v>101</v>
      </c>
      <c r="BQD80" s="392" t="s">
        <v>101</v>
      </c>
      <c r="BQE80" s="392" t="s">
        <v>101</v>
      </c>
      <c r="BQF80" s="392" t="s">
        <v>101</v>
      </c>
      <c r="BQG80" s="392" t="s">
        <v>101</v>
      </c>
      <c r="BQH80" s="392" t="s">
        <v>101</v>
      </c>
      <c r="BQI80" s="392" t="s">
        <v>101</v>
      </c>
      <c r="BQJ80" s="392" t="s">
        <v>101</v>
      </c>
      <c r="BQK80" s="392" t="s">
        <v>101</v>
      </c>
      <c r="BQL80" s="392" t="s">
        <v>101</v>
      </c>
      <c r="BQM80" s="392" t="s">
        <v>101</v>
      </c>
      <c r="BQN80" s="392" t="s">
        <v>101</v>
      </c>
      <c r="BQO80" s="392" t="s">
        <v>101</v>
      </c>
      <c r="BQP80" s="392" t="s">
        <v>101</v>
      </c>
      <c r="BQQ80" s="392" t="s">
        <v>101</v>
      </c>
      <c r="BQR80" s="392" t="s">
        <v>101</v>
      </c>
      <c r="BQS80" s="392" t="s">
        <v>101</v>
      </c>
      <c r="BQT80" s="392" t="s">
        <v>101</v>
      </c>
      <c r="BQU80" s="392" t="s">
        <v>101</v>
      </c>
      <c r="BQV80" s="392" t="s">
        <v>101</v>
      </c>
      <c r="BQW80" s="392" t="s">
        <v>101</v>
      </c>
      <c r="BQX80" s="392" t="s">
        <v>101</v>
      </c>
      <c r="BQY80" s="392" t="s">
        <v>101</v>
      </c>
      <c r="BQZ80" s="392" t="s">
        <v>101</v>
      </c>
      <c r="BRA80" s="392" t="s">
        <v>101</v>
      </c>
      <c r="BRB80" s="392" t="s">
        <v>101</v>
      </c>
      <c r="BRC80" s="392" t="s">
        <v>101</v>
      </c>
      <c r="BRD80" s="392" t="s">
        <v>101</v>
      </c>
      <c r="BRE80" s="392" t="s">
        <v>101</v>
      </c>
      <c r="BRF80" s="392" t="s">
        <v>101</v>
      </c>
      <c r="BRG80" s="392" t="s">
        <v>101</v>
      </c>
      <c r="BRH80" s="392" t="s">
        <v>101</v>
      </c>
      <c r="BRI80" s="392" t="s">
        <v>101</v>
      </c>
      <c r="BRJ80" s="392" t="s">
        <v>101</v>
      </c>
      <c r="BRK80" s="392" t="s">
        <v>101</v>
      </c>
      <c r="BRL80" s="392" t="s">
        <v>101</v>
      </c>
      <c r="BRM80" s="392" t="s">
        <v>101</v>
      </c>
      <c r="BRN80" s="392" t="s">
        <v>101</v>
      </c>
      <c r="BRO80" s="392" t="s">
        <v>101</v>
      </c>
      <c r="BRP80" s="392" t="s">
        <v>101</v>
      </c>
      <c r="BRQ80" s="392" t="s">
        <v>101</v>
      </c>
      <c r="BRR80" s="392" t="s">
        <v>101</v>
      </c>
      <c r="BRS80" s="392" t="s">
        <v>101</v>
      </c>
      <c r="BRT80" s="392" t="s">
        <v>101</v>
      </c>
      <c r="BRU80" s="392" t="s">
        <v>101</v>
      </c>
      <c r="BRV80" s="392" t="s">
        <v>101</v>
      </c>
      <c r="BRW80" s="392" t="s">
        <v>101</v>
      </c>
      <c r="BRX80" s="392" t="s">
        <v>101</v>
      </c>
      <c r="BRY80" s="392" t="s">
        <v>101</v>
      </c>
      <c r="BRZ80" s="392" t="s">
        <v>101</v>
      </c>
      <c r="BSA80" s="392" t="s">
        <v>101</v>
      </c>
      <c r="BSB80" s="392" t="s">
        <v>101</v>
      </c>
      <c r="BSC80" s="392" t="s">
        <v>101</v>
      </c>
      <c r="BSD80" s="392" t="s">
        <v>101</v>
      </c>
      <c r="BSE80" s="392" t="s">
        <v>101</v>
      </c>
      <c r="BSF80" s="392" t="s">
        <v>101</v>
      </c>
      <c r="BSG80" s="392" t="s">
        <v>101</v>
      </c>
      <c r="BSH80" s="392" t="s">
        <v>101</v>
      </c>
      <c r="BSI80" s="392" t="s">
        <v>101</v>
      </c>
      <c r="BSJ80" s="392" t="s">
        <v>101</v>
      </c>
      <c r="BSK80" s="392" t="s">
        <v>101</v>
      </c>
      <c r="BSL80" s="392" t="s">
        <v>101</v>
      </c>
      <c r="BSM80" s="392" t="s">
        <v>101</v>
      </c>
      <c r="BSN80" s="392" t="s">
        <v>101</v>
      </c>
      <c r="BSO80" s="392" t="s">
        <v>101</v>
      </c>
      <c r="BSP80" s="392" t="s">
        <v>101</v>
      </c>
      <c r="BSQ80" s="392" t="s">
        <v>101</v>
      </c>
      <c r="BSR80" s="392" t="s">
        <v>101</v>
      </c>
      <c r="BSS80" s="392" t="s">
        <v>101</v>
      </c>
      <c r="BST80" s="392" t="s">
        <v>101</v>
      </c>
      <c r="BSU80" s="392" t="s">
        <v>101</v>
      </c>
      <c r="BSV80" s="392" t="s">
        <v>101</v>
      </c>
      <c r="BSW80" s="392" t="s">
        <v>101</v>
      </c>
      <c r="BSX80" s="392" t="s">
        <v>101</v>
      </c>
      <c r="BSY80" s="392" t="s">
        <v>101</v>
      </c>
      <c r="BSZ80" s="392" t="s">
        <v>101</v>
      </c>
      <c r="BTA80" s="392" t="s">
        <v>101</v>
      </c>
      <c r="BTB80" s="392" t="s">
        <v>101</v>
      </c>
      <c r="BTC80" s="392" t="s">
        <v>101</v>
      </c>
      <c r="BTD80" s="392" t="s">
        <v>101</v>
      </c>
      <c r="BTE80" s="392" t="s">
        <v>101</v>
      </c>
      <c r="BTF80" s="392" t="s">
        <v>101</v>
      </c>
      <c r="BTG80" s="392" t="s">
        <v>101</v>
      </c>
      <c r="BTH80" s="392" t="s">
        <v>101</v>
      </c>
      <c r="BTI80" s="392" t="s">
        <v>101</v>
      </c>
      <c r="BTJ80" s="392" t="s">
        <v>101</v>
      </c>
      <c r="BTK80" s="392" t="s">
        <v>101</v>
      </c>
      <c r="BTL80" s="392" t="s">
        <v>101</v>
      </c>
      <c r="BTM80" s="392" t="s">
        <v>101</v>
      </c>
      <c r="BTN80" s="392" t="s">
        <v>101</v>
      </c>
      <c r="BTO80" s="392" t="s">
        <v>101</v>
      </c>
      <c r="BTP80" s="392" t="s">
        <v>101</v>
      </c>
      <c r="BTQ80" s="392" t="s">
        <v>101</v>
      </c>
      <c r="BTR80" s="392" t="s">
        <v>101</v>
      </c>
      <c r="BTS80" s="392" t="s">
        <v>101</v>
      </c>
      <c r="BTT80" s="392" t="s">
        <v>101</v>
      </c>
      <c r="BTU80" s="392" t="s">
        <v>101</v>
      </c>
      <c r="BTV80" s="392" t="s">
        <v>101</v>
      </c>
      <c r="BTW80" s="392" t="s">
        <v>101</v>
      </c>
      <c r="BTX80" s="392" t="s">
        <v>101</v>
      </c>
      <c r="BTY80" s="392" t="s">
        <v>101</v>
      </c>
      <c r="BTZ80" s="392" t="s">
        <v>101</v>
      </c>
      <c r="BUA80" s="392" t="s">
        <v>101</v>
      </c>
      <c r="BUB80" s="392" t="s">
        <v>101</v>
      </c>
      <c r="BUC80" s="392" t="s">
        <v>101</v>
      </c>
      <c r="BUD80" s="392" t="s">
        <v>101</v>
      </c>
      <c r="BUE80" s="392" t="s">
        <v>101</v>
      </c>
      <c r="BUF80" s="392" t="s">
        <v>101</v>
      </c>
      <c r="BUG80" s="392" t="s">
        <v>101</v>
      </c>
      <c r="BUH80" s="392" t="s">
        <v>101</v>
      </c>
      <c r="BUI80" s="392" t="s">
        <v>101</v>
      </c>
      <c r="BUJ80" s="392" t="s">
        <v>101</v>
      </c>
      <c r="BUK80" s="392" t="s">
        <v>101</v>
      </c>
      <c r="BUL80" s="392" t="s">
        <v>101</v>
      </c>
      <c r="BUM80" s="392" t="s">
        <v>101</v>
      </c>
      <c r="BUN80" s="392" t="s">
        <v>101</v>
      </c>
      <c r="BUO80" s="392" t="s">
        <v>101</v>
      </c>
      <c r="BUP80" s="392" t="s">
        <v>101</v>
      </c>
      <c r="BUQ80" s="392" t="s">
        <v>101</v>
      </c>
      <c r="BUR80" s="392" t="s">
        <v>101</v>
      </c>
      <c r="BUS80" s="392" t="s">
        <v>101</v>
      </c>
      <c r="BUT80" s="392" t="s">
        <v>101</v>
      </c>
      <c r="BUU80" s="392" t="s">
        <v>101</v>
      </c>
      <c r="BUV80" s="392" t="s">
        <v>101</v>
      </c>
      <c r="BUW80" s="392" t="s">
        <v>101</v>
      </c>
      <c r="BUX80" s="392" t="s">
        <v>101</v>
      </c>
      <c r="BUY80" s="392" t="s">
        <v>101</v>
      </c>
      <c r="BUZ80" s="392" t="s">
        <v>101</v>
      </c>
      <c r="BVA80" s="392" t="s">
        <v>101</v>
      </c>
      <c r="BVB80" s="392" t="s">
        <v>101</v>
      </c>
      <c r="BVC80" s="392" t="s">
        <v>101</v>
      </c>
      <c r="BVD80" s="392" t="s">
        <v>101</v>
      </c>
      <c r="BVE80" s="392" t="s">
        <v>101</v>
      </c>
      <c r="BVF80" s="392" t="s">
        <v>101</v>
      </c>
      <c r="BVG80" s="392" t="s">
        <v>101</v>
      </c>
      <c r="BVH80" s="392" t="s">
        <v>101</v>
      </c>
      <c r="BVI80" s="392" t="s">
        <v>101</v>
      </c>
      <c r="BVJ80" s="392" t="s">
        <v>101</v>
      </c>
      <c r="BVK80" s="392" t="s">
        <v>101</v>
      </c>
      <c r="BVL80" s="392" t="s">
        <v>101</v>
      </c>
      <c r="BVM80" s="392" t="s">
        <v>101</v>
      </c>
      <c r="BVN80" s="392" t="s">
        <v>101</v>
      </c>
      <c r="BVO80" s="392" t="s">
        <v>101</v>
      </c>
      <c r="BVP80" s="392" t="s">
        <v>101</v>
      </c>
      <c r="BVQ80" s="392" t="s">
        <v>101</v>
      </c>
      <c r="BVR80" s="392" t="s">
        <v>101</v>
      </c>
      <c r="BVS80" s="392" t="s">
        <v>101</v>
      </c>
      <c r="BVT80" s="392" t="s">
        <v>101</v>
      </c>
      <c r="BVU80" s="392" t="s">
        <v>101</v>
      </c>
      <c r="BVV80" s="392" t="s">
        <v>101</v>
      </c>
      <c r="BVW80" s="392" t="s">
        <v>101</v>
      </c>
      <c r="BVX80" s="392" t="s">
        <v>101</v>
      </c>
      <c r="BVY80" s="392" t="s">
        <v>101</v>
      </c>
      <c r="BVZ80" s="392" t="s">
        <v>101</v>
      </c>
      <c r="BWA80" s="392" t="s">
        <v>101</v>
      </c>
      <c r="BWB80" s="392" t="s">
        <v>101</v>
      </c>
      <c r="BWC80" s="392" t="s">
        <v>101</v>
      </c>
      <c r="BWD80" s="392" t="s">
        <v>101</v>
      </c>
      <c r="BWE80" s="392" t="s">
        <v>101</v>
      </c>
      <c r="BWF80" s="392" t="s">
        <v>101</v>
      </c>
      <c r="BWG80" s="392" t="s">
        <v>101</v>
      </c>
      <c r="BWH80" s="392" t="s">
        <v>101</v>
      </c>
      <c r="BWI80" s="392" t="s">
        <v>101</v>
      </c>
      <c r="BWJ80" s="392" t="s">
        <v>101</v>
      </c>
      <c r="BWK80" s="392" t="s">
        <v>101</v>
      </c>
      <c r="BWL80" s="392" t="s">
        <v>101</v>
      </c>
      <c r="BWM80" s="392" t="s">
        <v>101</v>
      </c>
      <c r="BWN80" s="392" t="s">
        <v>101</v>
      </c>
      <c r="BWO80" s="392" t="s">
        <v>101</v>
      </c>
      <c r="BWP80" s="392" t="s">
        <v>101</v>
      </c>
      <c r="BWQ80" s="392" t="s">
        <v>101</v>
      </c>
      <c r="BWR80" s="392" t="s">
        <v>101</v>
      </c>
      <c r="BWS80" s="392" t="s">
        <v>101</v>
      </c>
      <c r="BWT80" s="392" t="s">
        <v>101</v>
      </c>
      <c r="BWU80" s="392" t="s">
        <v>101</v>
      </c>
      <c r="BWV80" s="392" t="s">
        <v>101</v>
      </c>
      <c r="BWW80" s="392" t="s">
        <v>101</v>
      </c>
      <c r="BWX80" s="392" t="s">
        <v>101</v>
      </c>
      <c r="BWY80" s="392" t="s">
        <v>101</v>
      </c>
      <c r="BWZ80" s="392" t="s">
        <v>101</v>
      </c>
      <c r="BXA80" s="392" t="s">
        <v>101</v>
      </c>
      <c r="BXB80" s="392" t="s">
        <v>101</v>
      </c>
      <c r="BXC80" s="392" t="s">
        <v>101</v>
      </c>
      <c r="BXD80" s="392" t="s">
        <v>101</v>
      </c>
      <c r="BXE80" s="392" t="s">
        <v>101</v>
      </c>
      <c r="BXF80" s="392" t="s">
        <v>101</v>
      </c>
      <c r="BXG80" s="392" t="s">
        <v>101</v>
      </c>
      <c r="BXH80" s="392" t="s">
        <v>101</v>
      </c>
      <c r="BXI80" s="392" t="s">
        <v>101</v>
      </c>
      <c r="BXJ80" s="392" t="s">
        <v>101</v>
      </c>
      <c r="BXK80" s="392" t="s">
        <v>101</v>
      </c>
      <c r="BXL80" s="392" t="s">
        <v>101</v>
      </c>
      <c r="BXM80" s="392" t="s">
        <v>101</v>
      </c>
      <c r="BXN80" s="392" t="s">
        <v>101</v>
      </c>
      <c r="BXO80" s="392" t="s">
        <v>101</v>
      </c>
      <c r="BXP80" s="392" t="s">
        <v>101</v>
      </c>
      <c r="BXQ80" s="392" t="s">
        <v>101</v>
      </c>
      <c r="BXR80" s="392" t="s">
        <v>101</v>
      </c>
      <c r="BXS80" s="392" t="s">
        <v>101</v>
      </c>
      <c r="BXT80" s="392" t="s">
        <v>101</v>
      </c>
      <c r="BXU80" s="392" t="s">
        <v>101</v>
      </c>
      <c r="BXV80" s="392" t="s">
        <v>101</v>
      </c>
      <c r="BXW80" s="392" t="s">
        <v>101</v>
      </c>
      <c r="BXX80" s="392" t="s">
        <v>101</v>
      </c>
      <c r="BXY80" s="392" t="s">
        <v>101</v>
      </c>
      <c r="BXZ80" s="392" t="s">
        <v>101</v>
      </c>
      <c r="BYA80" s="392" t="s">
        <v>101</v>
      </c>
      <c r="BYB80" s="392" t="s">
        <v>101</v>
      </c>
      <c r="BYC80" s="392" t="s">
        <v>101</v>
      </c>
      <c r="BYD80" s="392" t="s">
        <v>101</v>
      </c>
      <c r="BYE80" s="392" t="s">
        <v>101</v>
      </c>
      <c r="BYF80" s="392" t="s">
        <v>101</v>
      </c>
      <c r="BYG80" s="392" t="s">
        <v>101</v>
      </c>
      <c r="BYH80" s="392" t="s">
        <v>101</v>
      </c>
      <c r="BYI80" s="392" t="s">
        <v>101</v>
      </c>
      <c r="BYJ80" s="392" t="s">
        <v>101</v>
      </c>
      <c r="BYK80" s="392" t="s">
        <v>101</v>
      </c>
      <c r="BYL80" s="392" t="s">
        <v>101</v>
      </c>
      <c r="BYM80" s="392" t="s">
        <v>101</v>
      </c>
      <c r="BYN80" s="392" t="s">
        <v>101</v>
      </c>
      <c r="BYO80" s="392" t="s">
        <v>101</v>
      </c>
      <c r="BYP80" s="392" t="s">
        <v>101</v>
      </c>
      <c r="BYQ80" s="392" t="s">
        <v>101</v>
      </c>
      <c r="BYR80" s="392" t="s">
        <v>101</v>
      </c>
      <c r="BYS80" s="392" t="s">
        <v>101</v>
      </c>
      <c r="BYT80" s="392" t="s">
        <v>101</v>
      </c>
      <c r="BYU80" s="392" t="s">
        <v>101</v>
      </c>
      <c r="BYV80" s="392" t="s">
        <v>101</v>
      </c>
      <c r="BYW80" s="392" t="s">
        <v>101</v>
      </c>
      <c r="BYX80" s="392" t="s">
        <v>101</v>
      </c>
      <c r="BYY80" s="392" t="s">
        <v>101</v>
      </c>
      <c r="BYZ80" s="392" t="s">
        <v>101</v>
      </c>
      <c r="BZA80" s="392" t="s">
        <v>101</v>
      </c>
      <c r="BZB80" s="392" t="s">
        <v>101</v>
      </c>
      <c r="BZC80" s="392" t="s">
        <v>101</v>
      </c>
      <c r="BZD80" s="392" t="s">
        <v>101</v>
      </c>
      <c r="BZE80" s="392" t="s">
        <v>101</v>
      </c>
      <c r="BZF80" s="392" t="s">
        <v>101</v>
      </c>
      <c r="BZG80" s="392" t="s">
        <v>101</v>
      </c>
      <c r="BZH80" s="392" t="s">
        <v>101</v>
      </c>
      <c r="BZI80" s="392" t="s">
        <v>101</v>
      </c>
      <c r="BZJ80" s="392" t="s">
        <v>101</v>
      </c>
      <c r="BZK80" s="392" t="s">
        <v>101</v>
      </c>
      <c r="BZL80" s="392" t="s">
        <v>101</v>
      </c>
      <c r="BZM80" s="392" t="s">
        <v>101</v>
      </c>
      <c r="BZN80" s="392" t="s">
        <v>101</v>
      </c>
      <c r="BZO80" s="392" t="s">
        <v>101</v>
      </c>
      <c r="BZP80" s="392" t="s">
        <v>101</v>
      </c>
      <c r="BZQ80" s="392" t="s">
        <v>101</v>
      </c>
      <c r="BZR80" s="392" t="s">
        <v>101</v>
      </c>
      <c r="BZS80" s="392" t="s">
        <v>101</v>
      </c>
      <c r="BZT80" s="392" t="s">
        <v>101</v>
      </c>
      <c r="BZU80" s="392" t="s">
        <v>101</v>
      </c>
      <c r="BZV80" s="392" t="s">
        <v>101</v>
      </c>
      <c r="BZW80" s="392" t="s">
        <v>101</v>
      </c>
      <c r="BZX80" s="392" t="s">
        <v>101</v>
      </c>
      <c r="BZY80" s="392" t="s">
        <v>101</v>
      </c>
      <c r="BZZ80" s="392" t="s">
        <v>101</v>
      </c>
      <c r="CAA80" s="392" t="s">
        <v>101</v>
      </c>
      <c r="CAB80" s="392" t="s">
        <v>101</v>
      </c>
      <c r="CAC80" s="392" t="s">
        <v>101</v>
      </c>
      <c r="CAD80" s="392" t="s">
        <v>101</v>
      </c>
      <c r="CAE80" s="392" t="s">
        <v>101</v>
      </c>
      <c r="CAF80" s="392" t="s">
        <v>101</v>
      </c>
      <c r="CAG80" s="392" t="s">
        <v>101</v>
      </c>
      <c r="CAH80" s="392" t="s">
        <v>101</v>
      </c>
      <c r="CAI80" s="392" t="s">
        <v>101</v>
      </c>
      <c r="CAJ80" s="392" t="s">
        <v>101</v>
      </c>
      <c r="CAK80" s="392" t="s">
        <v>101</v>
      </c>
      <c r="CAL80" s="392" t="s">
        <v>101</v>
      </c>
      <c r="CAM80" s="392" t="s">
        <v>101</v>
      </c>
      <c r="CAN80" s="392" t="s">
        <v>101</v>
      </c>
      <c r="CAO80" s="392" t="s">
        <v>101</v>
      </c>
      <c r="CAP80" s="392" t="s">
        <v>101</v>
      </c>
      <c r="CAQ80" s="392" t="s">
        <v>101</v>
      </c>
      <c r="CAR80" s="392" t="s">
        <v>101</v>
      </c>
      <c r="CAS80" s="392" t="s">
        <v>101</v>
      </c>
      <c r="CAT80" s="392" t="s">
        <v>101</v>
      </c>
      <c r="CAU80" s="392" t="s">
        <v>101</v>
      </c>
      <c r="CAV80" s="392" t="s">
        <v>101</v>
      </c>
      <c r="CAW80" s="392" t="s">
        <v>101</v>
      </c>
      <c r="CAX80" s="392" t="s">
        <v>101</v>
      </c>
      <c r="CAY80" s="392" t="s">
        <v>101</v>
      </c>
      <c r="CAZ80" s="392" t="s">
        <v>101</v>
      </c>
      <c r="CBA80" s="392" t="s">
        <v>101</v>
      </c>
      <c r="CBB80" s="392" t="s">
        <v>101</v>
      </c>
      <c r="CBC80" s="392" t="s">
        <v>101</v>
      </c>
      <c r="CBD80" s="392" t="s">
        <v>101</v>
      </c>
      <c r="CBE80" s="392" t="s">
        <v>101</v>
      </c>
      <c r="CBF80" s="392" t="s">
        <v>101</v>
      </c>
      <c r="CBG80" s="392" t="s">
        <v>101</v>
      </c>
      <c r="CBH80" s="392" t="s">
        <v>101</v>
      </c>
      <c r="CBI80" s="392" t="s">
        <v>101</v>
      </c>
      <c r="CBJ80" s="392" t="s">
        <v>101</v>
      </c>
      <c r="CBK80" s="392" t="s">
        <v>101</v>
      </c>
      <c r="CBL80" s="392" t="s">
        <v>101</v>
      </c>
      <c r="CBM80" s="392" t="s">
        <v>101</v>
      </c>
      <c r="CBN80" s="392" t="s">
        <v>101</v>
      </c>
      <c r="CBO80" s="392" t="s">
        <v>101</v>
      </c>
      <c r="CBP80" s="392" t="s">
        <v>101</v>
      </c>
      <c r="CBQ80" s="392" t="s">
        <v>101</v>
      </c>
      <c r="CBR80" s="392" t="s">
        <v>101</v>
      </c>
      <c r="CBS80" s="392" t="s">
        <v>101</v>
      </c>
      <c r="CBT80" s="392" t="s">
        <v>101</v>
      </c>
      <c r="CBU80" s="392" t="s">
        <v>101</v>
      </c>
      <c r="CBV80" s="392" t="s">
        <v>101</v>
      </c>
      <c r="CBW80" s="392" t="s">
        <v>101</v>
      </c>
      <c r="CBX80" s="392" t="s">
        <v>101</v>
      </c>
      <c r="CBY80" s="392" t="s">
        <v>101</v>
      </c>
      <c r="CBZ80" s="392" t="s">
        <v>101</v>
      </c>
      <c r="CCA80" s="392" t="s">
        <v>101</v>
      </c>
      <c r="CCB80" s="392" t="s">
        <v>101</v>
      </c>
      <c r="CCC80" s="392" t="s">
        <v>101</v>
      </c>
      <c r="CCD80" s="392" t="s">
        <v>101</v>
      </c>
      <c r="CCE80" s="392" t="s">
        <v>101</v>
      </c>
      <c r="CCF80" s="392" t="s">
        <v>101</v>
      </c>
      <c r="CCG80" s="392" t="s">
        <v>101</v>
      </c>
      <c r="CCH80" s="392" t="s">
        <v>101</v>
      </c>
      <c r="CCI80" s="392" t="s">
        <v>101</v>
      </c>
      <c r="CCJ80" s="392" t="s">
        <v>101</v>
      </c>
      <c r="CCK80" s="392" t="s">
        <v>101</v>
      </c>
      <c r="CCL80" s="392" t="s">
        <v>101</v>
      </c>
      <c r="CCM80" s="392" t="s">
        <v>101</v>
      </c>
      <c r="CCN80" s="392" t="s">
        <v>101</v>
      </c>
      <c r="CCO80" s="392" t="s">
        <v>101</v>
      </c>
      <c r="CCP80" s="392" t="s">
        <v>101</v>
      </c>
      <c r="CCQ80" s="392" t="s">
        <v>101</v>
      </c>
      <c r="CCR80" s="392" t="s">
        <v>101</v>
      </c>
      <c r="CCS80" s="392" t="s">
        <v>101</v>
      </c>
      <c r="CCT80" s="392" t="s">
        <v>101</v>
      </c>
      <c r="CCU80" s="392" t="s">
        <v>101</v>
      </c>
      <c r="CCV80" s="392" t="s">
        <v>101</v>
      </c>
      <c r="CCW80" s="392" t="s">
        <v>101</v>
      </c>
      <c r="CCX80" s="392" t="s">
        <v>101</v>
      </c>
      <c r="CCY80" s="392" t="s">
        <v>101</v>
      </c>
      <c r="CCZ80" s="392" t="s">
        <v>101</v>
      </c>
      <c r="CDA80" s="392" t="s">
        <v>101</v>
      </c>
      <c r="CDB80" s="392" t="s">
        <v>101</v>
      </c>
      <c r="CDC80" s="392" t="s">
        <v>101</v>
      </c>
      <c r="CDD80" s="392" t="s">
        <v>101</v>
      </c>
      <c r="CDE80" s="392" t="s">
        <v>101</v>
      </c>
      <c r="CDF80" s="392" t="s">
        <v>101</v>
      </c>
      <c r="CDG80" s="392" t="s">
        <v>101</v>
      </c>
      <c r="CDH80" s="392" t="s">
        <v>101</v>
      </c>
      <c r="CDI80" s="392" t="s">
        <v>101</v>
      </c>
      <c r="CDJ80" s="392" t="s">
        <v>101</v>
      </c>
      <c r="CDK80" s="392" t="s">
        <v>101</v>
      </c>
      <c r="CDL80" s="392" t="s">
        <v>101</v>
      </c>
      <c r="CDM80" s="392" t="s">
        <v>101</v>
      </c>
      <c r="CDN80" s="392" t="s">
        <v>101</v>
      </c>
      <c r="CDO80" s="392" t="s">
        <v>101</v>
      </c>
      <c r="CDP80" s="392" t="s">
        <v>101</v>
      </c>
      <c r="CDQ80" s="392" t="s">
        <v>101</v>
      </c>
      <c r="CDR80" s="392" t="s">
        <v>101</v>
      </c>
      <c r="CDS80" s="392" t="s">
        <v>101</v>
      </c>
      <c r="CDT80" s="392" t="s">
        <v>101</v>
      </c>
      <c r="CDU80" s="392" t="s">
        <v>101</v>
      </c>
      <c r="CDV80" s="392" t="s">
        <v>101</v>
      </c>
      <c r="CDW80" s="392" t="s">
        <v>101</v>
      </c>
      <c r="CDX80" s="392" t="s">
        <v>101</v>
      </c>
      <c r="CDY80" s="392" t="s">
        <v>101</v>
      </c>
      <c r="CDZ80" s="392" t="s">
        <v>101</v>
      </c>
      <c r="CEA80" s="392" t="s">
        <v>101</v>
      </c>
      <c r="CEB80" s="392" t="s">
        <v>101</v>
      </c>
      <c r="CEC80" s="392" t="s">
        <v>101</v>
      </c>
      <c r="CED80" s="392" t="s">
        <v>101</v>
      </c>
      <c r="CEE80" s="392" t="s">
        <v>101</v>
      </c>
      <c r="CEF80" s="392" t="s">
        <v>101</v>
      </c>
      <c r="CEG80" s="392" t="s">
        <v>101</v>
      </c>
      <c r="CEH80" s="392" t="s">
        <v>101</v>
      </c>
      <c r="CEI80" s="392" t="s">
        <v>101</v>
      </c>
      <c r="CEJ80" s="392" t="s">
        <v>101</v>
      </c>
      <c r="CEK80" s="392" t="s">
        <v>101</v>
      </c>
      <c r="CEL80" s="392" t="s">
        <v>101</v>
      </c>
      <c r="CEM80" s="392" t="s">
        <v>101</v>
      </c>
      <c r="CEN80" s="392" t="s">
        <v>101</v>
      </c>
      <c r="CEO80" s="392" t="s">
        <v>101</v>
      </c>
      <c r="CEP80" s="392" t="s">
        <v>101</v>
      </c>
      <c r="CEQ80" s="392" t="s">
        <v>101</v>
      </c>
      <c r="CER80" s="392" t="s">
        <v>101</v>
      </c>
      <c r="CES80" s="392" t="s">
        <v>101</v>
      </c>
      <c r="CET80" s="392" t="s">
        <v>101</v>
      </c>
      <c r="CEU80" s="392" t="s">
        <v>101</v>
      </c>
      <c r="CEV80" s="392" t="s">
        <v>101</v>
      </c>
      <c r="CEW80" s="392" t="s">
        <v>101</v>
      </c>
      <c r="CEX80" s="392" t="s">
        <v>101</v>
      </c>
      <c r="CEY80" s="392" t="s">
        <v>101</v>
      </c>
      <c r="CEZ80" s="392" t="s">
        <v>101</v>
      </c>
      <c r="CFA80" s="392" t="s">
        <v>101</v>
      </c>
      <c r="CFB80" s="392" t="s">
        <v>101</v>
      </c>
      <c r="CFC80" s="392" t="s">
        <v>101</v>
      </c>
      <c r="CFD80" s="392" t="s">
        <v>101</v>
      </c>
      <c r="CFE80" s="392" t="s">
        <v>101</v>
      </c>
      <c r="CFF80" s="392" t="s">
        <v>101</v>
      </c>
      <c r="CFG80" s="392" t="s">
        <v>101</v>
      </c>
      <c r="CFH80" s="392" t="s">
        <v>101</v>
      </c>
      <c r="CFI80" s="392" t="s">
        <v>101</v>
      </c>
      <c r="CFJ80" s="392" t="s">
        <v>101</v>
      </c>
      <c r="CFK80" s="392" t="s">
        <v>101</v>
      </c>
      <c r="CFL80" s="392" t="s">
        <v>101</v>
      </c>
      <c r="CFM80" s="392" t="s">
        <v>101</v>
      </c>
      <c r="CFN80" s="392" t="s">
        <v>101</v>
      </c>
      <c r="CFO80" s="392" t="s">
        <v>101</v>
      </c>
      <c r="CFP80" s="392" t="s">
        <v>101</v>
      </c>
      <c r="CFQ80" s="392" t="s">
        <v>101</v>
      </c>
      <c r="CFR80" s="392" t="s">
        <v>101</v>
      </c>
      <c r="CFS80" s="392" t="s">
        <v>101</v>
      </c>
      <c r="CFT80" s="392" t="s">
        <v>101</v>
      </c>
      <c r="CFU80" s="392" t="s">
        <v>101</v>
      </c>
      <c r="CFV80" s="392" t="s">
        <v>101</v>
      </c>
      <c r="CFW80" s="392" t="s">
        <v>101</v>
      </c>
      <c r="CFX80" s="392" t="s">
        <v>101</v>
      </c>
      <c r="CFY80" s="392" t="s">
        <v>101</v>
      </c>
      <c r="CFZ80" s="392" t="s">
        <v>101</v>
      </c>
      <c r="CGA80" s="392" t="s">
        <v>101</v>
      </c>
      <c r="CGB80" s="392" t="s">
        <v>101</v>
      </c>
      <c r="CGC80" s="392" t="s">
        <v>101</v>
      </c>
      <c r="CGD80" s="392" t="s">
        <v>101</v>
      </c>
      <c r="CGE80" s="392" t="s">
        <v>101</v>
      </c>
      <c r="CGF80" s="392" t="s">
        <v>101</v>
      </c>
      <c r="CGG80" s="392" t="s">
        <v>101</v>
      </c>
      <c r="CGH80" s="392" t="s">
        <v>101</v>
      </c>
      <c r="CGI80" s="392" t="s">
        <v>101</v>
      </c>
      <c r="CGJ80" s="392" t="s">
        <v>101</v>
      </c>
      <c r="CGK80" s="392" t="s">
        <v>101</v>
      </c>
      <c r="CGL80" s="392" t="s">
        <v>101</v>
      </c>
      <c r="CGM80" s="392" t="s">
        <v>101</v>
      </c>
      <c r="CGN80" s="392" t="s">
        <v>101</v>
      </c>
      <c r="CGO80" s="392" t="s">
        <v>101</v>
      </c>
      <c r="CGP80" s="392" t="s">
        <v>101</v>
      </c>
      <c r="CGQ80" s="392" t="s">
        <v>101</v>
      </c>
      <c r="CGR80" s="392" t="s">
        <v>101</v>
      </c>
      <c r="CGS80" s="392" t="s">
        <v>101</v>
      </c>
      <c r="CGT80" s="392" t="s">
        <v>101</v>
      </c>
      <c r="CGU80" s="392" t="s">
        <v>101</v>
      </c>
      <c r="CGV80" s="392" t="s">
        <v>101</v>
      </c>
      <c r="CGW80" s="392" t="s">
        <v>101</v>
      </c>
      <c r="CGX80" s="392" t="s">
        <v>101</v>
      </c>
      <c r="CGY80" s="392" t="s">
        <v>101</v>
      </c>
      <c r="CGZ80" s="392" t="s">
        <v>101</v>
      </c>
      <c r="CHA80" s="392" t="s">
        <v>101</v>
      </c>
      <c r="CHB80" s="392" t="s">
        <v>101</v>
      </c>
      <c r="CHC80" s="392" t="s">
        <v>101</v>
      </c>
      <c r="CHD80" s="392" t="s">
        <v>101</v>
      </c>
      <c r="CHE80" s="392" t="s">
        <v>101</v>
      </c>
      <c r="CHF80" s="392" t="s">
        <v>101</v>
      </c>
      <c r="CHG80" s="392" t="s">
        <v>101</v>
      </c>
      <c r="CHH80" s="392" t="s">
        <v>101</v>
      </c>
      <c r="CHI80" s="392" t="s">
        <v>101</v>
      </c>
      <c r="CHJ80" s="392" t="s">
        <v>101</v>
      </c>
      <c r="CHK80" s="392" t="s">
        <v>101</v>
      </c>
      <c r="CHL80" s="392" t="s">
        <v>101</v>
      </c>
      <c r="CHM80" s="392" t="s">
        <v>101</v>
      </c>
      <c r="CHN80" s="392" t="s">
        <v>101</v>
      </c>
      <c r="CHO80" s="392" t="s">
        <v>101</v>
      </c>
      <c r="CHP80" s="392" t="s">
        <v>101</v>
      </c>
      <c r="CHQ80" s="392" t="s">
        <v>101</v>
      </c>
      <c r="CHR80" s="392" t="s">
        <v>101</v>
      </c>
      <c r="CHS80" s="392" t="s">
        <v>101</v>
      </c>
      <c r="CHT80" s="392" t="s">
        <v>101</v>
      </c>
      <c r="CHU80" s="392" t="s">
        <v>101</v>
      </c>
      <c r="CHV80" s="392" t="s">
        <v>101</v>
      </c>
      <c r="CHW80" s="392" t="s">
        <v>101</v>
      </c>
      <c r="CHX80" s="392" t="s">
        <v>101</v>
      </c>
      <c r="CHY80" s="392" t="s">
        <v>101</v>
      </c>
      <c r="CHZ80" s="392" t="s">
        <v>101</v>
      </c>
      <c r="CIA80" s="392" t="s">
        <v>101</v>
      </c>
      <c r="CIB80" s="392" t="s">
        <v>101</v>
      </c>
      <c r="CIC80" s="392" t="s">
        <v>101</v>
      </c>
      <c r="CID80" s="392" t="s">
        <v>101</v>
      </c>
      <c r="CIE80" s="392" t="s">
        <v>101</v>
      </c>
      <c r="CIF80" s="392" t="s">
        <v>101</v>
      </c>
      <c r="CIG80" s="392" t="s">
        <v>101</v>
      </c>
      <c r="CIH80" s="392" t="s">
        <v>101</v>
      </c>
      <c r="CII80" s="392" t="s">
        <v>101</v>
      </c>
      <c r="CIJ80" s="392" t="s">
        <v>101</v>
      </c>
      <c r="CIK80" s="392" t="s">
        <v>101</v>
      </c>
      <c r="CIL80" s="392" t="s">
        <v>101</v>
      </c>
      <c r="CIM80" s="392" t="s">
        <v>101</v>
      </c>
      <c r="CIN80" s="392" t="s">
        <v>101</v>
      </c>
      <c r="CIO80" s="392" t="s">
        <v>101</v>
      </c>
      <c r="CIP80" s="392" t="s">
        <v>101</v>
      </c>
      <c r="CIQ80" s="392" t="s">
        <v>101</v>
      </c>
      <c r="CIR80" s="392" t="s">
        <v>101</v>
      </c>
      <c r="CIS80" s="392" t="s">
        <v>101</v>
      </c>
      <c r="CIT80" s="392" t="s">
        <v>101</v>
      </c>
      <c r="CIU80" s="392" t="s">
        <v>101</v>
      </c>
      <c r="CIV80" s="392" t="s">
        <v>101</v>
      </c>
      <c r="CIW80" s="392" t="s">
        <v>101</v>
      </c>
      <c r="CIX80" s="392" t="s">
        <v>101</v>
      </c>
      <c r="CIY80" s="392" t="s">
        <v>101</v>
      </c>
      <c r="CIZ80" s="392" t="s">
        <v>101</v>
      </c>
      <c r="CJA80" s="392" t="s">
        <v>101</v>
      </c>
      <c r="CJB80" s="392" t="s">
        <v>101</v>
      </c>
      <c r="CJC80" s="392" t="s">
        <v>101</v>
      </c>
      <c r="CJD80" s="392" t="s">
        <v>101</v>
      </c>
      <c r="CJE80" s="392" t="s">
        <v>101</v>
      </c>
      <c r="CJF80" s="392" t="s">
        <v>101</v>
      </c>
      <c r="CJG80" s="392" t="s">
        <v>101</v>
      </c>
      <c r="CJH80" s="392" t="s">
        <v>101</v>
      </c>
      <c r="CJI80" s="392" t="s">
        <v>101</v>
      </c>
      <c r="CJJ80" s="392" t="s">
        <v>101</v>
      </c>
      <c r="CJK80" s="392" t="s">
        <v>101</v>
      </c>
      <c r="CJL80" s="392" t="s">
        <v>101</v>
      </c>
      <c r="CJM80" s="392" t="s">
        <v>101</v>
      </c>
      <c r="CJN80" s="392" t="s">
        <v>101</v>
      </c>
      <c r="CJO80" s="392" t="s">
        <v>101</v>
      </c>
      <c r="CJP80" s="392" t="s">
        <v>101</v>
      </c>
      <c r="CJQ80" s="392" t="s">
        <v>101</v>
      </c>
      <c r="CJR80" s="392" t="s">
        <v>101</v>
      </c>
      <c r="CJS80" s="392" t="s">
        <v>101</v>
      </c>
      <c r="CJT80" s="392" t="s">
        <v>101</v>
      </c>
      <c r="CJU80" s="392" t="s">
        <v>101</v>
      </c>
      <c r="CJV80" s="392" t="s">
        <v>101</v>
      </c>
      <c r="CJW80" s="392" t="s">
        <v>101</v>
      </c>
      <c r="CJX80" s="392" t="s">
        <v>101</v>
      </c>
      <c r="CJY80" s="392" t="s">
        <v>101</v>
      </c>
      <c r="CJZ80" s="392" t="s">
        <v>101</v>
      </c>
      <c r="CKA80" s="392" t="s">
        <v>101</v>
      </c>
      <c r="CKB80" s="392" t="s">
        <v>101</v>
      </c>
      <c r="CKC80" s="392" t="s">
        <v>101</v>
      </c>
      <c r="CKD80" s="392" t="s">
        <v>101</v>
      </c>
      <c r="CKE80" s="392" t="s">
        <v>101</v>
      </c>
      <c r="CKF80" s="392" t="s">
        <v>101</v>
      </c>
      <c r="CKG80" s="392" t="s">
        <v>101</v>
      </c>
      <c r="CKH80" s="392" t="s">
        <v>101</v>
      </c>
      <c r="CKI80" s="392" t="s">
        <v>101</v>
      </c>
      <c r="CKJ80" s="392" t="s">
        <v>101</v>
      </c>
      <c r="CKK80" s="392" t="s">
        <v>101</v>
      </c>
      <c r="CKL80" s="392" t="s">
        <v>101</v>
      </c>
      <c r="CKM80" s="392" t="s">
        <v>101</v>
      </c>
      <c r="CKN80" s="392" t="s">
        <v>101</v>
      </c>
      <c r="CKO80" s="392" t="s">
        <v>101</v>
      </c>
      <c r="CKP80" s="392" t="s">
        <v>101</v>
      </c>
      <c r="CKQ80" s="392" t="s">
        <v>101</v>
      </c>
      <c r="CKR80" s="392" t="s">
        <v>101</v>
      </c>
      <c r="CKS80" s="392" t="s">
        <v>101</v>
      </c>
      <c r="CKT80" s="392" t="s">
        <v>101</v>
      </c>
      <c r="CKU80" s="392" t="s">
        <v>101</v>
      </c>
      <c r="CKV80" s="392" t="s">
        <v>101</v>
      </c>
      <c r="CKW80" s="392" t="s">
        <v>101</v>
      </c>
      <c r="CKX80" s="392" t="s">
        <v>101</v>
      </c>
      <c r="CKY80" s="392" t="s">
        <v>101</v>
      </c>
      <c r="CKZ80" s="392" t="s">
        <v>101</v>
      </c>
      <c r="CLA80" s="392" t="s">
        <v>101</v>
      </c>
      <c r="CLB80" s="392" t="s">
        <v>101</v>
      </c>
      <c r="CLC80" s="392" t="s">
        <v>101</v>
      </c>
      <c r="CLD80" s="392" t="s">
        <v>101</v>
      </c>
      <c r="CLE80" s="392" t="s">
        <v>101</v>
      </c>
      <c r="CLF80" s="392" t="s">
        <v>101</v>
      </c>
      <c r="CLG80" s="392" t="s">
        <v>101</v>
      </c>
      <c r="CLH80" s="392" t="s">
        <v>101</v>
      </c>
      <c r="CLI80" s="392" t="s">
        <v>101</v>
      </c>
      <c r="CLJ80" s="392" t="s">
        <v>101</v>
      </c>
      <c r="CLK80" s="392" t="s">
        <v>101</v>
      </c>
      <c r="CLL80" s="392" t="s">
        <v>101</v>
      </c>
      <c r="CLM80" s="392" t="s">
        <v>101</v>
      </c>
      <c r="CLN80" s="392" t="s">
        <v>101</v>
      </c>
      <c r="CLO80" s="392" t="s">
        <v>101</v>
      </c>
      <c r="CLP80" s="392" t="s">
        <v>101</v>
      </c>
      <c r="CLQ80" s="392" t="s">
        <v>101</v>
      </c>
      <c r="CLR80" s="392" t="s">
        <v>101</v>
      </c>
      <c r="CLS80" s="392" t="s">
        <v>101</v>
      </c>
      <c r="CLT80" s="392" t="s">
        <v>101</v>
      </c>
      <c r="CLU80" s="392" t="s">
        <v>101</v>
      </c>
      <c r="CLV80" s="392" t="s">
        <v>101</v>
      </c>
      <c r="CLW80" s="392" t="s">
        <v>101</v>
      </c>
      <c r="CLX80" s="392" t="s">
        <v>101</v>
      </c>
      <c r="CLY80" s="392" t="s">
        <v>101</v>
      </c>
      <c r="CLZ80" s="392" t="s">
        <v>101</v>
      </c>
      <c r="CMA80" s="392" t="s">
        <v>101</v>
      </c>
      <c r="CMB80" s="392" t="s">
        <v>101</v>
      </c>
      <c r="CMC80" s="392" t="s">
        <v>101</v>
      </c>
      <c r="CMD80" s="392" t="s">
        <v>101</v>
      </c>
      <c r="CME80" s="392" t="s">
        <v>101</v>
      </c>
      <c r="CMF80" s="392" t="s">
        <v>101</v>
      </c>
      <c r="CMG80" s="392" t="s">
        <v>101</v>
      </c>
      <c r="CMH80" s="392" t="s">
        <v>101</v>
      </c>
      <c r="CMI80" s="392" t="s">
        <v>101</v>
      </c>
      <c r="CMJ80" s="392" t="s">
        <v>101</v>
      </c>
      <c r="CMK80" s="392" t="s">
        <v>101</v>
      </c>
      <c r="CML80" s="392" t="s">
        <v>101</v>
      </c>
      <c r="CMM80" s="392" t="s">
        <v>101</v>
      </c>
      <c r="CMN80" s="392" t="s">
        <v>101</v>
      </c>
      <c r="CMO80" s="392" t="s">
        <v>101</v>
      </c>
      <c r="CMP80" s="392" t="s">
        <v>101</v>
      </c>
      <c r="CMQ80" s="392" t="s">
        <v>101</v>
      </c>
      <c r="CMR80" s="392" t="s">
        <v>101</v>
      </c>
      <c r="CMS80" s="392" t="s">
        <v>101</v>
      </c>
      <c r="CMT80" s="392" t="s">
        <v>101</v>
      </c>
      <c r="CMU80" s="392" t="s">
        <v>101</v>
      </c>
      <c r="CMV80" s="392" t="s">
        <v>101</v>
      </c>
      <c r="CMW80" s="392" t="s">
        <v>101</v>
      </c>
      <c r="CMX80" s="392" t="s">
        <v>101</v>
      </c>
      <c r="CMY80" s="392" t="s">
        <v>101</v>
      </c>
      <c r="CMZ80" s="392" t="s">
        <v>101</v>
      </c>
      <c r="CNA80" s="392" t="s">
        <v>101</v>
      </c>
      <c r="CNB80" s="392" t="s">
        <v>101</v>
      </c>
      <c r="CNC80" s="392" t="s">
        <v>101</v>
      </c>
      <c r="CND80" s="392" t="s">
        <v>101</v>
      </c>
      <c r="CNE80" s="392" t="s">
        <v>101</v>
      </c>
      <c r="CNF80" s="392" t="s">
        <v>101</v>
      </c>
      <c r="CNG80" s="392" t="s">
        <v>101</v>
      </c>
      <c r="CNH80" s="392" t="s">
        <v>101</v>
      </c>
      <c r="CNI80" s="392" t="s">
        <v>101</v>
      </c>
      <c r="CNJ80" s="392" t="s">
        <v>101</v>
      </c>
      <c r="CNK80" s="392" t="s">
        <v>101</v>
      </c>
      <c r="CNL80" s="392" t="s">
        <v>101</v>
      </c>
      <c r="CNM80" s="392" t="s">
        <v>101</v>
      </c>
      <c r="CNN80" s="392" t="s">
        <v>101</v>
      </c>
      <c r="CNO80" s="392" t="s">
        <v>101</v>
      </c>
      <c r="CNP80" s="392" t="s">
        <v>101</v>
      </c>
      <c r="CNQ80" s="392" t="s">
        <v>101</v>
      </c>
      <c r="CNR80" s="392" t="s">
        <v>101</v>
      </c>
      <c r="CNS80" s="392" t="s">
        <v>101</v>
      </c>
      <c r="CNT80" s="392" t="s">
        <v>101</v>
      </c>
      <c r="CNU80" s="392" t="s">
        <v>101</v>
      </c>
      <c r="CNV80" s="392" t="s">
        <v>101</v>
      </c>
      <c r="CNW80" s="392" t="s">
        <v>101</v>
      </c>
      <c r="CNX80" s="392" t="s">
        <v>101</v>
      </c>
      <c r="CNY80" s="392" t="s">
        <v>101</v>
      </c>
      <c r="CNZ80" s="392" t="s">
        <v>101</v>
      </c>
      <c r="COA80" s="392" t="s">
        <v>101</v>
      </c>
      <c r="COB80" s="392" t="s">
        <v>101</v>
      </c>
      <c r="COC80" s="392" t="s">
        <v>101</v>
      </c>
      <c r="COD80" s="392" t="s">
        <v>101</v>
      </c>
      <c r="COE80" s="392" t="s">
        <v>101</v>
      </c>
      <c r="COF80" s="392" t="s">
        <v>101</v>
      </c>
      <c r="COG80" s="392" t="s">
        <v>101</v>
      </c>
      <c r="COH80" s="392" t="s">
        <v>101</v>
      </c>
      <c r="COI80" s="392" t="s">
        <v>101</v>
      </c>
      <c r="COJ80" s="392" t="s">
        <v>101</v>
      </c>
      <c r="COK80" s="392" t="s">
        <v>101</v>
      </c>
      <c r="COL80" s="392" t="s">
        <v>101</v>
      </c>
      <c r="COM80" s="392" t="s">
        <v>101</v>
      </c>
      <c r="CON80" s="392" t="s">
        <v>101</v>
      </c>
      <c r="COO80" s="392" t="s">
        <v>101</v>
      </c>
      <c r="COP80" s="392" t="s">
        <v>101</v>
      </c>
      <c r="COQ80" s="392" t="s">
        <v>101</v>
      </c>
      <c r="COR80" s="392" t="s">
        <v>101</v>
      </c>
      <c r="COS80" s="392" t="s">
        <v>101</v>
      </c>
      <c r="COT80" s="392" t="s">
        <v>101</v>
      </c>
      <c r="COU80" s="392" t="s">
        <v>101</v>
      </c>
      <c r="COV80" s="392" t="s">
        <v>101</v>
      </c>
      <c r="COW80" s="392" t="s">
        <v>101</v>
      </c>
      <c r="COX80" s="392" t="s">
        <v>101</v>
      </c>
      <c r="COY80" s="392" t="s">
        <v>101</v>
      </c>
      <c r="COZ80" s="392" t="s">
        <v>101</v>
      </c>
      <c r="CPA80" s="392" t="s">
        <v>101</v>
      </c>
      <c r="CPB80" s="392" t="s">
        <v>101</v>
      </c>
      <c r="CPC80" s="392" t="s">
        <v>101</v>
      </c>
      <c r="CPD80" s="392" t="s">
        <v>101</v>
      </c>
      <c r="CPE80" s="392" t="s">
        <v>101</v>
      </c>
      <c r="CPF80" s="392" t="s">
        <v>101</v>
      </c>
      <c r="CPG80" s="392" t="s">
        <v>101</v>
      </c>
      <c r="CPH80" s="392" t="s">
        <v>101</v>
      </c>
      <c r="CPI80" s="392" t="s">
        <v>101</v>
      </c>
      <c r="CPJ80" s="392" t="s">
        <v>101</v>
      </c>
      <c r="CPK80" s="392" t="s">
        <v>101</v>
      </c>
      <c r="CPL80" s="392" t="s">
        <v>101</v>
      </c>
      <c r="CPM80" s="392" t="s">
        <v>101</v>
      </c>
      <c r="CPN80" s="392" t="s">
        <v>101</v>
      </c>
      <c r="CPO80" s="392" t="s">
        <v>101</v>
      </c>
      <c r="CPP80" s="392" t="s">
        <v>101</v>
      </c>
      <c r="CPQ80" s="392" t="s">
        <v>101</v>
      </c>
      <c r="CPR80" s="392" t="s">
        <v>101</v>
      </c>
      <c r="CPS80" s="392" t="s">
        <v>101</v>
      </c>
      <c r="CPT80" s="392" t="s">
        <v>101</v>
      </c>
      <c r="CPU80" s="392" t="s">
        <v>101</v>
      </c>
      <c r="CPV80" s="392" t="s">
        <v>101</v>
      </c>
      <c r="CPW80" s="392" t="s">
        <v>101</v>
      </c>
      <c r="CPX80" s="392" t="s">
        <v>101</v>
      </c>
      <c r="CPY80" s="392" t="s">
        <v>101</v>
      </c>
      <c r="CPZ80" s="392" t="s">
        <v>101</v>
      </c>
      <c r="CQA80" s="392" t="s">
        <v>101</v>
      </c>
      <c r="CQB80" s="392" t="s">
        <v>101</v>
      </c>
      <c r="CQC80" s="392" t="s">
        <v>101</v>
      </c>
      <c r="CQD80" s="392" t="s">
        <v>101</v>
      </c>
      <c r="CQE80" s="392" t="s">
        <v>101</v>
      </c>
      <c r="CQF80" s="392" t="s">
        <v>101</v>
      </c>
      <c r="CQG80" s="392" t="s">
        <v>101</v>
      </c>
      <c r="CQH80" s="392" t="s">
        <v>101</v>
      </c>
      <c r="CQI80" s="392" t="s">
        <v>101</v>
      </c>
      <c r="CQJ80" s="392" t="s">
        <v>101</v>
      </c>
      <c r="CQK80" s="392" t="s">
        <v>101</v>
      </c>
      <c r="CQL80" s="392" t="s">
        <v>101</v>
      </c>
      <c r="CQM80" s="392" t="s">
        <v>101</v>
      </c>
      <c r="CQN80" s="392" t="s">
        <v>101</v>
      </c>
      <c r="CQO80" s="392" t="s">
        <v>101</v>
      </c>
      <c r="CQP80" s="392" t="s">
        <v>101</v>
      </c>
      <c r="CQQ80" s="392" t="s">
        <v>101</v>
      </c>
      <c r="CQR80" s="392" t="s">
        <v>101</v>
      </c>
      <c r="CQS80" s="392" t="s">
        <v>101</v>
      </c>
      <c r="CQT80" s="392" t="s">
        <v>101</v>
      </c>
      <c r="CQU80" s="392" t="s">
        <v>101</v>
      </c>
      <c r="CQV80" s="392" t="s">
        <v>101</v>
      </c>
      <c r="CQW80" s="392" t="s">
        <v>101</v>
      </c>
      <c r="CQX80" s="392" t="s">
        <v>101</v>
      </c>
      <c r="CQY80" s="392" t="s">
        <v>101</v>
      </c>
      <c r="CQZ80" s="392" t="s">
        <v>101</v>
      </c>
      <c r="CRA80" s="392" t="s">
        <v>101</v>
      </c>
      <c r="CRB80" s="392" t="s">
        <v>101</v>
      </c>
      <c r="CRC80" s="392" t="s">
        <v>101</v>
      </c>
      <c r="CRD80" s="392" t="s">
        <v>101</v>
      </c>
      <c r="CRE80" s="392" t="s">
        <v>101</v>
      </c>
      <c r="CRF80" s="392" t="s">
        <v>101</v>
      </c>
      <c r="CRG80" s="392" t="s">
        <v>101</v>
      </c>
      <c r="CRH80" s="392" t="s">
        <v>101</v>
      </c>
      <c r="CRI80" s="392" t="s">
        <v>101</v>
      </c>
      <c r="CRJ80" s="392" t="s">
        <v>101</v>
      </c>
      <c r="CRK80" s="392" t="s">
        <v>101</v>
      </c>
      <c r="CRL80" s="392" t="s">
        <v>101</v>
      </c>
      <c r="CRM80" s="392" t="s">
        <v>101</v>
      </c>
      <c r="CRN80" s="392" t="s">
        <v>101</v>
      </c>
      <c r="CRO80" s="392" t="s">
        <v>101</v>
      </c>
      <c r="CRP80" s="392" t="s">
        <v>101</v>
      </c>
      <c r="CRQ80" s="392" t="s">
        <v>101</v>
      </c>
      <c r="CRR80" s="392" t="s">
        <v>101</v>
      </c>
      <c r="CRS80" s="392" t="s">
        <v>101</v>
      </c>
      <c r="CRT80" s="392" t="s">
        <v>101</v>
      </c>
      <c r="CRU80" s="392" t="s">
        <v>101</v>
      </c>
      <c r="CRV80" s="392" t="s">
        <v>101</v>
      </c>
      <c r="CRW80" s="392" t="s">
        <v>101</v>
      </c>
      <c r="CRX80" s="392" t="s">
        <v>101</v>
      </c>
      <c r="CRY80" s="392" t="s">
        <v>101</v>
      </c>
      <c r="CRZ80" s="392" t="s">
        <v>101</v>
      </c>
      <c r="CSA80" s="392" t="s">
        <v>101</v>
      </c>
      <c r="CSB80" s="392" t="s">
        <v>101</v>
      </c>
      <c r="CSC80" s="392" t="s">
        <v>101</v>
      </c>
      <c r="CSD80" s="392" t="s">
        <v>101</v>
      </c>
      <c r="CSE80" s="392" t="s">
        <v>101</v>
      </c>
      <c r="CSF80" s="392" t="s">
        <v>101</v>
      </c>
      <c r="CSG80" s="392" t="s">
        <v>101</v>
      </c>
      <c r="CSH80" s="392" t="s">
        <v>101</v>
      </c>
      <c r="CSI80" s="392" t="s">
        <v>101</v>
      </c>
      <c r="CSJ80" s="392" t="s">
        <v>101</v>
      </c>
      <c r="CSK80" s="392" t="s">
        <v>101</v>
      </c>
      <c r="CSL80" s="392" t="s">
        <v>101</v>
      </c>
      <c r="CSM80" s="392" t="s">
        <v>101</v>
      </c>
      <c r="CSN80" s="392" t="s">
        <v>101</v>
      </c>
      <c r="CSO80" s="392" t="s">
        <v>101</v>
      </c>
      <c r="CSP80" s="392" t="s">
        <v>101</v>
      </c>
      <c r="CSQ80" s="392" t="s">
        <v>101</v>
      </c>
      <c r="CSR80" s="392" t="s">
        <v>101</v>
      </c>
      <c r="CSS80" s="392" t="s">
        <v>101</v>
      </c>
      <c r="CST80" s="392" t="s">
        <v>101</v>
      </c>
      <c r="CSU80" s="392" t="s">
        <v>101</v>
      </c>
      <c r="CSV80" s="392" t="s">
        <v>101</v>
      </c>
      <c r="CSW80" s="392" t="s">
        <v>101</v>
      </c>
      <c r="CSX80" s="392" t="s">
        <v>101</v>
      </c>
      <c r="CSY80" s="392" t="s">
        <v>101</v>
      </c>
      <c r="CSZ80" s="392" t="s">
        <v>101</v>
      </c>
      <c r="CTA80" s="392" t="s">
        <v>101</v>
      </c>
      <c r="CTB80" s="392" t="s">
        <v>101</v>
      </c>
      <c r="CTC80" s="392" t="s">
        <v>101</v>
      </c>
      <c r="CTD80" s="392" t="s">
        <v>101</v>
      </c>
      <c r="CTE80" s="392" t="s">
        <v>101</v>
      </c>
      <c r="CTF80" s="392" t="s">
        <v>101</v>
      </c>
      <c r="CTG80" s="392" t="s">
        <v>101</v>
      </c>
      <c r="CTH80" s="392" t="s">
        <v>101</v>
      </c>
      <c r="CTI80" s="392" t="s">
        <v>101</v>
      </c>
      <c r="CTJ80" s="392" t="s">
        <v>101</v>
      </c>
      <c r="CTK80" s="392" t="s">
        <v>101</v>
      </c>
      <c r="CTL80" s="392" t="s">
        <v>101</v>
      </c>
      <c r="CTM80" s="392" t="s">
        <v>101</v>
      </c>
      <c r="CTN80" s="392" t="s">
        <v>101</v>
      </c>
      <c r="CTO80" s="392" t="s">
        <v>101</v>
      </c>
      <c r="CTP80" s="392" t="s">
        <v>101</v>
      </c>
      <c r="CTQ80" s="392" t="s">
        <v>101</v>
      </c>
      <c r="CTR80" s="392" t="s">
        <v>101</v>
      </c>
      <c r="CTS80" s="392" t="s">
        <v>101</v>
      </c>
      <c r="CTT80" s="392" t="s">
        <v>101</v>
      </c>
      <c r="CTU80" s="392" t="s">
        <v>101</v>
      </c>
      <c r="CTV80" s="392" t="s">
        <v>101</v>
      </c>
      <c r="CTW80" s="392" t="s">
        <v>101</v>
      </c>
      <c r="CTX80" s="392" t="s">
        <v>101</v>
      </c>
      <c r="CTY80" s="392" t="s">
        <v>101</v>
      </c>
      <c r="CTZ80" s="392" t="s">
        <v>101</v>
      </c>
      <c r="CUA80" s="392" t="s">
        <v>101</v>
      </c>
      <c r="CUB80" s="392" t="s">
        <v>101</v>
      </c>
      <c r="CUC80" s="392" t="s">
        <v>101</v>
      </c>
      <c r="CUD80" s="392" t="s">
        <v>101</v>
      </c>
      <c r="CUE80" s="392" t="s">
        <v>101</v>
      </c>
      <c r="CUF80" s="392" t="s">
        <v>101</v>
      </c>
      <c r="CUG80" s="392" t="s">
        <v>101</v>
      </c>
      <c r="CUH80" s="392" t="s">
        <v>101</v>
      </c>
      <c r="CUI80" s="392" t="s">
        <v>101</v>
      </c>
      <c r="CUJ80" s="392" t="s">
        <v>101</v>
      </c>
      <c r="CUK80" s="392" t="s">
        <v>101</v>
      </c>
      <c r="CUL80" s="392" t="s">
        <v>101</v>
      </c>
      <c r="CUM80" s="392" t="s">
        <v>101</v>
      </c>
      <c r="CUN80" s="392" t="s">
        <v>101</v>
      </c>
      <c r="CUO80" s="392" t="s">
        <v>101</v>
      </c>
      <c r="CUP80" s="392" t="s">
        <v>101</v>
      </c>
      <c r="CUQ80" s="392" t="s">
        <v>101</v>
      </c>
      <c r="CUR80" s="392" t="s">
        <v>101</v>
      </c>
      <c r="CUS80" s="392" t="s">
        <v>101</v>
      </c>
      <c r="CUT80" s="392" t="s">
        <v>101</v>
      </c>
      <c r="CUU80" s="392" t="s">
        <v>101</v>
      </c>
      <c r="CUV80" s="392" t="s">
        <v>101</v>
      </c>
      <c r="CUW80" s="392" t="s">
        <v>101</v>
      </c>
      <c r="CUX80" s="392" t="s">
        <v>101</v>
      </c>
      <c r="CUY80" s="392" t="s">
        <v>101</v>
      </c>
      <c r="CUZ80" s="392" t="s">
        <v>101</v>
      </c>
      <c r="CVA80" s="392" t="s">
        <v>101</v>
      </c>
      <c r="CVB80" s="392" t="s">
        <v>101</v>
      </c>
      <c r="CVC80" s="392" t="s">
        <v>101</v>
      </c>
      <c r="CVD80" s="392" t="s">
        <v>101</v>
      </c>
      <c r="CVE80" s="392" t="s">
        <v>101</v>
      </c>
      <c r="CVF80" s="392" t="s">
        <v>101</v>
      </c>
      <c r="CVG80" s="392" t="s">
        <v>101</v>
      </c>
      <c r="CVH80" s="392" t="s">
        <v>101</v>
      </c>
      <c r="CVI80" s="392" t="s">
        <v>101</v>
      </c>
      <c r="CVJ80" s="392" t="s">
        <v>101</v>
      </c>
      <c r="CVK80" s="392" t="s">
        <v>101</v>
      </c>
      <c r="CVL80" s="392" t="s">
        <v>101</v>
      </c>
      <c r="CVM80" s="392" t="s">
        <v>101</v>
      </c>
      <c r="CVN80" s="392" t="s">
        <v>101</v>
      </c>
      <c r="CVO80" s="392" t="s">
        <v>101</v>
      </c>
      <c r="CVP80" s="392" t="s">
        <v>101</v>
      </c>
      <c r="CVQ80" s="392" t="s">
        <v>101</v>
      </c>
      <c r="CVR80" s="392" t="s">
        <v>101</v>
      </c>
      <c r="CVS80" s="392" t="s">
        <v>101</v>
      </c>
      <c r="CVT80" s="392" t="s">
        <v>101</v>
      </c>
      <c r="CVU80" s="392" t="s">
        <v>101</v>
      </c>
      <c r="CVV80" s="392" t="s">
        <v>101</v>
      </c>
      <c r="CVW80" s="392" t="s">
        <v>101</v>
      </c>
      <c r="CVX80" s="392" t="s">
        <v>101</v>
      </c>
      <c r="CVY80" s="392" t="s">
        <v>101</v>
      </c>
      <c r="CVZ80" s="392" t="s">
        <v>101</v>
      </c>
      <c r="CWA80" s="392" t="s">
        <v>101</v>
      </c>
      <c r="CWB80" s="392" t="s">
        <v>101</v>
      </c>
      <c r="CWC80" s="392" t="s">
        <v>101</v>
      </c>
      <c r="CWD80" s="392" t="s">
        <v>101</v>
      </c>
      <c r="CWE80" s="392" t="s">
        <v>101</v>
      </c>
      <c r="CWF80" s="392" t="s">
        <v>101</v>
      </c>
      <c r="CWG80" s="392" t="s">
        <v>101</v>
      </c>
      <c r="CWH80" s="392" t="s">
        <v>101</v>
      </c>
      <c r="CWI80" s="392" t="s">
        <v>101</v>
      </c>
      <c r="CWJ80" s="392" t="s">
        <v>101</v>
      </c>
      <c r="CWK80" s="392" t="s">
        <v>101</v>
      </c>
      <c r="CWL80" s="392" t="s">
        <v>101</v>
      </c>
      <c r="CWM80" s="392" t="s">
        <v>101</v>
      </c>
      <c r="CWN80" s="392" t="s">
        <v>101</v>
      </c>
      <c r="CWO80" s="392" t="s">
        <v>101</v>
      </c>
      <c r="CWP80" s="392" t="s">
        <v>101</v>
      </c>
      <c r="CWQ80" s="392" t="s">
        <v>101</v>
      </c>
      <c r="CWR80" s="392" t="s">
        <v>101</v>
      </c>
      <c r="CWS80" s="392" t="s">
        <v>101</v>
      </c>
      <c r="CWT80" s="392" t="s">
        <v>101</v>
      </c>
      <c r="CWU80" s="392" t="s">
        <v>101</v>
      </c>
      <c r="CWV80" s="392" t="s">
        <v>101</v>
      </c>
      <c r="CWW80" s="392" t="s">
        <v>101</v>
      </c>
      <c r="CWX80" s="392" t="s">
        <v>101</v>
      </c>
      <c r="CWY80" s="392" t="s">
        <v>101</v>
      </c>
      <c r="CWZ80" s="392" t="s">
        <v>101</v>
      </c>
      <c r="CXA80" s="392" t="s">
        <v>101</v>
      </c>
      <c r="CXB80" s="392" t="s">
        <v>101</v>
      </c>
      <c r="CXC80" s="392" t="s">
        <v>101</v>
      </c>
      <c r="CXD80" s="392" t="s">
        <v>101</v>
      </c>
      <c r="CXE80" s="392" t="s">
        <v>101</v>
      </c>
      <c r="CXF80" s="392" t="s">
        <v>101</v>
      </c>
      <c r="CXG80" s="392" t="s">
        <v>101</v>
      </c>
      <c r="CXH80" s="392" t="s">
        <v>101</v>
      </c>
      <c r="CXI80" s="392" t="s">
        <v>101</v>
      </c>
      <c r="CXJ80" s="392" t="s">
        <v>101</v>
      </c>
      <c r="CXK80" s="392" t="s">
        <v>101</v>
      </c>
      <c r="CXL80" s="392" t="s">
        <v>101</v>
      </c>
      <c r="CXM80" s="392" t="s">
        <v>101</v>
      </c>
      <c r="CXN80" s="392" t="s">
        <v>101</v>
      </c>
      <c r="CXO80" s="392" t="s">
        <v>101</v>
      </c>
      <c r="CXP80" s="392" t="s">
        <v>101</v>
      </c>
      <c r="CXQ80" s="392" t="s">
        <v>101</v>
      </c>
      <c r="CXR80" s="392" t="s">
        <v>101</v>
      </c>
      <c r="CXS80" s="392" t="s">
        <v>101</v>
      </c>
      <c r="CXT80" s="392" t="s">
        <v>101</v>
      </c>
      <c r="CXU80" s="392" t="s">
        <v>101</v>
      </c>
      <c r="CXV80" s="392" t="s">
        <v>101</v>
      </c>
      <c r="CXW80" s="392" t="s">
        <v>101</v>
      </c>
      <c r="CXX80" s="392" t="s">
        <v>101</v>
      </c>
      <c r="CXY80" s="392" t="s">
        <v>101</v>
      </c>
      <c r="CXZ80" s="392" t="s">
        <v>101</v>
      </c>
      <c r="CYA80" s="392" t="s">
        <v>101</v>
      </c>
      <c r="CYB80" s="392" t="s">
        <v>101</v>
      </c>
      <c r="CYC80" s="392" t="s">
        <v>101</v>
      </c>
      <c r="CYD80" s="392" t="s">
        <v>101</v>
      </c>
      <c r="CYE80" s="392" t="s">
        <v>101</v>
      </c>
      <c r="CYF80" s="392" t="s">
        <v>101</v>
      </c>
      <c r="CYG80" s="392" t="s">
        <v>101</v>
      </c>
      <c r="CYH80" s="392" t="s">
        <v>101</v>
      </c>
      <c r="CYI80" s="392" t="s">
        <v>101</v>
      </c>
      <c r="CYJ80" s="392" t="s">
        <v>101</v>
      </c>
      <c r="CYK80" s="392" t="s">
        <v>101</v>
      </c>
      <c r="CYL80" s="392" t="s">
        <v>101</v>
      </c>
      <c r="CYM80" s="392" t="s">
        <v>101</v>
      </c>
      <c r="CYN80" s="392" t="s">
        <v>101</v>
      </c>
      <c r="CYO80" s="392" t="s">
        <v>101</v>
      </c>
      <c r="CYP80" s="392" t="s">
        <v>101</v>
      </c>
      <c r="CYQ80" s="392" t="s">
        <v>101</v>
      </c>
      <c r="CYR80" s="392" t="s">
        <v>101</v>
      </c>
      <c r="CYS80" s="392" t="s">
        <v>101</v>
      </c>
      <c r="CYT80" s="392" t="s">
        <v>101</v>
      </c>
      <c r="CYU80" s="392" t="s">
        <v>101</v>
      </c>
      <c r="CYV80" s="392" t="s">
        <v>101</v>
      </c>
      <c r="CYW80" s="392" t="s">
        <v>101</v>
      </c>
      <c r="CYX80" s="392" t="s">
        <v>101</v>
      </c>
      <c r="CYY80" s="392" t="s">
        <v>101</v>
      </c>
      <c r="CYZ80" s="392" t="s">
        <v>101</v>
      </c>
      <c r="CZA80" s="392" t="s">
        <v>101</v>
      </c>
      <c r="CZB80" s="392" t="s">
        <v>101</v>
      </c>
      <c r="CZC80" s="392" t="s">
        <v>101</v>
      </c>
      <c r="CZD80" s="392" t="s">
        <v>101</v>
      </c>
      <c r="CZE80" s="392" t="s">
        <v>101</v>
      </c>
      <c r="CZF80" s="392" t="s">
        <v>101</v>
      </c>
      <c r="CZG80" s="392" t="s">
        <v>101</v>
      </c>
      <c r="CZH80" s="392" t="s">
        <v>101</v>
      </c>
      <c r="CZI80" s="392" t="s">
        <v>101</v>
      </c>
      <c r="CZJ80" s="392" t="s">
        <v>101</v>
      </c>
      <c r="CZK80" s="392" t="s">
        <v>101</v>
      </c>
      <c r="CZL80" s="392" t="s">
        <v>101</v>
      </c>
      <c r="CZM80" s="392" t="s">
        <v>101</v>
      </c>
      <c r="CZN80" s="392" t="s">
        <v>101</v>
      </c>
      <c r="CZO80" s="392" t="s">
        <v>101</v>
      </c>
      <c r="CZP80" s="392" t="s">
        <v>101</v>
      </c>
      <c r="CZQ80" s="392" t="s">
        <v>101</v>
      </c>
      <c r="CZR80" s="392" t="s">
        <v>101</v>
      </c>
      <c r="CZS80" s="392" t="s">
        <v>101</v>
      </c>
      <c r="CZT80" s="392" t="s">
        <v>101</v>
      </c>
      <c r="CZU80" s="392" t="s">
        <v>101</v>
      </c>
      <c r="CZV80" s="392" t="s">
        <v>101</v>
      </c>
      <c r="CZW80" s="392" t="s">
        <v>101</v>
      </c>
      <c r="CZX80" s="392" t="s">
        <v>101</v>
      </c>
      <c r="CZY80" s="392" t="s">
        <v>101</v>
      </c>
      <c r="CZZ80" s="392" t="s">
        <v>101</v>
      </c>
      <c r="DAA80" s="392" t="s">
        <v>101</v>
      </c>
      <c r="DAB80" s="392" t="s">
        <v>101</v>
      </c>
      <c r="DAC80" s="392" t="s">
        <v>101</v>
      </c>
      <c r="DAD80" s="392" t="s">
        <v>101</v>
      </c>
      <c r="DAE80" s="392" t="s">
        <v>101</v>
      </c>
      <c r="DAF80" s="392" t="s">
        <v>101</v>
      </c>
      <c r="DAG80" s="392" t="s">
        <v>101</v>
      </c>
      <c r="DAH80" s="392" t="s">
        <v>101</v>
      </c>
      <c r="DAI80" s="392" t="s">
        <v>101</v>
      </c>
      <c r="DAJ80" s="392" t="s">
        <v>101</v>
      </c>
      <c r="DAK80" s="392" t="s">
        <v>101</v>
      </c>
      <c r="DAL80" s="392" t="s">
        <v>101</v>
      </c>
      <c r="DAM80" s="392" t="s">
        <v>101</v>
      </c>
      <c r="DAN80" s="392" t="s">
        <v>101</v>
      </c>
      <c r="DAO80" s="392" t="s">
        <v>101</v>
      </c>
      <c r="DAP80" s="392" t="s">
        <v>101</v>
      </c>
      <c r="DAQ80" s="392" t="s">
        <v>101</v>
      </c>
      <c r="DAR80" s="392" t="s">
        <v>101</v>
      </c>
      <c r="DAS80" s="392" t="s">
        <v>101</v>
      </c>
      <c r="DAT80" s="392" t="s">
        <v>101</v>
      </c>
      <c r="DAU80" s="392" t="s">
        <v>101</v>
      </c>
      <c r="DAV80" s="392" t="s">
        <v>101</v>
      </c>
      <c r="DAW80" s="392" t="s">
        <v>101</v>
      </c>
      <c r="DAX80" s="392" t="s">
        <v>101</v>
      </c>
      <c r="DAY80" s="392" t="s">
        <v>101</v>
      </c>
      <c r="DAZ80" s="392" t="s">
        <v>101</v>
      </c>
      <c r="DBA80" s="392" t="s">
        <v>101</v>
      </c>
      <c r="DBB80" s="392" t="s">
        <v>101</v>
      </c>
      <c r="DBC80" s="392" t="s">
        <v>101</v>
      </c>
      <c r="DBD80" s="392" t="s">
        <v>101</v>
      </c>
      <c r="DBE80" s="392" t="s">
        <v>101</v>
      </c>
      <c r="DBF80" s="392" t="s">
        <v>101</v>
      </c>
      <c r="DBG80" s="392" t="s">
        <v>101</v>
      </c>
      <c r="DBH80" s="392" t="s">
        <v>101</v>
      </c>
      <c r="DBI80" s="392" t="s">
        <v>101</v>
      </c>
      <c r="DBJ80" s="392" t="s">
        <v>101</v>
      </c>
      <c r="DBK80" s="392" t="s">
        <v>101</v>
      </c>
      <c r="DBL80" s="392" t="s">
        <v>101</v>
      </c>
      <c r="DBM80" s="392" t="s">
        <v>101</v>
      </c>
      <c r="DBN80" s="392" t="s">
        <v>101</v>
      </c>
      <c r="DBO80" s="392" t="s">
        <v>101</v>
      </c>
      <c r="DBP80" s="392" t="s">
        <v>101</v>
      </c>
      <c r="DBQ80" s="392" t="s">
        <v>101</v>
      </c>
      <c r="DBR80" s="392" t="s">
        <v>101</v>
      </c>
      <c r="DBS80" s="392" t="s">
        <v>101</v>
      </c>
      <c r="DBT80" s="392" t="s">
        <v>101</v>
      </c>
      <c r="DBU80" s="392" t="s">
        <v>101</v>
      </c>
      <c r="DBV80" s="392" t="s">
        <v>101</v>
      </c>
      <c r="DBW80" s="392" t="s">
        <v>101</v>
      </c>
      <c r="DBX80" s="392" t="s">
        <v>101</v>
      </c>
      <c r="DBY80" s="392" t="s">
        <v>101</v>
      </c>
      <c r="DBZ80" s="392" t="s">
        <v>101</v>
      </c>
      <c r="DCA80" s="392" t="s">
        <v>101</v>
      </c>
      <c r="DCB80" s="392" t="s">
        <v>101</v>
      </c>
      <c r="DCC80" s="392" t="s">
        <v>101</v>
      </c>
      <c r="DCD80" s="392" t="s">
        <v>101</v>
      </c>
      <c r="DCE80" s="392" t="s">
        <v>101</v>
      </c>
      <c r="DCF80" s="392" t="s">
        <v>101</v>
      </c>
      <c r="DCG80" s="392" t="s">
        <v>101</v>
      </c>
      <c r="DCH80" s="392" t="s">
        <v>101</v>
      </c>
      <c r="DCI80" s="392" t="s">
        <v>101</v>
      </c>
      <c r="DCJ80" s="392" t="s">
        <v>101</v>
      </c>
      <c r="DCK80" s="392" t="s">
        <v>101</v>
      </c>
      <c r="DCL80" s="392" t="s">
        <v>101</v>
      </c>
      <c r="DCM80" s="392" t="s">
        <v>101</v>
      </c>
      <c r="DCN80" s="392" t="s">
        <v>101</v>
      </c>
      <c r="DCO80" s="392" t="s">
        <v>101</v>
      </c>
      <c r="DCP80" s="392" t="s">
        <v>101</v>
      </c>
      <c r="DCQ80" s="392" t="s">
        <v>101</v>
      </c>
      <c r="DCR80" s="392" t="s">
        <v>101</v>
      </c>
      <c r="DCS80" s="392" t="s">
        <v>101</v>
      </c>
      <c r="DCT80" s="392" t="s">
        <v>101</v>
      </c>
      <c r="DCU80" s="392" t="s">
        <v>101</v>
      </c>
      <c r="DCV80" s="392" t="s">
        <v>101</v>
      </c>
      <c r="DCW80" s="392" t="s">
        <v>101</v>
      </c>
      <c r="DCX80" s="392" t="s">
        <v>101</v>
      </c>
      <c r="DCY80" s="392" t="s">
        <v>101</v>
      </c>
      <c r="DCZ80" s="392" t="s">
        <v>101</v>
      </c>
      <c r="DDA80" s="392" t="s">
        <v>101</v>
      </c>
      <c r="DDB80" s="392" t="s">
        <v>101</v>
      </c>
      <c r="DDC80" s="392" t="s">
        <v>101</v>
      </c>
      <c r="DDD80" s="392" t="s">
        <v>101</v>
      </c>
      <c r="DDE80" s="392" t="s">
        <v>101</v>
      </c>
      <c r="DDF80" s="392" t="s">
        <v>101</v>
      </c>
      <c r="DDG80" s="392" t="s">
        <v>101</v>
      </c>
      <c r="DDH80" s="392" t="s">
        <v>101</v>
      </c>
      <c r="DDI80" s="392" t="s">
        <v>101</v>
      </c>
      <c r="DDJ80" s="392" t="s">
        <v>101</v>
      </c>
      <c r="DDK80" s="392" t="s">
        <v>101</v>
      </c>
      <c r="DDL80" s="392" t="s">
        <v>101</v>
      </c>
      <c r="DDM80" s="392" t="s">
        <v>101</v>
      </c>
      <c r="DDN80" s="392" t="s">
        <v>101</v>
      </c>
      <c r="DDO80" s="392" t="s">
        <v>101</v>
      </c>
      <c r="DDP80" s="392" t="s">
        <v>101</v>
      </c>
      <c r="DDQ80" s="392" t="s">
        <v>101</v>
      </c>
      <c r="DDR80" s="392" t="s">
        <v>101</v>
      </c>
      <c r="DDS80" s="392" t="s">
        <v>101</v>
      </c>
      <c r="DDT80" s="392" t="s">
        <v>101</v>
      </c>
      <c r="DDU80" s="392" t="s">
        <v>101</v>
      </c>
      <c r="DDV80" s="392" t="s">
        <v>101</v>
      </c>
      <c r="DDW80" s="392" t="s">
        <v>101</v>
      </c>
      <c r="DDX80" s="392" t="s">
        <v>101</v>
      </c>
      <c r="DDY80" s="392" t="s">
        <v>101</v>
      </c>
      <c r="DDZ80" s="392" t="s">
        <v>101</v>
      </c>
      <c r="DEA80" s="392" t="s">
        <v>101</v>
      </c>
      <c r="DEB80" s="392" t="s">
        <v>101</v>
      </c>
      <c r="DEC80" s="392" t="s">
        <v>101</v>
      </c>
      <c r="DED80" s="392" t="s">
        <v>101</v>
      </c>
      <c r="DEE80" s="392" t="s">
        <v>101</v>
      </c>
      <c r="DEF80" s="392" t="s">
        <v>101</v>
      </c>
      <c r="DEG80" s="392" t="s">
        <v>101</v>
      </c>
      <c r="DEH80" s="392" t="s">
        <v>101</v>
      </c>
      <c r="DEI80" s="392" t="s">
        <v>101</v>
      </c>
      <c r="DEJ80" s="392" t="s">
        <v>101</v>
      </c>
      <c r="DEK80" s="392" t="s">
        <v>101</v>
      </c>
      <c r="DEL80" s="392" t="s">
        <v>101</v>
      </c>
      <c r="DEM80" s="392" t="s">
        <v>101</v>
      </c>
      <c r="DEN80" s="392" t="s">
        <v>101</v>
      </c>
      <c r="DEO80" s="392" t="s">
        <v>101</v>
      </c>
      <c r="DEP80" s="392" t="s">
        <v>101</v>
      </c>
      <c r="DEQ80" s="392" t="s">
        <v>101</v>
      </c>
      <c r="DER80" s="392" t="s">
        <v>101</v>
      </c>
      <c r="DES80" s="392" t="s">
        <v>101</v>
      </c>
      <c r="DET80" s="392" t="s">
        <v>101</v>
      </c>
      <c r="DEU80" s="392" t="s">
        <v>101</v>
      </c>
      <c r="DEV80" s="392" t="s">
        <v>101</v>
      </c>
      <c r="DEW80" s="392" t="s">
        <v>101</v>
      </c>
      <c r="DEX80" s="392" t="s">
        <v>101</v>
      </c>
      <c r="DEY80" s="392" t="s">
        <v>101</v>
      </c>
      <c r="DEZ80" s="392" t="s">
        <v>101</v>
      </c>
      <c r="DFA80" s="392" t="s">
        <v>101</v>
      </c>
      <c r="DFB80" s="392" t="s">
        <v>101</v>
      </c>
      <c r="DFC80" s="392" t="s">
        <v>101</v>
      </c>
      <c r="DFD80" s="392" t="s">
        <v>101</v>
      </c>
      <c r="DFE80" s="392" t="s">
        <v>101</v>
      </c>
      <c r="DFF80" s="392" t="s">
        <v>101</v>
      </c>
      <c r="DFG80" s="392" t="s">
        <v>101</v>
      </c>
      <c r="DFH80" s="392" t="s">
        <v>101</v>
      </c>
      <c r="DFI80" s="392" t="s">
        <v>101</v>
      </c>
      <c r="DFJ80" s="392" t="s">
        <v>101</v>
      </c>
      <c r="DFK80" s="392" t="s">
        <v>101</v>
      </c>
      <c r="DFL80" s="392" t="s">
        <v>101</v>
      </c>
      <c r="DFM80" s="392" t="s">
        <v>101</v>
      </c>
      <c r="DFN80" s="392" t="s">
        <v>101</v>
      </c>
      <c r="DFO80" s="392" t="s">
        <v>101</v>
      </c>
      <c r="DFP80" s="392" t="s">
        <v>101</v>
      </c>
      <c r="DFQ80" s="392" t="s">
        <v>101</v>
      </c>
      <c r="DFR80" s="392" t="s">
        <v>101</v>
      </c>
      <c r="DFS80" s="392" t="s">
        <v>101</v>
      </c>
      <c r="DFT80" s="392" t="s">
        <v>101</v>
      </c>
      <c r="DFU80" s="392" t="s">
        <v>101</v>
      </c>
      <c r="DFV80" s="392" t="s">
        <v>101</v>
      </c>
      <c r="DFW80" s="392" t="s">
        <v>101</v>
      </c>
      <c r="DFX80" s="392" t="s">
        <v>101</v>
      </c>
      <c r="DFY80" s="392" t="s">
        <v>101</v>
      </c>
      <c r="DFZ80" s="392" t="s">
        <v>101</v>
      </c>
      <c r="DGA80" s="392" t="s">
        <v>101</v>
      </c>
      <c r="DGB80" s="392" t="s">
        <v>101</v>
      </c>
      <c r="DGC80" s="392" t="s">
        <v>101</v>
      </c>
      <c r="DGD80" s="392" t="s">
        <v>101</v>
      </c>
      <c r="DGE80" s="392" t="s">
        <v>101</v>
      </c>
      <c r="DGF80" s="392" t="s">
        <v>101</v>
      </c>
      <c r="DGG80" s="392" t="s">
        <v>101</v>
      </c>
      <c r="DGH80" s="392" t="s">
        <v>101</v>
      </c>
      <c r="DGI80" s="392" t="s">
        <v>101</v>
      </c>
      <c r="DGJ80" s="392" t="s">
        <v>101</v>
      </c>
      <c r="DGK80" s="392" t="s">
        <v>101</v>
      </c>
      <c r="DGL80" s="392" t="s">
        <v>101</v>
      </c>
      <c r="DGM80" s="392" t="s">
        <v>101</v>
      </c>
      <c r="DGN80" s="392" t="s">
        <v>101</v>
      </c>
      <c r="DGO80" s="392" t="s">
        <v>101</v>
      </c>
      <c r="DGP80" s="392" t="s">
        <v>101</v>
      </c>
      <c r="DGQ80" s="392" t="s">
        <v>101</v>
      </c>
      <c r="DGR80" s="392" t="s">
        <v>101</v>
      </c>
      <c r="DGS80" s="392" t="s">
        <v>101</v>
      </c>
      <c r="DGT80" s="392" t="s">
        <v>101</v>
      </c>
      <c r="DGU80" s="392" t="s">
        <v>101</v>
      </c>
      <c r="DGV80" s="392" t="s">
        <v>101</v>
      </c>
      <c r="DGW80" s="392" t="s">
        <v>101</v>
      </c>
      <c r="DGX80" s="392" t="s">
        <v>101</v>
      </c>
      <c r="DGY80" s="392" t="s">
        <v>101</v>
      </c>
      <c r="DGZ80" s="392" t="s">
        <v>101</v>
      </c>
      <c r="DHA80" s="392" t="s">
        <v>101</v>
      </c>
      <c r="DHB80" s="392" t="s">
        <v>101</v>
      </c>
      <c r="DHC80" s="392" t="s">
        <v>101</v>
      </c>
      <c r="DHD80" s="392" t="s">
        <v>101</v>
      </c>
      <c r="DHE80" s="392" t="s">
        <v>101</v>
      </c>
      <c r="DHF80" s="392" t="s">
        <v>101</v>
      </c>
      <c r="DHG80" s="392" t="s">
        <v>101</v>
      </c>
      <c r="DHH80" s="392" t="s">
        <v>101</v>
      </c>
      <c r="DHI80" s="392" t="s">
        <v>101</v>
      </c>
      <c r="DHJ80" s="392" t="s">
        <v>101</v>
      </c>
      <c r="DHK80" s="392" t="s">
        <v>101</v>
      </c>
      <c r="DHL80" s="392" t="s">
        <v>101</v>
      </c>
      <c r="DHM80" s="392" t="s">
        <v>101</v>
      </c>
      <c r="DHN80" s="392" t="s">
        <v>101</v>
      </c>
      <c r="DHO80" s="392" t="s">
        <v>101</v>
      </c>
      <c r="DHP80" s="392" t="s">
        <v>101</v>
      </c>
      <c r="DHQ80" s="392" t="s">
        <v>101</v>
      </c>
      <c r="DHR80" s="392" t="s">
        <v>101</v>
      </c>
      <c r="DHS80" s="392" t="s">
        <v>101</v>
      </c>
      <c r="DHT80" s="392" t="s">
        <v>101</v>
      </c>
      <c r="DHU80" s="392" t="s">
        <v>101</v>
      </c>
      <c r="DHV80" s="392" t="s">
        <v>101</v>
      </c>
      <c r="DHW80" s="392" t="s">
        <v>101</v>
      </c>
      <c r="DHX80" s="392" t="s">
        <v>101</v>
      </c>
      <c r="DHY80" s="392" t="s">
        <v>101</v>
      </c>
      <c r="DHZ80" s="392" t="s">
        <v>101</v>
      </c>
      <c r="DIA80" s="392" t="s">
        <v>101</v>
      </c>
      <c r="DIB80" s="392" t="s">
        <v>101</v>
      </c>
      <c r="DIC80" s="392" t="s">
        <v>101</v>
      </c>
      <c r="DID80" s="392" t="s">
        <v>101</v>
      </c>
      <c r="DIE80" s="392" t="s">
        <v>101</v>
      </c>
      <c r="DIF80" s="392" t="s">
        <v>101</v>
      </c>
      <c r="DIG80" s="392" t="s">
        <v>101</v>
      </c>
      <c r="DIH80" s="392" t="s">
        <v>101</v>
      </c>
      <c r="DII80" s="392" t="s">
        <v>101</v>
      </c>
      <c r="DIJ80" s="392" t="s">
        <v>101</v>
      </c>
      <c r="DIK80" s="392" t="s">
        <v>101</v>
      </c>
      <c r="DIL80" s="392" t="s">
        <v>101</v>
      </c>
      <c r="DIM80" s="392" t="s">
        <v>101</v>
      </c>
      <c r="DIN80" s="392" t="s">
        <v>101</v>
      </c>
      <c r="DIO80" s="392" t="s">
        <v>101</v>
      </c>
      <c r="DIP80" s="392" t="s">
        <v>101</v>
      </c>
      <c r="DIQ80" s="392" t="s">
        <v>101</v>
      </c>
      <c r="DIR80" s="392" t="s">
        <v>101</v>
      </c>
      <c r="DIS80" s="392" t="s">
        <v>101</v>
      </c>
      <c r="DIT80" s="392" t="s">
        <v>101</v>
      </c>
      <c r="DIU80" s="392" t="s">
        <v>101</v>
      </c>
      <c r="DIV80" s="392" t="s">
        <v>101</v>
      </c>
      <c r="DIW80" s="392" t="s">
        <v>101</v>
      </c>
      <c r="DIX80" s="392" t="s">
        <v>101</v>
      </c>
      <c r="DIY80" s="392" t="s">
        <v>101</v>
      </c>
      <c r="DIZ80" s="392" t="s">
        <v>101</v>
      </c>
      <c r="DJA80" s="392" t="s">
        <v>101</v>
      </c>
      <c r="DJB80" s="392" t="s">
        <v>101</v>
      </c>
      <c r="DJC80" s="392" t="s">
        <v>101</v>
      </c>
      <c r="DJD80" s="392" t="s">
        <v>101</v>
      </c>
      <c r="DJE80" s="392" t="s">
        <v>101</v>
      </c>
      <c r="DJF80" s="392" t="s">
        <v>101</v>
      </c>
      <c r="DJG80" s="392" t="s">
        <v>101</v>
      </c>
      <c r="DJH80" s="392" t="s">
        <v>101</v>
      </c>
      <c r="DJI80" s="392" t="s">
        <v>101</v>
      </c>
      <c r="DJJ80" s="392" t="s">
        <v>101</v>
      </c>
      <c r="DJK80" s="392" t="s">
        <v>101</v>
      </c>
      <c r="DJL80" s="392" t="s">
        <v>101</v>
      </c>
      <c r="DJM80" s="392" t="s">
        <v>101</v>
      </c>
      <c r="DJN80" s="392" t="s">
        <v>101</v>
      </c>
      <c r="DJO80" s="392" t="s">
        <v>101</v>
      </c>
      <c r="DJP80" s="392" t="s">
        <v>101</v>
      </c>
      <c r="DJQ80" s="392" t="s">
        <v>101</v>
      </c>
      <c r="DJR80" s="392" t="s">
        <v>101</v>
      </c>
      <c r="DJS80" s="392" t="s">
        <v>101</v>
      </c>
      <c r="DJT80" s="392" t="s">
        <v>101</v>
      </c>
      <c r="DJU80" s="392" t="s">
        <v>101</v>
      </c>
      <c r="DJV80" s="392" t="s">
        <v>101</v>
      </c>
      <c r="DJW80" s="392" t="s">
        <v>101</v>
      </c>
      <c r="DJX80" s="392" t="s">
        <v>101</v>
      </c>
      <c r="DJY80" s="392" t="s">
        <v>101</v>
      </c>
      <c r="DJZ80" s="392" t="s">
        <v>101</v>
      </c>
      <c r="DKA80" s="392" t="s">
        <v>101</v>
      </c>
      <c r="DKB80" s="392" t="s">
        <v>101</v>
      </c>
      <c r="DKC80" s="392" t="s">
        <v>101</v>
      </c>
      <c r="DKD80" s="392" t="s">
        <v>101</v>
      </c>
      <c r="DKE80" s="392" t="s">
        <v>101</v>
      </c>
      <c r="DKF80" s="392" t="s">
        <v>101</v>
      </c>
      <c r="DKG80" s="392" t="s">
        <v>101</v>
      </c>
      <c r="DKH80" s="392" t="s">
        <v>101</v>
      </c>
      <c r="DKI80" s="392" t="s">
        <v>101</v>
      </c>
      <c r="DKJ80" s="392" t="s">
        <v>101</v>
      </c>
      <c r="DKK80" s="392" t="s">
        <v>101</v>
      </c>
      <c r="DKL80" s="392" t="s">
        <v>101</v>
      </c>
      <c r="DKM80" s="392" t="s">
        <v>101</v>
      </c>
      <c r="DKN80" s="392" t="s">
        <v>101</v>
      </c>
      <c r="DKO80" s="392" t="s">
        <v>101</v>
      </c>
      <c r="DKP80" s="392" t="s">
        <v>101</v>
      </c>
      <c r="DKQ80" s="392" t="s">
        <v>101</v>
      </c>
      <c r="DKR80" s="392" t="s">
        <v>101</v>
      </c>
      <c r="DKS80" s="392" t="s">
        <v>101</v>
      </c>
      <c r="DKT80" s="392" t="s">
        <v>101</v>
      </c>
      <c r="DKU80" s="392" t="s">
        <v>101</v>
      </c>
      <c r="DKV80" s="392" t="s">
        <v>101</v>
      </c>
      <c r="DKW80" s="392" t="s">
        <v>101</v>
      </c>
      <c r="DKX80" s="392" t="s">
        <v>101</v>
      </c>
      <c r="DKY80" s="392" t="s">
        <v>101</v>
      </c>
      <c r="DKZ80" s="392" t="s">
        <v>101</v>
      </c>
      <c r="DLA80" s="392" t="s">
        <v>101</v>
      </c>
      <c r="DLB80" s="392" t="s">
        <v>101</v>
      </c>
      <c r="DLC80" s="392" t="s">
        <v>101</v>
      </c>
      <c r="DLD80" s="392" t="s">
        <v>101</v>
      </c>
      <c r="DLE80" s="392" t="s">
        <v>101</v>
      </c>
      <c r="DLF80" s="392" t="s">
        <v>101</v>
      </c>
      <c r="DLG80" s="392" t="s">
        <v>101</v>
      </c>
      <c r="DLH80" s="392" t="s">
        <v>101</v>
      </c>
      <c r="DLI80" s="392" t="s">
        <v>101</v>
      </c>
      <c r="DLJ80" s="392" t="s">
        <v>101</v>
      </c>
      <c r="DLK80" s="392" t="s">
        <v>101</v>
      </c>
      <c r="DLL80" s="392" t="s">
        <v>101</v>
      </c>
      <c r="DLM80" s="392" t="s">
        <v>101</v>
      </c>
      <c r="DLN80" s="392" t="s">
        <v>101</v>
      </c>
      <c r="DLO80" s="392" t="s">
        <v>101</v>
      </c>
      <c r="DLP80" s="392" t="s">
        <v>101</v>
      </c>
      <c r="DLQ80" s="392" t="s">
        <v>101</v>
      </c>
      <c r="DLR80" s="392" t="s">
        <v>101</v>
      </c>
      <c r="DLS80" s="392" t="s">
        <v>101</v>
      </c>
      <c r="DLT80" s="392" t="s">
        <v>101</v>
      </c>
      <c r="DLU80" s="392" t="s">
        <v>101</v>
      </c>
      <c r="DLV80" s="392" t="s">
        <v>101</v>
      </c>
      <c r="DLW80" s="392" t="s">
        <v>101</v>
      </c>
      <c r="DLX80" s="392" t="s">
        <v>101</v>
      </c>
      <c r="DLY80" s="392" t="s">
        <v>101</v>
      </c>
      <c r="DLZ80" s="392" t="s">
        <v>101</v>
      </c>
      <c r="DMA80" s="392" t="s">
        <v>101</v>
      </c>
      <c r="DMB80" s="392" t="s">
        <v>101</v>
      </c>
      <c r="DMC80" s="392" t="s">
        <v>101</v>
      </c>
      <c r="DMD80" s="392" t="s">
        <v>101</v>
      </c>
      <c r="DME80" s="392" t="s">
        <v>101</v>
      </c>
      <c r="DMF80" s="392" t="s">
        <v>101</v>
      </c>
      <c r="DMG80" s="392" t="s">
        <v>101</v>
      </c>
      <c r="DMH80" s="392" t="s">
        <v>101</v>
      </c>
      <c r="DMI80" s="392" t="s">
        <v>101</v>
      </c>
      <c r="DMJ80" s="392" t="s">
        <v>101</v>
      </c>
      <c r="DMK80" s="392" t="s">
        <v>101</v>
      </c>
      <c r="DML80" s="392" t="s">
        <v>101</v>
      </c>
      <c r="DMM80" s="392" t="s">
        <v>101</v>
      </c>
      <c r="DMN80" s="392" t="s">
        <v>101</v>
      </c>
      <c r="DMO80" s="392" t="s">
        <v>101</v>
      </c>
      <c r="DMP80" s="392" t="s">
        <v>101</v>
      </c>
      <c r="DMQ80" s="392" t="s">
        <v>101</v>
      </c>
      <c r="DMR80" s="392" t="s">
        <v>101</v>
      </c>
      <c r="DMS80" s="392" t="s">
        <v>101</v>
      </c>
      <c r="DMT80" s="392" t="s">
        <v>101</v>
      </c>
      <c r="DMU80" s="392" t="s">
        <v>101</v>
      </c>
      <c r="DMV80" s="392" t="s">
        <v>101</v>
      </c>
      <c r="DMW80" s="392" t="s">
        <v>101</v>
      </c>
      <c r="DMX80" s="392" t="s">
        <v>101</v>
      </c>
      <c r="DMY80" s="392" t="s">
        <v>101</v>
      </c>
      <c r="DMZ80" s="392" t="s">
        <v>101</v>
      </c>
      <c r="DNA80" s="392" t="s">
        <v>101</v>
      </c>
      <c r="DNB80" s="392" t="s">
        <v>101</v>
      </c>
      <c r="DNC80" s="392" t="s">
        <v>101</v>
      </c>
      <c r="DND80" s="392" t="s">
        <v>101</v>
      </c>
      <c r="DNE80" s="392" t="s">
        <v>101</v>
      </c>
      <c r="DNF80" s="392" t="s">
        <v>101</v>
      </c>
      <c r="DNG80" s="392" t="s">
        <v>101</v>
      </c>
      <c r="DNH80" s="392" t="s">
        <v>101</v>
      </c>
      <c r="DNI80" s="392" t="s">
        <v>101</v>
      </c>
      <c r="DNJ80" s="392" t="s">
        <v>101</v>
      </c>
      <c r="DNK80" s="392" t="s">
        <v>101</v>
      </c>
      <c r="DNL80" s="392" t="s">
        <v>101</v>
      </c>
      <c r="DNM80" s="392" t="s">
        <v>101</v>
      </c>
      <c r="DNN80" s="392" t="s">
        <v>101</v>
      </c>
      <c r="DNO80" s="392" t="s">
        <v>101</v>
      </c>
      <c r="DNP80" s="392" t="s">
        <v>101</v>
      </c>
      <c r="DNQ80" s="392" t="s">
        <v>101</v>
      </c>
      <c r="DNR80" s="392" t="s">
        <v>101</v>
      </c>
      <c r="DNS80" s="392" t="s">
        <v>101</v>
      </c>
      <c r="DNT80" s="392" t="s">
        <v>101</v>
      </c>
      <c r="DNU80" s="392" t="s">
        <v>101</v>
      </c>
      <c r="DNV80" s="392" t="s">
        <v>101</v>
      </c>
      <c r="DNW80" s="392" t="s">
        <v>101</v>
      </c>
      <c r="DNX80" s="392" t="s">
        <v>101</v>
      </c>
      <c r="DNY80" s="392" t="s">
        <v>101</v>
      </c>
      <c r="DNZ80" s="392" t="s">
        <v>101</v>
      </c>
      <c r="DOA80" s="392" t="s">
        <v>101</v>
      </c>
      <c r="DOB80" s="392" t="s">
        <v>101</v>
      </c>
      <c r="DOC80" s="392" t="s">
        <v>101</v>
      </c>
      <c r="DOD80" s="392" t="s">
        <v>101</v>
      </c>
      <c r="DOE80" s="392" t="s">
        <v>101</v>
      </c>
      <c r="DOF80" s="392" t="s">
        <v>101</v>
      </c>
      <c r="DOG80" s="392" t="s">
        <v>101</v>
      </c>
      <c r="DOH80" s="392" t="s">
        <v>101</v>
      </c>
      <c r="DOI80" s="392" t="s">
        <v>101</v>
      </c>
      <c r="DOJ80" s="392" t="s">
        <v>101</v>
      </c>
      <c r="DOK80" s="392" t="s">
        <v>101</v>
      </c>
      <c r="DOL80" s="392" t="s">
        <v>101</v>
      </c>
      <c r="DOM80" s="392" t="s">
        <v>101</v>
      </c>
      <c r="DON80" s="392" t="s">
        <v>101</v>
      </c>
      <c r="DOO80" s="392" t="s">
        <v>101</v>
      </c>
      <c r="DOP80" s="392" t="s">
        <v>101</v>
      </c>
      <c r="DOQ80" s="392" t="s">
        <v>101</v>
      </c>
      <c r="DOR80" s="392" t="s">
        <v>101</v>
      </c>
      <c r="DOS80" s="392" t="s">
        <v>101</v>
      </c>
      <c r="DOT80" s="392" t="s">
        <v>101</v>
      </c>
      <c r="DOU80" s="392" t="s">
        <v>101</v>
      </c>
      <c r="DOV80" s="392" t="s">
        <v>101</v>
      </c>
      <c r="DOW80" s="392" t="s">
        <v>101</v>
      </c>
      <c r="DOX80" s="392" t="s">
        <v>101</v>
      </c>
      <c r="DOY80" s="392" t="s">
        <v>101</v>
      </c>
      <c r="DOZ80" s="392" t="s">
        <v>101</v>
      </c>
      <c r="DPA80" s="392" t="s">
        <v>101</v>
      </c>
      <c r="DPB80" s="392" t="s">
        <v>101</v>
      </c>
      <c r="DPC80" s="392" t="s">
        <v>101</v>
      </c>
      <c r="DPD80" s="392" t="s">
        <v>101</v>
      </c>
      <c r="DPE80" s="392" t="s">
        <v>101</v>
      </c>
      <c r="DPF80" s="392" t="s">
        <v>101</v>
      </c>
      <c r="DPG80" s="392" t="s">
        <v>101</v>
      </c>
      <c r="DPH80" s="392" t="s">
        <v>101</v>
      </c>
      <c r="DPI80" s="392" t="s">
        <v>101</v>
      </c>
      <c r="DPJ80" s="392" t="s">
        <v>101</v>
      </c>
      <c r="DPK80" s="392" t="s">
        <v>101</v>
      </c>
      <c r="DPL80" s="392" t="s">
        <v>101</v>
      </c>
      <c r="DPM80" s="392" t="s">
        <v>101</v>
      </c>
      <c r="DPN80" s="392" t="s">
        <v>101</v>
      </c>
      <c r="DPO80" s="392" t="s">
        <v>101</v>
      </c>
      <c r="DPP80" s="392" t="s">
        <v>101</v>
      </c>
      <c r="DPQ80" s="392" t="s">
        <v>101</v>
      </c>
      <c r="DPR80" s="392" t="s">
        <v>101</v>
      </c>
      <c r="DPS80" s="392" t="s">
        <v>101</v>
      </c>
      <c r="DPT80" s="392" t="s">
        <v>101</v>
      </c>
      <c r="DPU80" s="392" t="s">
        <v>101</v>
      </c>
      <c r="DPV80" s="392" t="s">
        <v>101</v>
      </c>
      <c r="DPW80" s="392" t="s">
        <v>101</v>
      </c>
      <c r="DPX80" s="392" t="s">
        <v>101</v>
      </c>
      <c r="DPY80" s="392" t="s">
        <v>101</v>
      </c>
      <c r="DPZ80" s="392" t="s">
        <v>101</v>
      </c>
      <c r="DQA80" s="392" t="s">
        <v>101</v>
      </c>
      <c r="DQB80" s="392" t="s">
        <v>101</v>
      </c>
      <c r="DQC80" s="392" t="s">
        <v>101</v>
      </c>
      <c r="DQD80" s="392" t="s">
        <v>101</v>
      </c>
      <c r="DQE80" s="392" t="s">
        <v>101</v>
      </c>
      <c r="DQF80" s="392" t="s">
        <v>101</v>
      </c>
      <c r="DQG80" s="392" t="s">
        <v>101</v>
      </c>
      <c r="DQH80" s="392" t="s">
        <v>101</v>
      </c>
      <c r="DQI80" s="392" t="s">
        <v>101</v>
      </c>
      <c r="DQJ80" s="392" t="s">
        <v>101</v>
      </c>
      <c r="DQK80" s="392" t="s">
        <v>101</v>
      </c>
      <c r="DQL80" s="392" t="s">
        <v>101</v>
      </c>
      <c r="DQM80" s="392" t="s">
        <v>101</v>
      </c>
      <c r="DQN80" s="392" t="s">
        <v>101</v>
      </c>
      <c r="DQO80" s="392" t="s">
        <v>101</v>
      </c>
      <c r="DQP80" s="392" t="s">
        <v>101</v>
      </c>
      <c r="DQQ80" s="392" t="s">
        <v>101</v>
      </c>
      <c r="DQR80" s="392" t="s">
        <v>101</v>
      </c>
      <c r="DQS80" s="392" t="s">
        <v>101</v>
      </c>
      <c r="DQT80" s="392" t="s">
        <v>101</v>
      </c>
      <c r="DQU80" s="392" t="s">
        <v>101</v>
      </c>
      <c r="DQV80" s="392" t="s">
        <v>101</v>
      </c>
      <c r="DQW80" s="392" t="s">
        <v>101</v>
      </c>
      <c r="DQX80" s="392" t="s">
        <v>101</v>
      </c>
      <c r="DQY80" s="392" t="s">
        <v>101</v>
      </c>
      <c r="DQZ80" s="392" t="s">
        <v>101</v>
      </c>
      <c r="DRA80" s="392" t="s">
        <v>101</v>
      </c>
      <c r="DRB80" s="392" t="s">
        <v>101</v>
      </c>
      <c r="DRC80" s="392" t="s">
        <v>101</v>
      </c>
      <c r="DRD80" s="392" t="s">
        <v>101</v>
      </c>
      <c r="DRE80" s="392" t="s">
        <v>101</v>
      </c>
      <c r="DRF80" s="392" t="s">
        <v>101</v>
      </c>
      <c r="DRG80" s="392" t="s">
        <v>101</v>
      </c>
      <c r="DRH80" s="392" t="s">
        <v>101</v>
      </c>
      <c r="DRI80" s="392" t="s">
        <v>101</v>
      </c>
      <c r="DRJ80" s="392" t="s">
        <v>101</v>
      </c>
      <c r="DRK80" s="392" t="s">
        <v>101</v>
      </c>
      <c r="DRL80" s="392" t="s">
        <v>101</v>
      </c>
      <c r="DRM80" s="392" t="s">
        <v>101</v>
      </c>
      <c r="DRN80" s="392" t="s">
        <v>101</v>
      </c>
      <c r="DRO80" s="392" t="s">
        <v>101</v>
      </c>
      <c r="DRP80" s="392" t="s">
        <v>101</v>
      </c>
      <c r="DRQ80" s="392" t="s">
        <v>101</v>
      </c>
      <c r="DRR80" s="392" t="s">
        <v>101</v>
      </c>
      <c r="DRS80" s="392" t="s">
        <v>101</v>
      </c>
      <c r="DRT80" s="392" t="s">
        <v>101</v>
      </c>
      <c r="DRU80" s="392" t="s">
        <v>101</v>
      </c>
      <c r="DRV80" s="392" t="s">
        <v>101</v>
      </c>
      <c r="DRW80" s="392" t="s">
        <v>101</v>
      </c>
      <c r="DRX80" s="392" t="s">
        <v>101</v>
      </c>
      <c r="DRY80" s="392" t="s">
        <v>101</v>
      </c>
      <c r="DRZ80" s="392" t="s">
        <v>101</v>
      </c>
      <c r="DSA80" s="392" t="s">
        <v>101</v>
      </c>
      <c r="DSB80" s="392" t="s">
        <v>101</v>
      </c>
      <c r="DSC80" s="392" t="s">
        <v>101</v>
      </c>
      <c r="DSD80" s="392" t="s">
        <v>101</v>
      </c>
      <c r="DSE80" s="392" t="s">
        <v>101</v>
      </c>
      <c r="DSF80" s="392" t="s">
        <v>101</v>
      </c>
      <c r="DSG80" s="392" t="s">
        <v>101</v>
      </c>
      <c r="DSH80" s="392" t="s">
        <v>101</v>
      </c>
      <c r="DSI80" s="392" t="s">
        <v>101</v>
      </c>
      <c r="DSJ80" s="392" t="s">
        <v>101</v>
      </c>
      <c r="DSK80" s="392" t="s">
        <v>101</v>
      </c>
      <c r="DSL80" s="392" t="s">
        <v>101</v>
      </c>
      <c r="DSM80" s="392" t="s">
        <v>101</v>
      </c>
      <c r="DSN80" s="392" t="s">
        <v>101</v>
      </c>
      <c r="DSO80" s="392" t="s">
        <v>101</v>
      </c>
      <c r="DSP80" s="392" t="s">
        <v>101</v>
      </c>
      <c r="DSQ80" s="392" t="s">
        <v>101</v>
      </c>
      <c r="DSR80" s="392" t="s">
        <v>101</v>
      </c>
      <c r="DSS80" s="392" t="s">
        <v>101</v>
      </c>
      <c r="DST80" s="392" t="s">
        <v>101</v>
      </c>
      <c r="DSU80" s="392" t="s">
        <v>101</v>
      </c>
      <c r="DSV80" s="392" t="s">
        <v>101</v>
      </c>
      <c r="DSW80" s="392" t="s">
        <v>101</v>
      </c>
      <c r="DSX80" s="392" t="s">
        <v>101</v>
      </c>
      <c r="DSY80" s="392" t="s">
        <v>101</v>
      </c>
      <c r="DSZ80" s="392" t="s">
        <v>101</v>
      </c>
      <c r="DTA80" s="392" t="s">
        <v>101</v>
      </c>
      <c r="DTB80" s="392" t="s">
        <v>101</v>
      </c>
      <c r="DTC80" s="392" t="s">
        <v>101</v>
      </c>
      <c r="DTD80" s="392" t="s">
        <v>101</v>
      </c>
      <c r="DTE80" s="392" t="s">
        <v>101</v>
      </c>
      <c r="DTF80" s="392" t="s">
        <v>101</v>
      </c>
      <c r="DTG80" s="392" t="s">
        <v>101</v>
      </c>
      <c r="DTH80" s="392" t="s">
        <v>101</v>
      </c>
      <c r="DTI80" s="392" t="s">
        <v>101</v>
      </c>
      <c r="DTJ80" s="392" t="s">
        <v>101</v>
      </c>
      <c r="DTK80" s="392" t="s">
        <v>101</v>
      </c>
      <c r="DTL80" s="392" t="s">
        <v>101</v>
      </c>
      <c r="DTM80" s="392" t="s">
        <v>101</v>
      </c>
      <c r="DTN80" s="392" t="s">
        <v>101</v>
      </c>
      <c r="DTO80" s="392" t="s">
        <v>101</v>
      </c>
      <c r="DTP80" s="392" t="s">
        <v>101</v>
      </c>
      <c r="DTQ80" s="392" t="s">
        <v>101</v>
      </c>
      <c r="DTR80" s="392" t="s">
        <v>101</v>
      </c>
      <c r="DTS80" s="392" t="s">
        <v>101</v>
      </c>
      <c r="DTT80" s="392" t="s">
        <v>101</v>
      </c>
      <c r="DTU80" s="392" t="s">
        <v>101</v>
      </c>
      <c r="DTV80" s="392" t="s">
        <v>101</v>
      </c>
      <c r="DTW80" s="392" t="s">
        <v>101</v>
      </c>
      <c r="DTX80" s="392" t="s">
        <v>101</v>
      </c>
      <c r="DTY80" s="392" t="s">
        <v>101</v>
      </c>
      <c r="DTZ80" s="392" t="s">
        <v>101</v>
      </c>
      <c r="DUA80" s="392" t="s">
        <v>101</v>
      </c>
      <c r="DUB80" s="392" t="s">
        <v>101</v>
      </c>
      <c r="DUC80" s="392" t="s">
        <v>101</v>
      </c>
      <c r="DUD80" s="392" t="s">
        <v>101</v>
      </c>
      <c r="DUE80" s="392" t="s">
        <v>101</v>
      </c>
      <c r="DUF80" s="392" t="s">
        <v>101</v>
      </c>
      <c r="DUG80" s="392" t="s">
        <v>101</v>
      </c>
      <c r="DUH80" s="392" t="s">
        <v>101</v>
      </c>
      <c r="DUI80" s="392" t="s">
        <v>101</v>
      </c>
      <c r="DUJ80" s="392" t="s">
        <v>101</v>
      </c>
      <c r="DUK80" s="392" t="s">
        <v>101</v>
      </c>
      <c r="DUL80" s="392" t="s">
        <v>101</v>
      </c>
      <c r="DUM80" s="392" t="s">
        <v>101</v>
      </c>
      <c r="DUN80" s="392" t="s">
        <v>101</v>
      </c>
      <c r="DUO80" s="392" t="s">
        <v>101</v>
      </c>
      <c r="DUP80" s="392" t="s">
        <v>101</v>
      </c>
      <c r="DUQ80" s="392" t="s">
        <v>101</v>
      </c>
      <c r="DUR80" s="392" t="s">
        <v>101</v>
      </c>
      <c r="DUS80" s="392" t="s">
        <v>101</v>
      </c>
      <c r="DUT80" s="392" t="s">
        <v>101</v>
      </c>
      <c r="DUU80" s="392" t="s">
        <v>101</v>
      </c>
      <c r="DUV80" s="392" t="s">
        <v>101</v>
      </c>
      <c r="DUW80" s="392" t="s">
        <v>101</v>
      </c>
      <c r="DUX80" s="392" t="s">
        <v>101</v>
      </c>
      <c r="DUY80" s="392" t="s">
        <v>101</v>
      </c>
      <c r="DUZ80" s="392" t="s">
        <v>101</v>
      </c>
      <c r="DVA80" s="392" t="s">
        <v>101</v>
      </c>
      <c r="DVB80" s="392" t="s">
        <v>101</v>
      </c>
      <c r="DVC80" s="392" t="s">
        <v>101</v>
      </c>
      <c r="DVD80" s="392" t="s">
        <v>101</v>
      </c>
      <c r="DVE80" s="392" t="s">
        <v>101</v>
      </c>
      <c r="DVF80" s="392" t="s">
        <v>101</v>
      </c>
      <c r="DVG80" s="392" t="s">
        <v>101</v>
      </c>
      <c r="DVH80" s="392" t="s">
        <v>101</v>
      </c>
      <c r="DVI80" s="392" t="s">
        <v>101</v>
      </c>
      <c r="DVJ80" s="392" t="s">
        <v>101</v>
      </c>
      <c r="DVK80" s="392" t="s">
        <v>101</v>
      </c>
      <c r="DVL80" s="392" t="s">
        <v>101</v>
      </c>
      <c r="DVM80" s="392" t="s">
        <v>101</v>
      </c>
      <c r="DVN80" s="392" t="s">
        <v>101</v>
      </c>
      <c r="DVO80" s="392" t="s">
        <v>101</v>
      </c>
      <c r="DVP80" s="392" t="s">
        <v>101</v>
      </c>
      <c r="DVQ80" s="392" t="s">
        <v>101</v>
      </c>
      <c r="DVR80" s="392" t="s">
        <v>101</v>
      </c>
      <c r="DVS80" s="392" t="s">
        <v>101</v>
      </c>
      <c r="DVT80" s="392" t="s">
        <v>101</v>
      </c>
      <c r="DVU80" s="392" t="s">
        <v>101</v>
      </c>
      <c r="DVV80" s="392" t="s">
        <v>101</v>
      </c>
      <c r="DVW80" s="392" t="s">
        <v>101</v>
      </c>
      <c r="DVX80" s="392" t="s">
        <v>101</v>
      </c>
      <c r="DVY80" s="392" t="s">
        <v>101</v>
      </c>
      <c r="DVZ80" s="392" t="s">
        <v>101</v>
      </c>
      <c r="DWA80" s="392" t="s">
        <v>101</v>
      </c>
      <c r="DWB80" s="392" t="s">
        <v>101</v>
      </c>
      <c r="DWC80" s="392" t="s">
        <v>101</v>
      </c>
      <c r="DWD80" s="392" t="s">
        <v>101</v>
      </c>
      <c r="DWE80" s="392" t="s">
        <v>101</v>
      </c>
      <c r="DWF80" s="392" t="s">
        <v>101</v>
      </c>
      <c r="DWG80" s="392" t="s">
        <v>101</v>
      </c>
      <c r="DWH80" s="392" t="s">
        <v>101</v>
      </c>
      <c r="DWI80" s="392" t="s">
        <v>101</v>
      </c>
      <c r="DWJ80" s="392" t="s">
        <v>101</v>
      </c>
      <c r="DWK80" s="392" t="s">
        <v>101</v>
      </c>
      <c r="DWL80" s="392" t="s">
        <v>101</v>
      </c>
      <c r="DWM80" s="392" t="s">
        <v>101</v>
      </c>
      <c r="DWN80" s="392" t="s">
        <v>101</v>
      </c>
      <c r="DWO80" s="392" t="s">
        <v>101</v>
      </c>
      <c r="DWP80" s="392" t="s">
        <v>101</v>
      </c>
      <c r="DWQ80" s="392" t="s">
        <v>101</v>
      </c>
      <c r="DWR80" s="392" t="s">
        <v>101</v>
      </c>
      <c r="DWS80" s="392" t="s">
        <v>101</v>
      </c>
      <c r="DWT80" s="392" t="s">
        <v>101</v>
      </c>
      <c r="DWU80" s="392" t="s">
        <v>101</v>
      </c>
      <c r="DWV80" s="392" t="s">
        <v>101</v>
      </c>
      <c r="DWW80" s="392" t="s">
        <v>101</v>
      </c>
      <c r="DWX80" s="392" t="s">
        <v>101</v>
      </c>
      <c r="DWY80" s="392" t="s">
        <v>101</v>
      </c>
      <c r="DWZ80" s="392" t="s">
        <v>101</v>
      </c>
      <c r="DXA80" s="392" t="s">
        <v>101</v>
      </c>
      <c r="DXB80" s="392" t="s">
        <v>101</v>
      </c>
      <c r="DXC80" s="392" t="s">
        <v>101</v>
      </c>
      <c r="DXD80" s="392" t="s">
        <v>101</v>
      </c>
      <c r="DXE80" s="392" t="s">
        <v>101</v>
      </c>
      <c r="DXF80" s="392" t="s">
        <v>101</v>
      </c>
      <c r="DXG80" s="392" t="s">
        <v>101</v>
      </c>
      <c r="DXH80" s="392" t="s">
        <v>101</v>
      </c>
      <c r="DXI80" s="392" t="s">
        <v>101</v>
      </c>
      <c r="DXJ80" s="392" t="s">
        <v>101</v>
      </c>
      <c r="DXK80" s="392" t="s">
        <v>101</v>
      </c>
      <c r="DXL80" s="392" t="s">
        <v>101</v>
      </c>
      <c r="DXM80" s="392" t="s">
        <v>101</v>
      </c>
      <c r="DXN80" s="392" t="s">
        <v>101</v>
      </c>
      <c r="DXO80" s="392" t="s">
        <v>101</v>
      </c>
      <c r="DXP80" s="392" t="s">
        <v>101</v>
      </c>
      <c r="DXQ80" s="392" t="s">
        <v>101</v>
      </c>
      <c r="DXR80" s="392" t="s">
        <v>101</v>
      </c>
      <c r="DXS80" s="392" t="s">
        <v>101</v>
      </c>
      <c r="DXT80" s="392" t="s">
        <v>101</v>
      </c>
      <c r="DXU80" s="392" t="s">
        <v>101</v>
      </c>
      <c r="DXV80" s="392" t="s">
        <v>101</v>
      </c>
      <c r="DXW80" s="392" t="s">
        <v>101</v>
      </c>
      <c r="DXX80" s="392" t="s">
        <v>101</v>
      </c>
      <c r="DXY80" s="392" t="s">
        <v>101</v>
      </c>
      <c r="DXZ80" s="392" t="s">
        <v>101</v>
      </c>
      <c r="DYA80" s="392" t="s">
        <v>101</v>
      </c>
      <c r="DYB80" s="392" t="s">
        <v>101</v>
      </c>
      <c r="DYC80" s="392" t="s">
        <v>101</v>
      </c>
      <c r="DYD80" s="392" t="s">
        <v>101</v>
      </c>
      <c r="DYE80" s="392" t="s">
        <v>101</v>
      </c>
      <c r="DYF80" s="392" t="s">
        <v>101</v>
      </c>
      <c r="DYG80" s="392" t="s">
        <v>101</v>
      </c>
      <c r="DYH80" s="392" t="s">
        <v>101</v>
      </c>
      <c r="DYI80" s="392" t="s">
        <v>101</v>
      </c>
      <c r="DYJ80" s="392" t="s">
        <v>101</v>
      </c>
      <c r="DYK80" s="392" t="s">
        <v>101</v>
      </c>
      <c r="DYL80" s="392" t="s">
        <v>101</v>
      </c>
      <c r="DYM80" s="392" t="s">
        <v>101</v>
      </c>
      <c r="DYN80" s="392" t="s">
        <v>101</v>
      </c>
      <c r="DYO80" s="392" t="s">
        <v>101</v>
      </c>
      <c r="DYP80" s="392" t="s">
        <v>101</v>
      </c>
      <c r="DYQ80" s="392" t="s">
        <v>101</v>
      </c>
      <c r="DYR80" s="392" t="s">
        <v>101</v>
      </c>
      <c r="DYS80" s="392" t="s">
        <v>101</v>
      </c>
      <c r="DYT80" s="392" t="s">
        <v>101</v>
      </c>
      <c r="DYU80" s="392" t="s">
        <v>101</v>
      </c>
      <c r="DYV80" s="392" t="s">
        <v>101</v>
      </c>
      <c r="DYW80" s="392" t="s">
        <v>101</v>
      </c>
      <c r="DYX80" s="392" t="s">
        <v>101</v>
      </c>
      <c r="DYY80" s="392" t="s">
        <v>101</v>
      </c>
      <c r="DYZ80" s="392" t="s">
        <v>101</v>
      </c>
      <c r="DZA80" s="392" t="s">
        <v>101</v>
      </c>
      <c r="DZB80" s="392" t="s">
        <v>101</v>
      </c>
      <c r="DZC80" s="392" t="s">
        <v>101</v>
      </c>
      <c r="DZD80" s="392" t="s">
        <v>101</v>
      </c>
      <c r="DZE80" s="392" t="s">
        <v>101</v>
      </c>
      <c r="DZF80" s="392" t="s">
        <v>101</v>
      </c>
      <c r="DZG80" s="392" t="s">
        <v>101</v>
      </c>
      <c r="DZH80" s="392" t="s">
        <v>101</v>
      </c>
      <c r="DZI80" s="392" t="s">
        <v>101</v>
      </c>
      <c r="DZJ80" s="392" t="s">
        <v>101</v>
      </c>
      <c r="DZK80" s="392" t="s">
        <v>101</v>
      </c>
      <c r="DZL80" s="392" t="s">
        <v>101</v>
      </c>
      <c r="DZM80" s="392" t="s">
        <v>101</v>
      </c>
      <c r="DZN80" s="392" t="s">
        <v>101</v>
      </c>
      <c r="DZO80" s="392" t="s">
        <v>101</v>
      </c>
      <c r="DZP80" s="392" t="s">
        <v>101</v>
      </c>
      <c r="DZQ80" s="392" t="s">
        <v>101</v>
      </c>
      <c r="DZR80" s="392" t="s">
        <v>101</v>
      </c>
      <c r="DZS80" s="392" t="s">
        <v>101</v>
      </c>
      <c r="DZT80" s="392" t="s">
        <v>101</v>
      </c>
      <c r="DZU80" s="392" t="s">
        <v>101</v>
      </c>
      <c r="DZV80" s="392" t="s">
        <v>101</v>
      </c>
      <c r="DZW80" s="392" t="s">
        <v>101</v>
      </c>
      <c r="DZX80" s="392" t="s">
        <v>101</v>
      </c>
      <c r="DZY80" s="392" t="s">
        <v>101</v>
      </c>
      <c r="DZZ80" s="392" t="s">
        <v>101</v>
      </c>
      <c r="EAA80" s="392" t="s">
        <v>101</v>
      </c>
      <c r="EAB80" s="392" t="s">
        <v>101</v>
      </c>
      <c r="EAC80" s="392" t="s">
        <v>101</v>
      </c>
      <c r="EAD80" s="392" t="s">
        <v>101</v>
      </c>
      <c r="EAE80" s="392" t="s">
        <v>101</v>
      </c>
      <c r="EAF80" s="392" t="s">
        <v>101</v>
      </c>
      <c r="EAG80" s="392" t="s">
        <v>101</v>
      </c>
      <c r="EAH80" s="392" t="s">
        <v>101</v>
      </c>
      <c r="EAI80" s="392" t="s">
        <v>101</v>
      </c>
      <c r="EAJ80" s="392" t="s">
        <v>101</v>
      </c>
      <c r="EAK80" s="392" t="s">
        <v>101</v>
      </c>
      <c r="EAL80" s="392" t="s">
        <v>101</v>
      </c>
      <c r="EAM80" s="392" t="s">
        <v>101</v>
      </c>
      <c r="EAN80" s="392" t="s">
        <v>101</v>
      </c>
      <c r="EAO80" s="392" t="s">
        <v>101</v>
      </c>
      <c r="EAP80" s="392" t="s">
        <v>101</v>
      </c>
      <c r="EAQ80" s="392" t="s">
        <v>101</v>
      </c>
      <c r="EAR80" s="392" t="s">
        <v>101</v>
      </c>
      <c r="EAS80" s="392" t="s">
        <v>101</v>
      </c>
      <c r="EAT80" s="392" t="s">
        <v>101</v>
      </c>
      <c r="EAU80" s="392" t="s">
        <v>101</v>
      </c>
      <c r="EAV80" s="392" t="s">
        <v>101</v>
      </c>
      <c r="EAW80" s="392" t="s">
        <v>101</v>
      </c>
      <c r="EAX80" s="392" t="s">
        <v>101</v>
      </c>
      <c r="EAY80" s="392" t="s">
        <v>101</v>
      </c>
      <c r="EAZ80" s="392" t="s">
        <v>101</v>
      </c>
      <c r="EBA80" s="392" t="s">
        <v>101</v>
      </c>
      <c r="EBB80" s="392" t="s">
        <v>101</v>
      </c>
      <c r="EBC80" s="392" t="s">
        <v>101</v>
      </c>
      <c r="EBD80" s="392" t="s">
        <v>101</v>
      </c>
      <c r="EBE80" s="392" t="s">
        <v>101</v>
      </c>
      <c r="EBF80" s="392" t="s">
        <v>101</v>
      </c>
      <c r="EBG80" s="392" t="s">
        <v>101</v>
      </c>
      <c r="EBH80" s="392" t="s">
        <v>101</v>
      </c>
      <c r="EBI80" s="392" t="s">
        <v>101</v>
      </c>
      <c r="EBJ80" s="392" t="s">
        <v>101</v>
      </c>
      <c r="EBK80" s="392" t="s">
        <v>101</v>
      </c>
      <c r="EBL80" s="392" t="s">
        <v>101</v>
      </c>
      <c r="EBM80" s="392" t="s">
        <v>101</v>
      </c>
      <c r="EBN80" s="392" t="s">
        <v>101</v>
      </c>
      <c r="EBO80" s="392" t="s">
        <v>101</v>
      </c>
      <c r="EBP80" s="392" t="s">
        <v>101</v>
      </c>
      <c r="EBQ80" s="392" t="s">
        <v>101</v>
      </c>
      <c r="EBR80" s="392" t="s">
        <v>101</v>
      </c>
      <c r="EBS80" s="392" t="s">
        <v>101</v>
      </c>
      <c r="EBT80" s="392" t="s">
        <v>101</v>
      </c>
      <c r="EBU80" s="392" t="s">
        <v>101</v>
      </c>
      <c r="EBV80" s="392" t="s">
        <v>101</v>
      </c>
      <c r="EBW80" s="392" t="s">
        <v>101</v>
      </c>
      <c r="EBX80" s="392" t="s">
        <v>101</v>
      </c>
      <c r="EBY80" s="392" t="s">
        <v>101</v>
      </c>
      <c r="EBZ80" s="392" t="s">
        <v>101</v>
      </c>
      <c r="ECA80" s="392" t="s">
        <v>101</v>
      </c>
      <c r="ECB80" s="392" t="s">
        <v>101</v>
      </c>
      <c r="ECC80" s="392" t="s">
        <v>101</v>
      </c>
      <c r="ECD80" s="392" t="s">
        <v>101</v>
      </c>
      <c r="ECE80" s="392" t="s">
        <v>101</v>
      </c>
      <c r="ECF80" s="392" t="s">
        <v>101</v>
      </c>
      <c r="ECG80" s="392" t="s">
        <v>101</v>
      </c>
      <c r="ECH80" s="392" t="s">
        <v>101</v>
      </c>
      <c r="ECI80" s="392" t="s">
        <v>101</v>
      </c>
      <c r="ECJ80" s="392" t="s">
        <v>101</v>
      </c>
      <c r="ECK80" s="392" t="s">
        <v>101</v>
      </c>
      <c r="ECL80" s="392" t="s">
        <v>101</v>
      </c>
      <c r="ECM80" s="392" t="s">
        <v>101</v>
      </c>
      <c r="ECN80" s="392" t="s">
        <v>101</v>
      </c>
      <c r="ECO80" s="392" t="s">
        <v>101</v>
      </c>
      <c r="ECP80" s="392" t="s">
        <v>101</v>
      </c>
      <c r="ECQ80" s="392" t="s">
        <v>101</v>
      </c>
      <c r="ECR80" s="392" t="s">
        <v>101</v>
      </c>
      <c r="ECS80" s="392" t="s">
        <v>101</v>
      </c>
      <c r="ECT80" s="392" t="s">
        <v>101</v>
      </c>
      <c r="ECU80" s="392" t="s">
        <v>101</v>
      </c>
      <c r="ECV80" s="392" t="s">
        <v>101</v>
      </c>
      <c r="ECW80" s="392" t="s">
        <v>101</v>
      </c>
      <c r="ECX80" s="392" t="s">
        <v>101</v>
      </c>
      <c r="ECY80" s="392" t="s">
        <v>101</v>
      </c>
      <c r="ECZ80" s="392" t="s">
        <v>101</v>
      </c>
      <c r="EDA80" s="392" t="s">
        <v>101</v>
      </c>
      <c r="EDB80" s="392" t="s">
        <v>101</v>
      </c>
      <c r="EDC80" s="392" t="s">
        <v>101</v>
      </c>
      <c r="EDD80" s="392" t="s">
        <v>101</v>
      </c>
      <c r="EDE80" s="392" t="s">
        <v>101</v>
      </c>
      <c r="EDF80" s="392" t="s">
        <v>101</v>
      </c>
      <c r="EDG80" s="392" t="s">
        <v>101</v>
      </c>
      <c r="EDH80" s="392" t="s">
        <v>101</v>
      </c>
      <c r="EDI80" s="392" t="s">
        <v>101</v>
      </c>
      <c r="EDJ80" s="392" t="s">
        <v>101</v>
      </c>
      <c r="EDK80" s="392" t="s">
        <v>101</v>
      </c>
      <c r="EDL80" s="392" t="s">
        <v>101</v>
      </c>
      <c r="EDM80" s="392" t="s">
        <v>101</v>
      </c>
      <c r="EDN80" s="392" t="s">
        <v>101</v>
      </c>
      <c r="EDO80" s="392" t="s">
        <v>101</v>
      </c>
      <c r="EDP80" s="392" t="s">
        <v>101</v>
      </c>
      <c r="EDQ80" s="392" t="s">
        <v>101</v>
      </c>
      <c r="EDR80" s="392" t="s">
        <v>101</v>
      </c>
      <c r="EDS80" s="392" t="s">
        <v>101</v>
      </c>
      <c r="EDT80" s="392" t="s">
        <v>101</v>
      </c>
      <c r="EDU80" s="392" t="s">
        <v>101</v>
      </c>
      <c r="EDV80" s="392" t="s">
        <v>101</v>
      </c>
      <c r="EDW80" s="392" t="s">
        <v>101</v>
      </c>
      <c r="EDX80" s="392" t="s">
        <v>101</v>
      </c>
      <c r="EDY80" s="392" t="s">
        <v>101</v>
      </c>
      <c r="EDZ80" s="392" t="s">
        <v>101</v>
      </c>
      <c r="EEA80" s="392" t="s">
        <v>101</v>
      </c>
      <c r="EEB80" s="392" t="s">
        <v>101</v>
      </c>
      <c r="EEC80" s="392" t="s">
        <v>101</v>
      </c>
      <c r="EED80" s="392" t="s">
        <v>101</v>
      </c>
      <c r="EEE80" s="392" t="s">
        <v>101</v>
      </c>
      <c r="EEF80" s="392" t="s">
        <v>101</v>
      </c>
      <c r="EEG80" s="392" t="s">
        <v>101</v>
      </c>
      <c r="EEH80" s="392" t="s">
        <v>101</v>
      </c>
      <c r="EEI80" s="392" t="s">
        <v>101</v>
      </c>
      <c r="EEJ80" s="392" t="s">
        <v>101</v>
      </c>
      <c r="EEK80" s="392" t="s">
        <v>101</v>
      </c>
      <c r="EEL80" s="392" t="s">
        <v>101</v>
      </c>
      <c r="EEM80" s="392" t="s">
        <v>101</v>
      </c>
      <c r="EEN80" s="392" t="s">
        <v>101</v>
      </c>
      <c r="EEO80" s="392" t="s">
        <v>101</v>
      </c>
      <c r="EEP80" s="392" t="s">
        <v>101</v>
      </c>
      <c r="EEQ80" s="392" t="s">
        <v>101</v>
      </c>
      <c r="EER80" s="392" t="s">
        <v>101</v>
      </c>
      <c r="EES80" s="392" t="s">
        <v>101</v>
      </c>
      <c r="EET80" s="392" t="s">
        <v>101</v>
      </c>
      <c r="EEU80" s="392" t="s">
        <v>101</v>
      </c>
      <c r="EEV80" s="392" t="s">
        <v>101</v>
      </c>
      <c r="EEW80" s="392" t="s">
        <v>101</v>
      </c>
      <c r="EEX80" s="392" t="s">
        <v>101</v>
      </c>
      <c r="EEY80" s="392" t="s">
        <v>101</v>
      </c>
      <c r="EEZ80" s="392" t="s">
        <v>101</v>
      </c>
      <c r="EFA80" s="392" t="s">
        <v>101</v>
      </c>
      <c r="EFB80" s="392" t="s">
        <v>101</v>
      </c>
      <c r="EFC80" s="392" t="s">
        <v>101</v>
      </c>
      <c r="EFD80" s="392" t="s">
        <v>101</v>
      </c>
      <c r="EFE80" s="392" t="s">
        <v>101</v>
      </c>
      <c r="EFF80" s="392" t="s">
        <v>101</v>
      </c>
      <c r="EFG80" s="392" t="s">
        <v>101</v>
      </c>
      <c r="EFH80" s="392" t="s">
        <v>101</v>
      </c>
      <c r="EFI80" s="392" t="s">
        <v>101</v>
      </c>
      <c r="EFJ80" s="392" t="s">
        <v>101</v>
      </c>
      <c r="EFK80" s="392" t="s">
        <v>101</v>
      </c>
      <c r="EFL80" s="392" t="s">
        <v>101</v>
      </c>
      <c r="EFM80" s="392" t="s">
        <v>101</v>
      </c>
      <c r="EFN80" s="392" t="s">
        <v>101</v>
      </c>
      <c r="EFO80" s="392" t="s">
        <v>101</v>
      </c>
      <c r="EFP80" s="392" t="s">
        <v>101</v>
      </c>
      <c r="EFQ80" s="392" t="s">
        <v>101</v>
      </c>
      <c r="EFR80" s="392" t="s">
        <v>101</v>
      </c>
      <c r="EFS80" s="392" t="s">
        <v>101</v>
      </c>
      <c r="EFT80" s="392" t="s">
        <v>101</v>
      </c>
      <c r="EFU80" s="392" t="s">
        <v>101</v>
      </c>
      <c r="EFV80" s="392" t="s">
        <v>101</v>
      </c>
      <c r="EFW80" s="392" t="s">
        <v>101</v>
      </c>
      <c r="EFX80" s="392" t="s">
        <v>101</v>
      </c>
      <c r="EFY80" s="392" t="s">
        <v>101</v>
      </c>
      <c r="EFZ80" s="392" t="s">
        <v>101</v>
      </c>
      <c r="EGA80" s="392" t="s">
        <v>101</v>
      </c>
      <c r="EGB80" s="392" t="s">
        <v>101</v>
      </c>
      <c r="EGC80" s="392" t="s">
        <v>101</v>
      </c>
      <c r="EGD80" s="392" t="s">
        <v>101</v>
      </c>
      <c r="EGE80" s="392" t="s">
        <v>101</v>
      </c>
      <c r="EGF80" s="392" t="s">
        <v>101</v>
      </c>
      <c r="EGG80" s="392" t="s">
        <v>101</v>
      </c>
      <c r="EGH80" s="392" t="s">
        <v>101</v>
      </c>
      <c r="EGI80" s="392" t="s">
        <v>101</v>
      </c>
      <c r="EGJ80" s="392" t="s">
        <v>101</v>
      </c>
      <c r="EGK80" s="392" t="s">
        <v>101</v>
      </c>
      <c r="EGL80" s="392" t="s">
        <v>101</v>
      </c>
      <c r="EGM80" s="392" t="s">
        <v>101</v>
      </c>
      <c r="EGN80" s="392" t="s">
        <v>101</v>
      </c>
      <c r="EGO80" s="392" t="s">
        <v>101</v>
      </c>
      <c r="EGP80" s="392" t="s">
        <v>101</v>
      </c>
      <c r="EGQ80" s="392" t="s">
        <v>101</v>
      </c>
      <c r="EGR80" s="392" t="s">
        <v>101</v>
      </c>
      <c r="EGS80" s="392" t="s">
        <v>101</v>
      </c>
      <c r="EGT80" s="392" t="s">
        <v>101</v>
      </c>
      <c r="EGU80" s="392" t="s">
        <v>101</v>
      </c>
      <c r="EGV80" s="392" t="s">
        <v>101</v>
      </c>
      <c r="EGW80" s="392" t="s">
        <v>101</v>
      </c>
      <c r="EGX80" s="392" t="s">
        <v>101</v>
      </c>
      <c r="EGY80" s="392" t="s">
        <v>101</v>
      </c>
      <c r="EGZ80" s="392" t="s">
        <v>101</v>
      </c>
      <c r="EHA80" s="392" t="s">
        <v>101</v>
      </c>
      <c r="EHB80" s="392" t="s">
        <v>101</v>
      </c>
      <c r="EHC80" s="392" t="s">
        <v>101</v>
      </c>
      <c r="EHD80" s="392" t="s">
        <v>101</v>
      </c>
      <c r="EHE80" s="392" t="s">
        <v>101</v>
      </c>
      <c r="EHF80" s="392" t="s">
        <v>101</v>
      </c>
      <c r="EHG80" s="392" t="s">
        <v>101</v>
      </c>
      <c r="EHH80" s="392" t="s">
        <v>101</v>
      </c>
      <c r="EHI80" s="392" t="s">
        <v>101</v>
      </c>
      <c r="EHJ80" s="392" t="s">
        <v>101</v>
      </c>
      <c r="EHK80" s="392" t="s">
        <v>101</v>
      </c>
      <c r="EHL80" s="392" t="s">
        <v>101</v>
      </c>
      <c r="EHM80" s="392" t="s">
        <v>101</v>
      </c>
      <c r="EHN80" s="392" t="s">
        <v>101</v>
      </c>
      <c r="EHO80" s="392" t="s">
        <v>101</v>
      </c>
      <c r="EHP80" s="392" t="s">
        <v>101</v>
      </c>
      <c r="EHQ80" s="392" t="s">
        <v>101</v>
      </c>
      <c r="EHR80" s="392" t="s">
        <v>101</v>
      </c>
      <c r="EHS80" s="392" t="s">
        <v>101</v>
      </c>
      <c r="EHT80" s="392" t="s">
        <v>101</v>
      </c>
      <c r="EHU80" s="392" t="s">
        <v>101</v>
      </c>
      <c r="EHV80" s="392" t="s">
        <v>101</v>
      </c>
      <c r="EHW80" s="392" t="s">
        <v>101</v>
      </c>
      <c r="EHX80" s="392" t="s">
        <v>101</v>
      </c>
      <c r="EHY80" s="392" t="s">
        <v>101</v>
      </c>
      <c r="EHZ80" s="392" t="s">
        <v>101</v>
      </c>
      <c r="EIA80" s="392" t="s">
        <v>101</v>
      </c>
      <c r="EIB80" s="392" t="s">
        <v>101</v>
      </c>
      <c r="EIC80" s="392" t="s">
        <v>101</v>
      </c>
      <c r="EID80" s="392" t="s">
        <v>101</v>
      </c>
      <c r="EIE80" s="392" t="s">
        <v>101</v>
      </c>
      <c r="EIF80" s="392" t="s">
        <v>101</v>
      </c>
      <c r="EIG80" s="392" t="s">
        <v>101</v>
      </c>
      <c r="EIH80" s="392" t="s">
        <v>101</v>
      </c>
      <c r="EII80" s="392" t="s">
        <v>101</v>
      </c>
      <c r="EIJ80" s="392" t="s">
        <v>101</v>
      </c>
      <c r="EIK80" s="392" t="s">
        <v>101</v>
      </c>
      <c r="EIL80" s="392" t="s">
        <v>101</v>
      </c>
      <c r="EIM80" s="392" t="s">
        <v>101</v>
      </c>
      <c r="EIN80" s="392" t="s">
        <v>101</v>
      </c>
      <c r="EIO80" s="392" t="s">
        <v>101</v>
      </c>
      <c r="EIP80" s="392" t="s">
        <v>101</v>
      </c>
      <c r="EIQ80" s="392" t="s">
        <v>101</v>
      </c>
      <c r="EIR80" s="392" t="s">
        <v>101</v>
      </c>
      <c r="EIS80" s="392" t="s">
        <v>101</v>
      </c>
      <c r="EIT80" s="392" t="s">
        <v>101</v>
      </c>
      <c r="EIU80" s="392" t="s">
        <v>101</v>
      </c>
      <c r="EIV80" s="392" t="s">
        <v>101</v>
      </c>
      <c r="EIW80" s="392" t="s">
        <v>101</v>
      </c>
      <c r="EIX80" s="392" t="s">
        <v>101</v>
      </c>
      <c r="EIY80" s="392" t="s">
        <v>101</v>
      </c>
      <c r="EIZ80" s="392" t="s">
        <v>101</v>
      </c>
      <c r="EJA80" s="392" t="s">
        <v>101</v>
      </c>
      <c r="EJB80" s="392" t="s">
        <v>101</v>
      </c>
      <c r="EJC80" s="392" t="s">
        <v>101</v>
      </c>
      <c r="EJD80" s="392" t="s">
        <v>101</v>
      </c>
      <c r="EJE80" s="392" t="s">
        <v>101</v>
      </c>
      <c r="EJF80" s="392" t="s">
        <v>101</v>
      </c>
      <c r="EJG80" s="392" t="s">
        <v>101</v>
      </c>
      <c r="EJH80" s="392" t="s">
        <v>101</v>
      </c>
      <c r="EJI80" s="392" t="s">
        <v>101</v>
      </c>
      <c r="EJJ80" s="392" t="s">
        <v>101</v>
      </c>
      <c r="EJK80" s="392" t="s">
        <v>101</v>
      </c>
      <c r="EJL80" s="392" t="s">
        <v>101</v>
      </c>
      <c r="EJM80" s="392" t="s">
        <v>101</v>
      </c>
      <c r="EJN80" s="392" t="s">
        <v>101</v>
      </c>
      <c r="EJO80" s="392" t="s">
        <v>101</v>
      </c>
      <c r="EJP80" s="392" t="s">
        <v>101</v>
      </c>
      <c r="EJQ80" s="392" t="s">
        <v>101</v>
      </c>
      <c r="EJR80" s="392" t="s">
        <v>101</v>
      </c>
      <c r="EJS80" s="392" t="s">
        <v>101</v>
      </c>
      <c r="EJT80" s="392" t="s">
        <v>101</v>
      </c>
      <c r="EJU80" s="392" t="s">
        <v>101</v>
      </c>
      <c r="EJV80" s="392" t="s">
        <v>101</v>
      </c>
      <c r="EJW80" s="392" t="s">
        <v>101</v>
      </c>
      <c r="EJX80" s="392" t="s">
        <v>101</v>
      </c>
      <c r="EJY80" s="392" t="s">
        <v>101</v>
      </c>
      <c r="EJZ80" s="392" t="s">
        <v>101</v>
      </c>
      <c r="EKA80" s="392" t="s">
        <v>101</v>
      </c>
      <c r="EKB80" s="392" t="s">
        <v>101</v>
      </c>
      <c r="EKC80" s="392" t="s">
        <v>101</v>
      </c>
      <c r="EKD80" s="392" t="s">
        <v>101</v>
      </c>
      <c r="EKE80" s="392" t="s">
        <v>101</v>
      </c>
      <c r="EKF80" s="392" t="s">
        <v>101</v>
      </c>
      <c r="EKG80" s="392" t="s">
        <v>101</v>
      </c>
      <c r="EKH80" s="392" t="s">
        <v>101</v>
      </c>
      <c r="EKI80" s="392" t="s">
        <v>101</v>
      </c>
      <c r="EKJ80" s="392" t="s">
        <v>101</v>
      </c>
      <c r="EKK80" s="392" t="s">
        <v>101</v>
      </c>
      <c r="EKL80" s="392" t="s">
        <v>101</v>
      </c>
      <c r="EKM80" s="392" t="s">
        <v>101</v>
      </c>
      <c r="EKN80" s="392" t="s">
        <v>101</v>
      </c>
      <c r="EKO80" s="392" t="s">
        <v>101</v>
      </c>
      <c r="EKP80" s="392" t="s">
        <v>101</v>
      </c>
      <c r="EKQ80" s="392" t="s">
        <v>101</v>
      </c>
      <c r="EKR80" s="392" t="s">
        <v>101</v>
      </c>
      <c r="EKS80" s="392" t="s">
        <v>101</v>
      </c>
      <c r="EKT80" s="392" t="s">
        <v>101</v>
      </c>
      <c r="EKU80" s="392" t="s">
        <v>101</v>
      </c>
      <c r="EKV80" s="392" t="s">
        <v>101</v>
      </c>
      <c r="EKW80" s="392" t="s">
        <v>101</v>
      </c>
      <c r="EKX80" s="392" t="s">
        <v>101</v>
      </c>
      <c r="EKY80" s="392" t="s">
        <v>101</v>
      </c>
      <c r="EKZ80" s="392" t="s">
        <v>101</v>
      </c>
      <c r="ELA80" s="392" t="s">
        <v>101</v>
      </c>
      <c r="ELB80" s="392" t="s">
        <v>101</v>
      </c>
      <c r="ELC80" s="392" t="s">
        <v>101</v>
      </c>
      <c r="ELD80" s="392" t="s">
        <v>101</v>
      </c>
      <c r="ELE80" s="392" t="s">
        <v>101</v>
      </c>
      <c r="ELF80" s="392" t="s">
        <v>101</v>
      </c>
      <c r="ELG80" s="392" t="s">
        <v>101</v>
      </c>
      <c r="ELH80" s="392" t="s">
        <v>101</v>
      </c>
      <c r="ELI80" s="392" t="s">
        <v>101</v>
      </c>
      <c r="ELJ80" s="392" t="s">
        <v>101</v>
      </c>
      <c r="ELK80" s="392" t="s">
        <v>101</v>
      </c>
      <c r="ELL80" s="392" t="s">
        <v>101</v>
      </c>
      <c r="ELM80" s="392" t="s">
        <v>101</v>
      </c>
      <c r="ELN80" s="392" t="s">
        <v>101</v>
      </c>
      <c r="ELO80" s="392" t="s">
        <v>101</v>
      </c>
      <c r="ELP80" s="392" t="s">
        <v>101</v>
      </c>
      <c r="ELQ80" s="392" t="s">
        <v>101</v>
      </c>
      <c r="ELR80" s="392" t="s">
        <v>101</v>
      </c>
      <c r="ELS80" s="392" t="s">
        <v>101</v>
      </c>
      <c r="ELT80" s="392" t="s">
        <v>101</v>
      </c>
      <c r="ELU80" s="392" t="s">
        <v>101</v>
      </c>
      <c r="ELV80" s="392" t="s">
        <v>101</v>
      </c>
      <c r="ELW80" s="392" t="s">
        <v>101</v>
      </c>
      <c r="ELX80" s="392" t="s">
        <v>101</v>
      </c>
      <c r="ELY80" s="392" t="s">
        <v>101</v>
      </c>
      <c r="ELZ80" s="392" t="s">
        <v>101</v>
      </c>
      <c r="EMA80" s="392" t="s">
        <v>101</v>
      </c>
      <c r="EMB80" s="392" t="s">
        <v>101</v>
      </c>
      <c r="EMC80" s="392" t="s">
        <v>101</v>
      </c>
      <c r="EMD80" s="392" t="s">
        <v>101</v>
      </c>
      <c r="EME80" s="392" t="s">
        <v>101</v>
      </c>
      <c r="EMF80" s="392" t="s">
        <v>101</v>
      </c>
      <c r="EMG80" s="392" t="s">
        <v>101</v>
      </c>
      <c r="EMH80" s="392" t="s">
        <v>101</v>
      </c>
      <c r="EMI80" s="392" t="s">
        <v>101</v>
      </c>
      <c r="EMJ80" s="392" t="s">
        <v>101</v>
      </c>
      <c r="EMK80" s="392" t="s">
        <v>101</v>
      </c>
      <c r="EML80" s="392" t="s">
        <v>101</v>
      </c>
      <c r="EMM80" s="392" t="s">
        <v>101</v>
      </c>
      <c r="EMN80" s="392" t="s">
        <v>101</v>
      </c>
      <c r="EMO80" s="392" t="s">
        <v>101</v>
      </c>
      <c r="EMP80" s="392" t="s">
        <v>101</v>
      </c>
      <c r="EMQ80" s="392" t="s">
        <v>101</v>
      </c>
      <c r="EMR80" s="392" t="s">
        <v>101</v>
      </c>
      <c r="EMS80" s="392" t="s">
        <v>101</v>
      </c>
      <c r="EMT80" s="392" t="s">
        <v>101</v>
      </c>
      <c r="EMU80" s="392" t="s">
        <v>101</v>
      </c>
      <c r="EMV80" s="392" t="s">
        <v>101</v>
      </c>
      <c r="EMW80" s="392" t="s">
        <v>101</v>
      </c>
      <c r="EMX80" s="392" t="s">
        <v>101</v>
      </c>
      <c r="EMY80" s="392" t="s">
        <v>101</v>
      </c>
      <c r="EMZ80" s="392" t="s">
        <v>101</v>
      </c>
      <c r="ENA80" s="392" t="s">
        <v>101</v>
      </c>
      <c r="ENB80" s="392" t="s">
        <v>101</v>
      </c>
      <c r="ENC80" s="392" t="s">
        <v>101</v>
      </c>
      <c r="END80" s="392" t="s">
        <v>101</v>
      </c>
      <c r="ENE80" s="392" t="s">
        <v>101</v>
      </c>
      <c r="ENF80" s="392" t="s">
        <v>101</v>
      </c>
      <c r="ENG80" s="392" t="s">
        <v>101</v>
      </c>
      <c r="ENH80" s="392" t="s">
        <v>101</v>
      </c>
      <c r="ENI80" s="392" t="s">
        <v>101</v>
      </c>
      <c r="ENJ80" s="392" t="s">
        <v>101</v>
      </c>
      <c r="ENK80" s="392" t="s">
        <v>101</v>
      </c>
      <c r="ENL80" s="392" t="s">
        <v>101</v>
      </c>
      <c r="ENM80" s="392" t="s">
        <v>101</v>
      </c>
      <c r="ENN80" s="392" t="s">
        <v>101</v>
      </c>
      <c r="ENO80" s="392" t="s">
        <v>101</v>
      </c>
      <c r="ENP80" s="392" t="s">
        <v>101</v>
      </c>
      <c r="ENQ80" s="392" t="s">
        <v>101</v>
      </c>
      <c r="ENR80" s="392" t="s">
        <v>101</v>
      </c>
      <c r="ENS80" s="392" t="s">
        <v>101</v>
      </c>
      <c r="ENT80" s="392" t="s">
        <v>101</v>
      </c>
      <c r="ENU80" s="392" t="s">
        <v>101</v>
      </c>
      <c r="ENV80" s="392" t="s">
        <v>101</v>
      </c>
      <c r="ENW80" s="392" t="s">
        <v>101</v>
      </c>
      <c r="ENX80" s="392" t="s">
        <v>101</v>
      </c>
      <c r="ENY80" s="392" t="s">
        <v>101</v>
      </c>
      <c r="ENZ80" s="392" t="s">
        <v>101</v>
      </c>
      <c r="EOA80" s="392" t="s">
        <v>101</v>
      </c>
      <c r="EOB80" s="392" t="s">
        <v>101</v>
      </c>
      <c r="EOC80" s="392" t="s">
        <v>101</v>
      </c>
      <c r="EOD80" s="392" t="s">
        <v>101</v>
      </c>
      <c r="EOE80" s="392" t="s">
        <v>101</v>
      </c>
      <c r="EOF80" s="392" t="s">
        <v>101</v>
      </c>
      <c r="EOG80" s="392" t="s">
        <v>101</v>
      </c>
      <c r="EOH80" s="392" t="s">
        <v>101</v>
      </c>
      <c r="EOI80" s="392" t="s">
        <v>101</v>
      </c>
      <c r="EOJ80" s="392" t="s">
        <v>101</v>
      </c>
      <c r="EOK80" s="392" t="s">
        <v>101</v>
      </c>
      <c r="EOL80" s="392" t="s">
        <v>101</v>
      </c>
      <c r="EOM80" s="392" t="s">
        <v>101</v>
      </c>
      <c r="EON80" s="392" t="s">
        <v>101</v>
      </c>
      <c r="EOO80" s="392" t="s">
        <v>101</v>
      </c>
      <c r="EOP80" s="392" t="s">
        <v>101</v>
      </c>
      <c r="EOQ80" s="392" t="s">
        <v>101</v>
      </c>
      <c r="EOR80" s="392" t="s">
        <v>101</v>
      </c>
      <c r="EOS80" s="392" t="s">
        <v>101</v>
      </c>
      <c r="EOT80" s="392" t="s">
        <v>101</v>
      </c>
      <c r="EOU80" s="392" t="s">
        <v>101</v>
      </c>
      <c r="EOV80" s="392" t="s">
        <v>101</v>
      </c>
      <c r="EOW80" s="392" t="s">
        <v>101</v>
      </c>
      <c r="EOX80" s="392" t="s">
        <v>101</v>
      </c>
      <c r="EOY80" s="392" t="s">
        <v>101</v>
      </c>
      <c r="EOZ80" s="392" t="s">
        <v>101</v>
      </c>
      <c r="EPA80" s="392" t="s">
        <v>101</v>
      </c>
      <c r="EPB80" s="392" t="s">
        <v>101</v>
      </c>
      <c r="EPC80" s="392" t="s">
        <v>101</v>
      </c>
      <c r="EPD80" s="392" t="s">
        <v>101</v>
      </c>
      <c r="EPE80" s="392" t="s">
        <v>101</v>
      </c>
      <c r="EPF80" s="392" t="s">
        <v>101</v>
      </c>
      <c r="EPG80" s="392" t="s">
        <v>101</v>
      </c>
      <c r="EPH80" s="392" t="s">
        <v>101</v>
      </c>
      <c r="EPI80" s="392" t="s">
        <v>101</v>
      </c>
      <c r="EPJ80" s="392" t="s">
        <v>101</v>
      </c>
      <c r="EPK80" s="392" t="s">
        <v>101</v>
      </c>
      <c r="EPL80" s="392" t="s">
        <v>101</v>
      </c>
      <c r="EPM80" s="392" t="s">
        <v>101</v>
      </c>
      <c r="EPN80" s="392" t="s">
        <v>101</v>
      </c>
      <c r="EPO80" s="392" t="s">
        <v>101</v>
      </c>
      <c r="EPP80" s="392" t="s">
        <v>101</v>
      </c>
      <c r="EPQ80" s="392" t="s">
        <v>101</v>
      </c>
      <c r="EPR80" s="392" t="s">
        <v>101</v>
      </c>
      <c r="EPS80" s="392" t="s">
        <v>101</v>
      </c>
      <c r="EPT80" s="392" t="s">
        <v>101</v>
      </c>
      <c r="EPU80" s="392" t="s">
        <v>101</v>
      </c>
      <c r="EPV80" s="392" t="s">
        <v>101</v>
      </c>
      <c r="EPW80" s="392" t="s">
        <v>101</v>
      </c>
      <c r="EPX80" s="392" t="s">
        <v>101</v>
      </c>
      <c r="EPY80" s="392" t="s">
        <v>101</v>
      </c>
      <c r="EPZ80" s="392" t="s">
        <v>101</v>
      </c>
      <c r="EQA80" s="392" t="s">
        <v>101</v>
      </c>
      <c r="EQB80" s="392" t="s">
        <v>101</v>
      </c>
      <c r="EQC80" s="392" t="s">
        <v>101</v>
      </c>
      <c r="EQD80" s="392" t="s">
        <v>101</v>
      </c>
      <c r="EQE80" s="392" t="s">
        <v>101</v>
      </c>
      <c r="EQF80" s="392" t="s">
        <v>101</v>
      </c>
      <c r="EQG80" s="392" t="s">
        <v>101</v>
      </c>
      <c r="EQH80" s="392" t="s">
        <v>101</v>
      </c>
      <c r="EQI80" s="392" t="s">
        <v>101</v>
      </c>
      <c r="EQJ80" s="392" t="s">
        <v>101</v>
      </c>
      <c r="EQK80" s="392" t="s">
        <v>101</v>
      </c>
      <c r="EQL80" s="392" t="s">
        <v>101</v>
      </c>
      <c r="EQM80" s="392" t="s">
        <v>101</v>
      </c>
      <c r="EQN80" s="392" t="s">
        <v>101</v>
      </c>
      <c r="EQO80" s="392" t="s">
        <v>101</v>
      </c>
      <c r="EQP80" s="392" t="s">
        <v>101</v>
      </c>
      <c r="EQQ80" s="392" t="s">
        <v>101</v>
      </c>
      <c r="EQR80" s="392" t="s">
        <v>101</v>
      </c>
      <c r="EQS80" s="392" t="s">
        <v>101</v>
      </c>
      <c r="EQT80" s="392" t="s">
        <v>101</v>
      </c>
      <c r="EQU80" s="392" t="s">
        <v>101</v>
      </c>
      <c r="EQV80" s="392" t="s">
        <v>101</v>
      </c>
      <c r="EQW80" s="392" t="s">
        <v>101</v>
      </c>
      <c r="EQX80" s="392" t="s">
        <v>101</v>
      </c>
      <c r="EQY80" s="392" t="s">
        <v>101</v>
      </c>
      <c r="EQZ80" s="392" t="s">
        <v>101</v>
      </c>
      <c r="ERA80" s="392" t="s">
        <v>101</v>
      </c>
      <c r="ERB80" s="392" t="s">
        <v>101</v>
      </c>
      <c r="ERC80" s="392" t="s">
        <v>101</v>
      </c>
      <c r="ERD80" s="392" t="s">
        <v>101</v>
      </c>
      <c r="ERE80" s="392" t="s">
        <v>101</v>
      </c>
      <c r="ERF80" s="392" t="s">
        <v>101</v>
      </c>
      <c r="ERG80" s="392" t="s">
        <v>101</v>
      </c>
      <c r="ERH80" s="392" t="s">
        <v>101</v>
      </c>
      <c r="ERI80" s="392" t="s">
        <v>101</v>
      </c>
      <c r="ERJ80" s="392" t="s">
        <v>101</v>
      </c>
      <c r="ERK80" s="392" t="s">
        <v>101</v>
      </c>
      <c r="ERL80" s="392" t="s">
        <v>101</v>
      </c>
      <c r="ERM80" s="392" t="s">
        <v>101</v>
      </c>
      <c r="ERN80" s="392" t="s">
        <v>101</v>
      </c>
      <c r="ERO80" s="392" t="s">
        <v>101</v>
      </c>
      <c r="ERP80" s="392" t="s">
        <v>101</v>
      </c>
      <c r="ERQ80" s="392" t="s">
        <v>101</v>
      </c>
      <c r="ERR80" s="392" t="s">
        <v>101</v>
      </c>
      <c r="ERS80" s="392" t="s">
        <v>101</v>
      </c>
      <c r="ERT80" s="392" t="s">
        <v>101</v>
      </c>
      <c r="ERU80" s="392" t="s">
        <v>101</v>
      </c>
      <c r="ERV80" s="392" t="s">
        <v>101</v>
      </c>
      <c r="ERW80" s="392" t="s">
        <v>101</v>
      </c>
      <c r="ERX80" s="392" t="s">
        <v>101</v>
      </c>
      <c r="ERY80" s="392" t="s">
        <v>101</v>
      </c>
      <c r="ERZ80" s="392" t="s">
        <v>101</v>
      </c>
      <c r="ESA80" s="392" t="s">
        <v>101</v>
      </c>
      <c r="ESB80" s="392" t="s">
        <v>101</v>
      </c>
      <c r="ESC80" s="392" t="s">
        <v>101</v>
      </c>
      <c r="ESD80" s="392" t="s">
        <v>101</v>
      </c>
      <c r="ESE80" s="392" t="s">
        <v>101</v>
      </c>
      <c r="ESF80" s="392" t="s">
        <v>101</v>
      </c>
      <c r="ESG80" s="392" t="s">
        <v>101</v>
      </c>
      <c r="ESH80" s="392" t="s">
        <v>101</v>
      </c>
      <c r="ESI80" s="392" t="s">
        <v>101</v>
      </c>
      <c r="ESJ80" s="392" t="s">
        <v>101</v>
      </c>
      <c r="ESK80" s="392" t="s">
        <v>101</v>
      </c>
      <c r="ESL80" s="392" t="s">
        <v>101</v>
      </c>
      <c r="ESM80" s="392" t="s">
        <v>101</v>
      </c>
      <c r="ESN80" s="392" t="s">
        <v>101</v>
      </c>
      <c r="ESO80" s="392" t="s">
        <v>101</v>
      </c>
      <c r="ESP80" s="392" t="s">
        <v>101</v>
      </c>
      <c r="ESQ80" s="392" t="s">
        <v>101</v>
      </c>
      <c r="ESR80" s="392" t="s">
        <v>101</v>
      </c>
      <c r="ESS80" s="392" t="s">
        <v>101</v>
      </c>
      <c r="EST80" s="392" t="s">
        <v>101</v>
      </c>
      <c r="ESU80" s="392" t="s">
        <v>101</v>
      </c>
      <c r="ESV80" s="392" t="s">
        <v>101</v>
      </c>
      <c r="ESW80" s="392" t="s">
        <v>101</v>
      </c>
      <c r="ESX80" s="392" t="s">
        <v>101</v>
      </c>
      <c r="ESY80" s="392" t="s">
        <v>101</v>
      </c>
      <c r="ESZ80" s="392" t="s">
        <v>101</v>
      </c>
      <c r="ETA80" s="392" t="s">
        <v>101</v>
      </c>
      <c r="ETB80" s="392" t="s">
        <v>101</v>
      </c>
      <c r="ETC80" s="392" t="s">
        <v>101</v>
      </c>
      <c r="ETD80" s="392" t="s">
        <v>101</v>
      </c>
      <c r="ETE80" s="392" t="s">
        <v>101</v>
      </c>
      <c r="ETF80" s="392" t="s">
        <v>101</v>
      </c>
      <c r="ETG80" s="392" t="s">
        <v>101</v>
      </c>
      <c r="ETH80" s="392" t="s">
        <v>101</v>
      </c>
      <c r="ETI80" s="392" t="s">
        <v>101</v>
      </c>
      <c r="ETJ80" s="392" t="s">
        <v>101</v>
      </c>
      <c r="ETK80" s="392" t="s">
        <v>101</v>
      </c>
      <c r="ETL80" s="392" t="s">
        <v>101</v>
      </c>
      <c r="ETM80" s="392" t="s">
        <v>101</v>
      </c>
      <c r="ETN80" s="392" t="s">
        <v>101</v>
      </c>
      <c r="ETO80" s="392" t="s">
        <v>101</v>
      </c>
      <c r="ETP80" s="392" t="s">
        <v>101</v>
      </c>
      <c r="ETQ80" s="392" t="s">
        <v>101</v>
      </c>
      <c r="ETR80" s="392" t="s">
        <v>101</v>
      </c>
      <c r="ETS80" s="392" t="s">
        <v>101</v>
      </c>
      <c r="ETT80" s="392" t="s">
        <v>101</v>
      </c>
      <c r="ETU80" s="392" t="s">
        <v>101</v>
      </c>
      <c r="ETV80" s="392" t="s">
        <v>101</v>
      </c>
      <c r="ETW80" s="392" t="s">
        <v>101</v>
      </c>
      <c r="ETX80" s="392" t="s">
        <v>101</v>
      </c>
      <c r="ETY80" s="392" t="s">
        <v>101</v>
      </c>
      <c r="ETZ80" s="392" t="s">
        <v>101</v>
      </c>
      <c r="EUA80" s="392" t="s">
        <v>101</v>
      </c>
      <c r="EUB80" s="392" t="s">
        <v>101</v>
      </c>
      <c r="EUC80" s="392" t="s">
        <v>101</v>
      </c>
      <c r="EUD80" s="392" t="s">
        <v>101</v>
      </c>
      <c r="EUE80" s="392" t="s">
        <v>101</v>
      </c>
      <c r="EUF80" s="392" t="s">
        <v>101</v>
      </c>
      <c r="EUG80" s="392" t="s">
        <v>101</v>
      </c>
      <c r="EUH80" s="392" t="s">
        <v>101</v>
      </c>
      <c r="EUI80" s="392" t="s">
        <v>101</v>
      </c>
      <c r="EUJ80" s="392" t="s">
        <v>101</v>
      </c>
      <c r="EUK80" s="392" t="s">
        <v>101</v>
      </c>
      <c r="EUL80" s="392" t="s">
        <v>101</v>
      </c>
      <c r="EUM80" s="392" t="s">
        <v>101</v>
      </c>
      <c r="EUN80" s="392" t="s">
        <v>101</v>
      </c>
      <c r="EUO80" s="392" t="s">
        <v>101</v>
      </c>
      <c r="EUP80" s="392" t="s">
        <v>101</v>
      </c>
      <c r="EUQ80" s="392" t="s">
        <v>101</v>
      </c>
      <c r="EUR80" s="392" t="s">
        <v>101</v>
      </c>
      <c r="EUS80" s="392" t="s">
        <v>101</v>
      </c>
      <c r="EUT80" s="392" t="s">
        <v>101</v>
      </c>
      <c r="EUU80" s="392" t="s">
        <v>101</v>
      </c>
      <c r="EUV80" s="392" t="s">
        <v>101</v>
      </c>
      <c r="EUW80" s="392" t="s">
        <v>101</v>
      </c>
      <c r="EUX80" s="392" t="s">
        <v>101</v>
      </c>
      <c r="EUY80" s="392" t="s">
        <v>101</v>
      </c>
      <c r="EUZ80" s="392" t="s">
        <v>101</v>
      </c>
      <c r="EVA80" s="392" t="s">
        <v>101</v>
      </c>
      <c r="EVB80" s="392" t="s">
        <v>101</v>
      </c>
      <c r="EVC80" s="392" t="s">
        <v>101</v>
      </c>
      <c r="EVD80" s="392" t="s">
        <v>101</v>
      </c>
      <c r="EVE80" s="392" t="s">
        <v>101</v>
      </c>
      <c r="EVF80" s="392" t="s">
        <v>101</v>
      </c>
      <c r="EVG80" s="392" t="s">
        <v>101</v>
      </c>
      <c r="EVH80" s="392" t="s">
        <v>101</v>
      </c>
      <c r="EVI80" s="392" t="s">
        <v>101</v>
      </c>
      <c r="EVJ80" s="392" t="s">
        <v>101</v>
      </c>
      <c r="EVK80" s="392" t="s">
        <v>101</v>
      </c>
      <c r="EVL80" s="392" t="s">
        <v>101</v>
      </c>
      <c r="EVM80" s="392" t="s">
        <v>101</v>
      </c>
      <c r="EVN80" s="392" t="s">
        <v>101</v>
      </c>
      <c r="EVO80" s="392" t="s">
        <v>101</v>
      </c>
      <c r="EVP80" s="392" t="s">
        <v>101</v>
      </c>
      <c r="EVQ80" s="392" t="s">
        <v>101</v>
      </c>
      <c r="EVR80" s="392" t="s">
        <v>101</v>
      </c>
      <c r="EVS80" s="392" t="s">
        <v>101</v>
      </c>
      <c r="EVT80" s="392" t="s">
        <v>101</v>
      </c>
      <c r="EVU80" s="392" t="s">
        <v>101</v>
      </c>
      <c r="EVV80" s="392" t="s">
        <v>101</v>
      </c>
      <c r="EVW80" s="392" t="s">
        <v>101</v>
      </c>
      <c r="EVX80" s="392" t="s">
        <v>101</v>
      </c>
      <c r="EVY80" s="392" t="s">
        <v>101</v>
      </c>
      <c r="EVZ80" s="392" t="s">
        <v>101</v>
      </c>
      <c r="EWA80" s="392" t="s">
        <v>101</v>
      </c>
      <c r="EWB80" s="392" t="s">
        <v>101</v>
      </c>
      <c r="EWC80" s="392" t="s">
        <v>101</v>
      </c>
      <c r="EWD80" s="392" t="s">
        <v>101</v>
      </c>
      <c r="EWE80" s="392" t="s">
        <v>101</v>
      </c>
      <c r="EWF80" s="392" t="s">
        <v>101</v>
      </c>
      <c r="EWG80" s="392" t="s">
        <v>101</v>
      </c>
      <c r="EWH80" s="392" t="s">
        <v>101</v>
      </c>
      <c r="EWI80" s="392" t="s">
        <v>101</v>
      </c>
      <c r="EWJ80" s="392" t="s">
        <v>101</v>
      </c>
      <c r="EWK80" s="392" t="s">
        <v>101</v>
      </c>
      <c r="EWL80" s="392" t="s">
        <v>101</v>
      </c>
      <c r="EWM80" s="392" t="s">
        <v>101</v>
      </c>
      <c r="EWN80" s="392" t="s">
        <v>101</v>
      </c>
      <c r="EWO80" s="392" t="s">
        <v>101</v>
      </c>
      <c r="EWP80" s="392" t="s">
        <v>101</v>
      </c>
      <c r="EWQ80" s="392" t="s">
        <v>101</v>
      </c>
      <c r="EWR80" s="392" t="s">
        <v>101</v>
      </c>
      <c r="EWS80" s="392" t="s">
        <v>101</v>
      </c>
      <c r="EWT80" s="392" t="s">
        <v>101</v>
      </c>
      <c r="EWU80" s="392" t="s">
        <v>101</v>
      </c>
      <c r="EWV80" s="392" t="s">
        <v>101</v>
      </c>
      <c r="EWW80" s="392" t="s">
        <v>101</v>
      </c>
      <c r="EWX80" s="392" t="s">
        <v>101</v>
      </c>
      <c r="EWY80" s="392" t="s">
        <v>101</v>
      </c>
      <c r="EWZ80" s="392" t="s">
        <v>101</v>
      </c>
      <c r="EXA80" s="392" t="s">
        <v>101</v>
      </c>
      <c r="EXB80" s="392" t="s">
        <v>101</v>
      </c>
      <c r="EXC80" s="392" t="s">
        <v>101</v>
      </c>
      <c r="EXD80" s="392" t="s">
        <v>101</v>
      </c>
      <c r="EXE80" s="392" t="s">
        <v>101</v>
      </c>
      <c r="EXF80" s="392" t="s">
        <v>101</v>
      </c>
      <c r="EXG80" s="392" t="s">
        <v>101</v>
      </c>
      <c r="EXH80" s="392" t="s">
        <v>101</v>
      </c>
      <c r="EXI80" s="392" t="s">
        <v>101</v>
      </c>
      <c r="EXJ80" s="392" t="s">
        <v>101</v>
      </c>
      <c r="EXK80" s="392" t="s">
        <v>101</v>
      </c>
      <c r="EXL80" s="392" t="s">
        <v>101</v>
      </c>
      <c r="EXM80" s="392" t="s">
        <v>101</v>
      </c>
      <c r="EXN80" s="392" t="s">
        <v>101</v>
      </c>
      <c r="EXO80" s="392" t="s">
        <v>101</v>
      </c>
      <c r="EXP80" s="392" t="s">
        <v>101</v>
      </c>
      <c r="EXQ80" s="392" t="s">
        <v>101</v>
      </c>
      <c r="EXR80" s="392" t="s">
        <v>101</v>
      </c>
      <c r="EXS80" s="392" t="s">
        <v>101</v>
      </c>
      <c r="EXT80" s="392" t="s">
        <v>101</v>
      </c>
      <c r="EXU80" s="392" t="s">
        <v>101</v>
      </c>
      <c r="EXV80" s="392" t="s">
        <v>101</v>
      </c>
      <c r="EXW80" s="392" t="s">
        <v>101</v>
      </c>
      <c r="EXX80" s="392" t="s">
        <v>101</v>
      </c>
      <c r="EXY80" s="392" t="s">
        <v>101</v>
      </c>
      <c r="EXZ80" s="392" t="s">
        <v>101</v>
      </c>
      <c r="EYA80" s="392" t="s">
        <v>101</v>
      </c>
      <c r="EYB80" s="392" t="s">
        <v>101</v>
      </c>
      <c r="EYC80" s="392" t="s">
        <v>101</v>
      </c>
      <c r="EYD80" s="392" t="s">
        <v>101</v>
      </c>
      <c r="EYE80" s="392" t="s">
        <v>101</v>
      </c>
      <c r="EYF80" s="392" t="s">
        <v>101</v>
      </c>
      <c r="EYG80" s="392" t="s">
        <v>101</v>
      </c>
      <c r="EYH80" s="392" t="s">
        <v>101</v>
      </c>
      <c r="EYI80" s="392" t="s">
        <v>101</v>
      </c>
      <c r="EYJ80" s="392" t="s">
        <v>101</v>
      </c>
      <c r="EYK80" s="392" t="s">
        <v>101</v>
      </c>
      <c r="EYL80" s="392" t="s">
        <v>101</v>
      </c>
      <c r="EYM80" s="392" t="s">
        <v>101</v>
      </c>
      <c r="EYN80" s="392" t="s">
        <v>101</v>
      </c>
      <c r="EYO80" s="392" t="s">
        <v>101</v>
      </c>
      <c r="EYP80" s="392" t="s">
        <v>101</v>
      </c>
      <c r="EYQ80" s="392" t="s">
        <v>101</v>
      </c>
      <c r="EYR80" s="392" t="s">
        <v>101</v>
      </c>
      <c r="EYS80" s="392" t="s">
        <v>101</v>
      </c>
      <c r="EYT80" s="392" t="s">
        <v>101</v>
      </c>
      <c r="EYU80" s="392" t="s">
        <v>101</v>
      </c>
      <c r="EYV80" s="392" t="s">
        <v>101</v>
      </c>
      <c r="EYW80" s="392" t="s">
        <v>101</v>
      </c>
      <c r="EYX80" s="392" t="s">
        <v>101</v>
      </c>
      <c r="EYY80" s="392" t="s">
        <v>101</v>
      </c>
      <c r="EYZ80" s="392" t="s">
        <v>101</v>
      </c>
      <c r="EZA80" s="392" t="s">
        <v>101</v>
      </c>
      <c r="EZB80" s="392" t="s">
        <v>101</v>
      </c>
      <c r="EZC80" s="392" t="s">
        <v>101</v>
      </c>
      <c r="EZD80" s="392" t="s">
        <v>101</v>
      </c>
      <c r="EZE80" s="392" t="s">
        <v>101</v>
      </c>
      <c r="EZF80" s="392" t="s">
        <v>101</v>
      </c>
      <c r="EZG80" s="392" t="s">
        <v>101</v>
      </c>
      <c r="EZH80" s="392" t="s">
        <v>101</v>
      </c>
      <c r="EZI80" s="392" t="s">
        <v>101</v>
      </c>
      <c r="EZJ80" s="392" t="s">
        <v>101</v>
      </c>
      <c r="EZK80" s="392" t="s">
        <v>101</v>
      </c>
      <c r="EZL80" s="392" t="s">
        <v>101</v>
      </c>
      <c r="EZM80" s="392" t="s">
        <v>101</v>
      </c>
      <c r="EZN80" s="392" t="s">
        <v>101</v>
      </c>
      <c r="EZO80" s="392" t="s">
        <v>101</v>
      </c>
      <c r="EZP80" s="392" t="s">
        <v>101</v>
      </c>
      <c r="EZQ80" s="392" t="s">
        <v>101</v>
      </c>
      <c r="EZR80" s="392" t="s">
        <v>101</v>
      </c>
      <c r="EZS80" s="392" t="s">
        <v>101</v>
      </c>
      <c r="EZT80" s="392" t="s">
        <v>101</v>
      </c>
      <c r="EZU80" s="392" t="s">
        <v>101</v>
      </c>
      <c r="EZV80" s="392" t="s">
        <v>101</v>
      </c>
      <c r="EZW80" s="392" t="s">
        <v>101</v>
      </c>
      <c r="EZX80" s="392" t="s">
        <v>101</v>
      </c>
      <c r="EZY80" s="392" t="s">
        <v>101</v>
      </c>
      <c r="EZZ80" s="392" t="s">
        <v>101</v>
      </c>
      <c r="FAA80" s="392" t="s">
        <v>101</v>
      </c>
      <c r="FAB80" s="392" t="s">
        <v>101</v>
      </c>
      <c r="FAC80" s="392" t="s">
        <v>101</v>
      </c>
      <c r="FAD80" s="392" t="s">
        <v>101</v>
      </c>
      <c r="FAE80" s="392" t="s">
        <v>101</v>
      </c>
      <c r="FAF80" s="392" t="s">
        <v>101</v>
      </c>
      <c r="FAG80" s="392" t="s">
        <v>101</v>
      </c>
      <c r="FAH80" s="392" t="s">
        <v>101</v>
      </c>
      <c r="FAI80" s="392" t="s">
        <v>101</v>
      </c>
      <c r="FAJ80" s="392" t="s">
        <v>101</v>
      </c>
      <c r="FAK80" s="392" t="s">
        <v>101</v>
      </c>
      <c r="FAL80" s="392" t="s">
        <v>101</v>
      </c>
      <c r="FAM80" s="392" t="s">
        <v>101</v>
      </c>
      <c r="FAN80" s="392" t="s">
        <v>101</v>
      </c>
      <c r="FAO80" s="392" t="s">
        <v>101</v>
      </c>
      <c r="FAP80" s="392" t="s">
        <v>101</v>
      </c>
      <c r="FAQ80" s="392" t="s">
        <v>101</v>
      </c>
      <c r="FAR80" s="392" t="s">
        <v>101</v>
      </c>
      <c r="FAS80" s="392" t="s">
        <v>101</v>
      </c>
      <c r="FAT80" s="392" t="s">
        <v>101</v>
      </c>
      <c r="FAU80" s="392" t="s">
        <v>101</v>
      </c>
      <c r="FAV80" s="392" t="s">
        <v>101</v>
      </c>
      <c r="FAW80" s="392" t="s">
        <v>101</v>
      </c>
      <c r="FAX80" s="392" t="s">
        <v>101</v>
      </c>
      <c r="FAY80" s="392" t="s">
        <v>101</v>
      </c>
      <c r="FAZ80" s="392" t="s">
        <v>101</v>
      </c>
      <c r="FBA80" s="392" t="s">
        <v>101</v>
      </c>
      <c r="FBB80" s="392" t="s">
        <v>101</v>
      </c>
      <c r="FBC80" s="392" t="s">
        <v>101</v>
      </c>
      <c r="FBD80" s="392" t="s">
        <v>101</v>
      </c>
      <c r="FBE80" s="392" t="s">
        <v>101</v>
      </c>
      <c r="FBF80" s="392" t="s">
        <v>101</v>
      </c>
      <c r="FBG80" s="392" t="s">
        <v>101</v>
      </c>
      <c r="FBH80" s="392" t="s">
        <v>101</v>
      </c>
      <c r="FBI80" s="392" t="s">
        <v>101</v>
      </c>
      <c r="FBJ80" s="392" t="s">
        <v>101</v>
      </c>
      <c r="FBK80" s="392" t="s">
        <v>101</v>
      </c>
      <c r="FBL80" s="392" t="s">
        <v>101</v>
      </c>
      <c r="FBM80" s="392" t="s">
        <v>101</v>
      </c>
      <c r="FBN80" s="392" t="s">
        <v>101</v>
      </c>
      <c r="FBO80" s="392" t="s">
        <v>101</v>
      </c>
      <c r="FBP80" s="392" t="s">
        <v>101</v>
      </c>
      <c r="FBQ80" s="392" t="s">
        <v>101</v>
      </c>
      <c r="FBR80" s="392" t="s">
        <v>101</v>
      </c>
      <c r="FBS80" s="392" t="s">
        <v>101</v>
      </c>
      <c r="FBT80" s="392" t="s">
        <v>101</v>
      </c>
      <c r="FBU80" s="392" t="s">
        <v>101</v>
      </c>
      <c r="FBV80" s="392" t="s">
        <v>101</v>
      </c>
      <c r="FBW80" s="392" t="s">
        <v>101</v>
      </c>
      <c r="FBX80" s="392" t="s">
        <v>101</v>
      </c>
      <c r="FBY80" s="392" t="s">
        <v>101</v>
      </c>
      <c r="FBZ80" s="392" t="s">
        <v>101</v>
      </c>
      <c r="FCA80" s="392" t="s">
        <v>101</v>
      </c>
      <c r="FCB80" s="392" t="s">
        <v>101</v>
      </c>
      <c r="FCC80" s="392" t="s">
        <v>101</v>
      </c>
      <c r="FCD80" s="392" t="s">
        <v>101</v>
      </c>
      <c r="FCE80" s="392" t="s">
        <v>101</v>
      </c>
      <c r="FCF80" s="392" t="s">
        <v>101</v>
      </c>
      <c r="FCG80" s="392" t="s">
        <v>101</v>
      </c>
      <c r="FCH80" s="392" t="s">
        <v>101</v>
      </c>
      <c r="FCI80" s="392" t="s">
        <v>101</v>
      </c>
      <c r="FCJ80" s="392" t="s">
        <v>101</v>
      </c>
      <c r="FCK80" s="392" t="s">
        <v>101</v>
      </c>
      <c r="FCL80" s="392" t="s">
        <v>101</v>
      </c>
      <c r="FCM80" s="392" t="s">
        <v>101</v>
      </c>
      <c r="FCN80" s="392" t="s">
        <v>101</v>
      </c>
      <c r="FCO80" s="392" t="s">
        <v>101</v>
      </c>
      <c r="FCP80" s="392" t="s">
        <v>101</v>
      </c>
      <c r="FCQ80" s="392" t="s">
        <v>101</v>
      </c>
      <c r="FCR80" s="392" t="s">
        <v>101</v>
      </c>
      <c r="FCS80" s="392" t="s">
        <v>101</v>
      </c>
      <c r="FCT80" s="392" t="s">
        <v>101</v>
      </c>
      <c r="FCU80" s="392" t="s">
        <v>101</v>
      </c>
      <c r="FCV80" s="392" t="s">
        <v>101</v>
      </c>
      <c r="FCW80" s="392" t="s">
        <v>101</v>
      </c>
      <c r="FCX80" s="392" t="s">
        <v>101</v>
      </c>
      <c r="FCY80" s="392" t="s">
        <v>101</v>
      </c>
      <c r="FCZ80" s="392" t="s">
        <v>101</v>
      </c>
      <c r="FDA80" s="392" t="s">
        <v>101</v>
      </c>
      <c r="FDB80" s="392" t="s">
        <v>101</v>
      </c>
      <c r="FDC80" s="392" t="s">
        <v>101</v>
      </c>
      <c r="FDD80" s="392" t="s">
        <v>101</v>
      </c>
      <c r="FDE80" s="392" t="s">
        <v>101</v>
      </c>
      <c r="FDF80" s="392" t="s">
        <v>101</v>
      </c>
      <c r="FDG80" s="392" t="s">
        <v>101</v>
      </c>
      <c r="FDH80" s="392" t="s">
        <v>101</v>
      </c>
      <c r="FDI80" s="392" t="s">
        <v>101</v>
      </c>
      <c r="FDJ80" s="392" t="s">
        <v>101</v>
      </c>
      <c r="FDK80" s="392" t="s">
        <v>101</v>
      </c>
      <c r="FDL80" s="392" t="s">
        <v>101</v>
      </c>
      <c r="FDM80" s="392" t="s">
        <v>101</v>
      </c>
      <c r="FDN80" s="392" t="s">
        <v>101</v>
      </c>
      <c r="FDO80" s="392" t="s">
        <v>101</v>
      </c>
      <c r="FDP80" s="392" t="s">
        <v>101</v>
      </c>
      <c r="FDQ80" s="392" t="s">
        <v>101</v>
      </c>
      <c r="FDR80" s="392" t="s">
        <v>101</v>
      </c>
      <c r="FDS80" s="392" t="s">
        <v>101</v>
      </c>
      <c r="FDT80" s="392" t="s">
        <v>101</v>
      </c>
      <c r="FDU80" s="392" t="s">
        <v>101</v>
      </c>
      <c r="FDV80" s="392" t="s">
        <v>101</v>
      </c>
      <c r="FDW80" s="392" t="s">
        <v>101</v>
      </c>
      <c r="FDX80" s="392" t="s">
        <v>101</v>
      </c>
      <c r="FDY80" s="392" t="s">
        <v>101</v>
      </c>
      <c r="FDZ80" s="392" t="s">
        <v>101</v>
      </c>
      <c r="FEA80" s="392" t="s">
        <v>101</v>
      </c>
      <c r="FEB80" s="392" t="s">
        <v>101</v>
      </c>
      <c r="FEC80" s="392" t="s">
        <v>101</v>
      </c>
      <c r="FED80" s="392" t="s">
        <v>101</v>
      </c>
      <c r="FEE80" s="392" t="s">
        <v>101</v>
      </c>
      <c r="FEF80" s="392" t="s">
        <v>101</v>
      </c>
      <c r="FEG80" s="392" t="s">
        <v>101</v>
      </c>
      <c r="FEH80" s="392" t="s">
        <v>101</v>
      </c>
      <c r="FEI80" s="392" t="s">
        <v>101</v>
      </c>
      <c r="FEJ80" s="392" t="s">
        <v>101</v>
      </c>
      <c r="FEK80" s="392" t="s">
        <v>101</v>
      </c>
      <c r="FEL80" s="392" t="s">
        <v>101</v>
      </c>
      <c r="FEM80" s="392" t="s">
        <v>101</v>
      </c>
      <c r="FEN80" s="392" t="s">
        <v>101</v>
      </c>
      <c r="FEO80" s="392" t="s">
        <v>101</v>
      </c>
      <c r="FEP80" s="392" t="s">
        <v>101</v>
      </c>
      <c r="FEQ80" s="392" t="s">
        <v>101</v>
      </c>
      <c r="FER80" s="392" t="s">
        <v>101</v>
      </c>
      <c r="FES80" s="392" t="s">
        <v>101</v>
      </c>
      <c r="FET80" s="392" t="s">
        <v>101</v>
      </c>
      <c r="FEU80" s="392" t="s">
        <v>101</v>
      </c>
      <c r="FEV80" s="392" t="s">
        <v>101</v>
      </c>
      <c r="FEW80" s="392" t="s">
        <v>101</v>
      </c>
      <c r="FEX80" s="392" t="s">
        <v>101</v>
      </c>
      <c r="FEY80" s="392" t="s">
        <v>101</v>
      </c>
      <c r="FEZ80" s="392" t="s">
        <v>101</v>
      </c>
      <c r="FFA80" s="392" t="s">
        <v>101</v>
      </c>
      <c r="FFB80" s="392" t="s">
        <v>101</v>
      </c>
      <c r="FFC80" s="392" t="s">
        <v>101</v>
      </c>
      <c r="FFD80" s="392" t="s">
        <v>101</v>
      </c>
      <c r="FFE80" s="392" t="s">
        <v>101</v>
      </c>
      <c r="FFF80" s="392" t="s">
        <v>101</v>
      </c>
      <c r="FFG80" s="392" t="s">
        <v>101</v>
      </c>
      <c r="FFH80" s="392" t="s">
        <v>101</v>
      </c>
      <c r="FFI80" s="392" t="s">
        <v>101</v>
      </c>
      <c r="FFJ80" s="392" t="s">
        <v>101</v>
      </c>
      <c r="FFK80" s="392" t="s">
        <v>101</v>
      </c>
      <c r="FFL80" s="392" t="s">
        <v>101</v>
      </c>
      <c r="FFM80" s="392" t="s">
        <v>101</v>
      </c>
      <c r="FFN80" s="392" t="s">
        <v>101</v>
      </c>
      <c r="FFO80" s="392" t="s">
        <v>101</v>
      </c>
      <c r="FFP80" s="392" t="s">
        <v>101</v>
      </c>
      <c r="FFQ80" s="392" t="s">
        <v>101</v>
      </c>
      <c r="FFR80" s="392" t="s">
        <v>101</v>
      </c>
      <c r="FFS80" s="392" t="s">
        <v>101</v>
      </c>
      <c r="FFT80" s="392" t="s">
        <v>101</v>
      </c>
      <c r="FFU80" s="392" t="s">
        <v>101</v>
      </c>
      <c r="FFV80" s="392" t="s">
        <v>101</v>
      </c>
      <c r="FFW80" s="392" t="s">
        <v>101</v>
      </c>
      <c r="FFX80" s="392" t="s">
        <v>101</v>
      </c>
      <c r="FFY80" s="392" t="s">
        <v>101</v>
      </c>
      <c r="FFZ80" s="392" t="s">
        <v>101</v>
      </c>
      <c r="FGA80" s="392" t="s">
        <v>101</v>
      </c>
      <c r="FGB80" s="392" t="s">
        <v>101</v>
      </c>
      <c r="FGC80" s="392" t="s">
        <v>101</v>
      </c>
      <c r="FGD80" s="392" t="s">
        <v>101</v>
      </c>
      <c r="FGE80" s="392" t="s">
        <v>101</v>
      </c>
      <c r="FGF80" s="392" t="s">
        <v>101</v>
      </c>
      <c r="FGG80" s="392" t="s">
        <v>101</v>
      </c>
      <c r="FGH80" s="392" t="s">
        <v>101</v>
      </c>
      <c r="FGI80" s="392" t="s">
        <v>101</v>
      </c>
      <c r="FGJ80" s="392" t="s">
        <v>101</v>
      </c>
      <c r="FGK80" s="392" t="s">
        <v>101</v>
      </c>
      <c r="FGL80" s="392" t="s">
        <v>101</v>
      </c>
      <c r="FGM80" s="392" t="s">
        <v>101</v>
      </c>
      <c r="FGN80" s="392" t="s">
        <v>101</v>
      </c>
      <c r="FGO80" s="392" t="s">
        <v>101</v>
      </c>
      <c r="FGP80" s="392" t="s">
        <v>101</v>
      </c>
      <c r="FGQ80" s="392" t="s">
        <v>101</v>
      </c>
      <c r="FGR80" s="392" t="s">
        <v>101</v>
      </c>
      <c r="FGS80" s="392" t="s">
        <v>101</v>
      </c>
      <c r="FGT80" s="392" t="s">
        <v>101</v>
      </c>
      <c r="FGU80" s="392" t="s">
        <v>101</v>
      </c>
      <c r="FGV80" s="392" t="s">
        <v>101</v>
      </c>
      <c r="FGW80" s="392" t="s">
        <v>101</v>
      </c>
      <c r="FGX80" s="392" t="s">
        <v>101</v>
      </c>
      <c r="FGY80" s="392" t="s">
        <v>101</v>
      </c>
      <c r="FGZ80" s="392" t="s">
        <v>101</v>
      </c>
      <c r="FHA80" s="392" t="s">
        <v>101</v>
      </c>
      <c r="FHB80" s="392" t="s">
        <v>101</v>
      </c>
      <c r="FHC80" s="392" t="s">
        <v>101</v>
      </c>
      <c r="FHD80" s="392" t="s">
        <v>101</v>
      </c>
      <c r="FHE80" s="392" t="s">
        <v>101</v>
      </c>
      <c r="FHF80" s="392" t="s">
        <v>101</v>
      </c>
      <c r="FHG80" s="392" t="s">
        <v>101</v>
      </c>
      <c r="FHH80" s="392" t="s">
        <v>101</v>
      </c>
      <c r="FHI80" s="392" t="s">
        <v>101</v>
      </c>
      <c r="FHJ80" s="392" t="s">
        <v>101</v>
      </c>
      <c r="FHK80" s="392" t="s">
        <v>101</v>
      </c>
      <c r="FHL80" s="392" t="s">
        <v>101</v>
      </c>
      <c r="FHM80" s="392" t="s">
        <v>101</v>
      </c>
      <c r="FHN80" s="392" t="s">
        <v>101</v>
      </c>
      <c r="FHO80" s="392" t="s">
        <v>101</v>
      </c>
      <c r="FHP80" s="392" t="s">
        <v>101</v>
      </c>
      <c r="FHQ80" s="392" t="s">
        <v>101</v>
      </c>
      <c r="FHR80" s="392" t="s">
        <v>101</v>
      </c>
      <c r="FHS80" s="392" t="s">
        <v>101</v>
      </c>
      <c r="FHT80" s="392" t="s">
        <v>101</v>
      </c>
      <c r="FHU80" s="392" t="s">
        <v>101</v>
      </c>
      <c r="FHV80" s="392" t="s">
        <v>101</v>
      </c>
      <c r="FHW80" s="392" t="s">
        <v>101</v>
      </c>
      <c r="FHX80" s="392" t="s">
        <v>101</v>
      </c>
      <c r="FHY80" s="392" t="s">
        <v>101</v>
      </c>
      <c r="FHZ80" s="392" t="s">
        <v>101</v>
      </c>
      <c r="FIA80" s="392" t="s">
        <v>101</v>
      </c>
      <c r="FIB80" s="392" t="s">
        <v>101</v>
      </c>
      <c r="FIC80" s="392" t="s">
        <v>101</v>
      </c>
      <c r="FID80" s="392" t="s">
        <v>101</v>
      </c>
      <c r="FIE80" s="392" t="s">
        <v>101</v>
      </c>
      <c r="FIF80" s="392" t="s">
        <v>101</v>
      </c>
      <c r="FIG80" s="392" t="s">
        <v>101</v>
      </c>
      <c r="FIH80" s="392" t="s">
        <v>101</v>
      </c>
      <c r="FII80" s="392" t="s">
        <v>101</v>
      </c>
      <c r="FIJ80" s="392" t="s">
        <v>101</v>
      </c>
      <c r="FIK80" s="392" t="s">
        <v>101</v>
      </c>
      <c r="FIL80" s="392" t="s">
        <v>101</v>
      </c>
      <c r="FIM80" s="392" t="s">
        <v>101</v>
      </c>
      <c r="FIN80" s="392" t="s">
        <v>101</v>
      </c>
      <c r="FIO80" s="392" t="s">
        <v>101</v>
      </c>
      <c r="FIP80" s="392" t="s">
        <v>101</v>
      </c>
      <c r="FIQ80" s="392" t="s">
        <v>101</v>
      </c>
      <c r="FIR80" s="392" t="s">
        <v>101</v>
      </c>
      <c r="FIS80" s="392" t="s">
        <v>101</v>
      </c>
      <c r="FIT80" s="392" t="s">
        <v>101</v>
      </c>
      <c r="FIU80" s="392" t="s">
        <v>101</v>
      </c>
      <c r="FIV80" s="392" t="s">
        <v>101</v>
      </c>
      <c r="FIW80" s="392" t="s">
        <v>101</v>
      </c>
      <c r="FIX80" s="392" t="s">
        <v>101</v>
      </c>
      <c r="FIY80" s="392" t="s">
        <v>101</v>
      </c>
      <c r="FIZ80" s="392" t="s">
        <v>101</v>
      </c>
      <c r="FJA80" s="392" t="s">
        <v>101</v>
      </c>
      <c r="FJB80" s="392" t="s">
        <v>101</v>
      </c>
      <c r="FJC80" s="392" t="s">
        <v>101</v>
      </c>
      <c r="FJD80" s="392" t="s">
        <v>101</v>
      </c>
      <c r="FJE80" s="392" t="s">
        <v>101</v>
      </c>
      <c r="FJF80" s="392" t="s">
        <v>101</v>
      </c>
      <c r="FJG80" s="392" t="s">
        <v>101</v>
      </c>
      <c r="FJH80" s="392" t="s">
        <v>101</v>
      </c>
      <c r="FJI80" s="392" t="s">
        <v>101</v>
      </c>
      <c r="FJJ80" s="392" t="s">
        <v>101</v>
      </c>
      <c r="FJK80" s="392" t="s">
        <v>101</v>
      </c>
      <c r="FJL80" s="392" t="s">
        <v>101</v>
      </c>
      <c r="FJM80" s="392" t="s">
        <v>101</v>
      </c>
      <c r="FJN80" s="392" t="s">
        <v>101</v>
      </c>
      <c r="FJO80" s="392" t="s">
        <v>101</v>
      </c>
      <c r="FJP80" s="392" t="s">
        <v>101</v>
      </c>
      <c r="FJQ80" s="392" t="s">
        <v>101</v>
      </c>
      <c r="FJR80" s="392" t="s">
        <v>101</v>
      </c>
      <c r="FJS80" s="392" t="s">
        <v>101</v>
      </c>
      <c r="FJT80" s="392" t="s">
        <v>101</v>
      </c>
      <c r="FJU80" s="392" t="s">
        <v>101</v>
      </c>
      <c r="FJV80" s="392" t="s">
        <v>101</v>
      </c>
      <c r="FJW80" s="392" t="s">
        <v>101</v>
      </c>
      <c r="FJX80" s="392" t="s">
        <v>101</v>
      </c>
      <c r="FJY80" s="392" t="s">
        <v>101</v>
      </c>
      <c r="FJZ80" s="392" t="s">
        <v>101</v>
      </c>
      <c r="FKA80" s="392" t="s">
        <v>101</v>
      </c>
      <c r="FKB80" s="392" t="s">
        <v>101</v>
      </c>
      <c r="FKC80" s="392" t="s">
        <v>101</v>
      </c>
      <c r="FKD80" s="392" t="s">
        <v>101</v>
      </c>
      <c r="FKE80" s="392" t="s">
        <v>101</v>
      </c>
      <c r="FKF80" s="392" t="s">
        <v>101</v>
      </c>
      <c r="FKG80" s="392" t="s">
        <v>101</v>
      </c>
      <c r="FKH80" s="392" t="s">
        <v>101</v>
      </c>
      <c r="FKI80" s="392" t="s">
        <v>101</v>
      </c>
      <c r="FKJ80" s="392" t="s">
        <v>101</v>
      </c>
      <c r="FKK80" s="392" t="s">
        <v>101</v>
      </c>
      <c r="FKL80" s="392" t="s">
        <v>101</v>
      </c>
      <c r="FKM80" s="392" t="s">
        <v>101</v>
      </c>
      <c r="FKN80" s="392" t="s">
        <v>101</v>
      </c>
      <c r="FKO80" s="392" t="s">
        <v>101</v>
      </c>
      <c r="FKP80" s="392" t="s">
        <v>101</v>
      </c>
      <c r="FKQ80" s="392" t="s">
        <v>101</v>
      </c>
      <c r="FKR80" s="392" t="s">
        <v>101</v>
      </c>
      <c r="FKS80" s="392" t="s">
        <v>101</v>
      </c>
      <c r="FKT80" s="392" t="s">
        <v>101</v>
      </c>
      <c r="FKU80" s="392" t="s">
        <v>101</v>
      </c>
      <c r="FKV80" s="392" t="s">
        <v>101</v>
      </c>
      <c r="FKW80" s="392" t="s">
        <v>101</v>
      </c>
      <c r="FKX80" s="392" t="s">
        <v>101</v>
      </c>
      <c r="FKY80" s="392" t="s">
        <v>101</v>
      </c>
      <c r="FKZ80" s="392" t="s">
        <v>101</v>
      </c>
      <c r="FLA80" s="392" t="s">
        <v>101</v>
      </c>
      <c r="FLB80" s="392" t="s">
        <v>101</v>
      </c>
      <c r="FLC80" s="392" t="s">
        <v>101</v>
      </c>
      <c r="FLD80" s="392" t="s">
        <v>101</v>
      </c>
      <c r="FLE80" s="392" t="s">
        <v>101</v>
      </c>
      <c r="FLF80" s="392" t="s">
        <v>101</v>
      </c>
      <c r="FLG80" s="392" t="s">
        <v>101</v>
      </c>
      <c r="FLH80" s="392" t="s">
        <v>101</v>
      </c>
      <c r="FLI80" s="392" t="s">
        <v>101</v>
      </c>
      <c r="FLJ80" s="392" t="s">
        <v>101</v>
      </c>
      <c r="FLK80" s="392" t="s">
        <v>101</v>
      </c>
      <c r="FLL80" s="392" t="s">
        <v>101</v>
      </c>
      <c r="FLM80" s="392" t="s">
        <v>101</v>
      </c>
      <c r="FLN80" s="392" t="s">
        <v>101</v>
      </c>
      <c r="FLO80" s="392" t="s">
        <v>101</v>
      </c>
      <c r="FLP80" s="392" t="s">
        <v>101</v>
      </c>
      <c r="FLQ80" s="392" t="s">
        <v>101</v>
      </c>
      <c r="FLR80" s="392" t="s">
        <v>101</v>
      </c>
      <c r="FLS80" s="392" t="s">
        <v>101</v>
      </c>
      <c r="FLT80" s="392" t="s">
        <v>101</v>
      </c>
      <c r="FLU80" s="392" t="s">
        <v>101</v>
      </c>
      <c r="FLV80" s="392" t="s">
        <v>101</v>
      </c>
      <c r="FLW80" s="392" t="s">
        <v>101</v>
      </c>
      <c r="FLX80" s="392" t="s">
        <v>101</v>
      </c>
      <c r="FLY80" s="392" t="s">
        <v>101</v>
      </c>
      <c r="FLZ80" s="392" t="s">
        <v>101</v>
      </c>
      <c r="FMA80" s="392" t="s">
        <v>101</v>
      </c>
      <c r="FMB80" s="392" t="s">
        <v>101</v>
      </c>
      <c r="FMC80" s="392" t="s">
        <v>101</v>
      </c>
      <c r="FMD80" s="392" t="s">
        <v>101</v>
      </c>
      <c r="FME80" s="392" t="s">
        <v>101</v>
      </c>
      <c r="FMF80" s="392" t="s">
        <v>101</v>
      </c>
      <c r="FMG80" s="392" t="s">
        <v>101</v>
      </c>
      <c r="FMH80" s="392" t="s">
        <v>101</v>
      </c>
      <c r="FMI80" s="392" t="s">
        <v>101</v>
      </c>
      <c r="FMJ80" s="392" t="s">
        <v>101</v>
      </c>
      <c r="FMK80" s="392" t="s">
        <v>101</v>
      </c>
      <c r="FML80" s="392" t="s">
        <v>101</v>
      </c>
      <c r="FMM80" s="392" t="s">
        <v>101</v>
      </c>
      <c r="FMN80" s="392" t="s">
        <v>101</v>
      </c>
      <c r="FMO80" s="392" t="s">
        <v>101</v>
      </c>
      <c r="FMP80" s="392" t="s">
        <v>101</v>
      </c>
      <c r="FMQ80" s="392" t="s">
        <v>101</v>
      </c>
      <c r="FMR80" s="392" t="s">
        <v>101</v>
      </c>
      <c r="FMS80" s="392" t="s">
        <v>101</v>
      </c>
      <c r="FMT80" s="392" t="s">
        <v>101</v>
      </c>
      <c r="FMU80" s="392" t="s">
        <v>101</v>
      </c>
      <c r="FMV80" s="392" t="s">
        <v>101</v>
      </c>
      <c r="FMW80" s="392" t="s">
        <v>101</v>
      </c>
      <c r="FMX80" s="392" t="s">
        <v>101</v>
      </c>
      <c r="FMY80" s="392" t="s">
        <v>101</v>
      </c>
      <c r="FMZ80" s="392" t="s">
        <v>101</v>
      </c>
      <c r="FNA80" s="392" t="s">
        <v>101</v>
      </c>
      <c r="FNB80" s="392" t="s">
        <v>101</v>
      </c>
      <c r="FNC80" s="392" t="s">
        <v>101</v>
      </c>
      <c r="FND80" s="392" t="s">
        <v>101</v>
      </c>
      <c r="FNE80" s="392" t="s">
        <v>101</v>
      </c>
      <c r="FNF80" s="392" t="s">
        <v>101</v>
      </c>
      <c r="FNG80" s="392" t="s">
        <v>101</v>
      </c>
      <c r="FNH80" s="392" t="s">
        <v>101</v>
      </c>
      <c r="FNI80" s="392" t="s">
        <v>101</v>
      </c>
      <c r="FNJ80" s="392" t="s">
        <v>101</v>
      </c>
      <c r="FNK80" s="392" t="s">
        <v>101</v>
      </c>
      <c r="FNL80" s="392" t="s">
        <v>101</v>
      </c>
      <c r="FNM80" s="392" t="s">
        <v>101</v>
      </c>
      <c r="FNN80" s="392" t="s">
        <v>101</v>
      </c>
      <c r="FNO80" s="392" t="s">
        <v>101</v>
      </c>
      <c r="FNP80" s="392" t="s">
        <v>101</v>
      </c>
      <c r="FNQ80" s="392" t="s">
        <v>101</v>
      </c>
      <c r="FNR80" s="392" t="s">
        <v>101</v>
      </c>
      <c r="FNS80" s="392" t="s">
        <v>101</v>
      </c>
      <c r="FNT80" s="392" t="s">
        <v>101</v>
      </c>
      <c r="FNU80" s="392" t="s">
        <v>101</v>
      </c>
      <c r="FNV80" s="392" t="s">
        <v>101</v>
      </c>
      <c r="FNW80" s="392" t="s">
        <v>101</v>
      </c>
      <c r="FNX80" s="392" t="s">
        <v>101</v>
      </c>
      <c r="FNY80" s="392" t="s">
        <v>101</v>
      </c>
      <c r="FNZ80" s="392" t="s">
        <v>101</v>
      </c>
      <c r="FOA80" s="392" t="s">
        <v>101</v>
      </c>
      <c r="FOB80" s="392" t="s">
        <v>101</v>
      </c>
      <c r="FOC80" s="392" t="s">
        <v>101</v>
      </c>
      <c r="FOD80" s="392" t="s">
        <v>101</v>
      </c>
      <c r="FOE80" s="392" t="s">
        <v>101</v>
      </c>
      <c r="FOF80" s="392" t="s">
        <v>101</v>
      </c>
      <c r="FOG80" s="392" t="s">
        <v>101</v>
      </c>
      <c r="FOH80" s="392" t="s">
        <v>101</v>
      </c>
      <c r="FOI80" s="392" t="s">
        <v>101</v>
      </c>
      <c r="FOJ80" s="392" t="s">
        <v>101</v>
      </c>
      <c r="FOK80" s="392" t="s">
        <v>101</v>
      </c>
      <c r="FOL80" s="392" t="s">
        <v>101</v>
      </c>
      <c r="FOM80" s="392" t="s">
        <v>101</v>
      </c>
      <c r="FON80" s="392" t="s">
        <v>101</v>
      </c>
      <c r="FOO80" s="392" t="s">
        <v>101</v>
      </c>
      <c r="FOP80" s="392" t="s">
        <v>101</v>
      </c>
      <c r="FOQ80" s="392" t="s">
        <v>101</v>
      </c>
      <c r="FOR80" s="392" t="s">
        <v>101</v>
      </c>
      <c r="FOS80" s="392" t="s">
        <v>101</v>
      </c>
      <c r="FOT80" s="392" t="s">
        <v>101</v>
      </c>
      <c r="FOU80" s="392" t="s">
        <v>101</v>
      </c>
      <c r="FOV80" s="392" t="s">
        <v>101</v>
      </c>
      <c r="FOW80" s="392" t="s">
        <v>101</v>
      </c>
      <c r="FOX80" s="392" t="s">
        <v>101</v>
      </c>
      <c r="FOY80" s="392" t="s">
        <v>101</v>
      </c>
      <c r="FOZ80" s="392" t="s">
        <v>101</v>
      </c>
      <c r="FPA80" s="392" t="s">
        <v>101</v>
      </c>
      <c r="FPB80" s="392" t="s">
        <v>101</v>
      </c>
      <c r="FPC80" s="392" t="s">
        <v>101</v>
      </c>
      <c r="FPD80" s="392" t="s">
        <v>101</v>
      </c>
      <c r="FPE80" s="392" t="s">
        <v>101</v>
      </c>
      <c r="FPF80" s="392" t="s">
        <v>101</v>
      </c>
      <c r="FPG80" s="392" t="s">
        <v>101</v>
      </c>
      <c r="FPH80" s="392" t="s">
        <v>101</v>
      </c>
      <c r="FPI80" s="392" t="s">
        <v>101</v>
      </c>
      <c r="FPJ80" s="392" t="s">
        <v>101</v>
      </c>
      <c r="FPK80" s="392" t="s">
        <v>101</v>
      </c>
      <c r="FPL80" s="392" t="s">
        <v>101</v>
      </c>
      <c r="FPM80" s="392" t="s">
        <v>101</v>
      </c>
      <c r="FPN80" s="392" t="s">
        <v>101</v>
      </c>
      <c r="FPO80" s="392" t="s">
        <v>101</v>
      </c>
      <c r="FPP80" s="392" t="s">
        <v>101</v>
      </c>
      <c r="FPQ80" s="392" t="s">
        <v>101</v>
      </c>
      <c r="FPR80" s="392" t="s">
        <v>101</v>
      </c>
      <c r="FPS80" s="392" t="s">
        <v>101</v>
      </c>
      <c r="FPT80" s="392" t="s">
        <v>101</v>
      </c>
      <c r="FPU80" s="392" t="s">
        <v>101</v>
      </c>
      <c r="FPV80" s="392" t="s">
        <v>101</v>
      </c>
      <c r="FPW80" s="392" t="s">
        <v>101</v>
      </c>
      <c r="FPX80" s="392" t="s">
        <v>101</v>
      </c>
      <c r="FPY80" s="392" t="s">
        <v>101</v>
      </c>
      <c r="FPZ80" s="392" t="s">
        <v>101</v>
      </c>
      <c r="FQA80" s="392" t="s">
        <v>101</v>
      </c>
      <c r="FQB80" s="392" t="s">
        <v>101</v>
      </c>
      <c r="FQC80" s="392" t="s">
        <v>101</v>
      </c>
      <c r="FQD80" s="392" t="s">
        <v>101</v>
      </c>
      <c r="FQE80" s="392" t="s">
        <v>101</v>
      </c>
      <c r="FQF80" s="392" t="s">
        <v>101</v>
      </c>
      <c r="FQG80" s="392" t="s">
        <v>101</v>
      </c>
      <c r="FQH80" s="392" t="s">
        <v>101</v>
      </c>
      <c r="FQI80" s="392" t="s">
        <v>101</v>
      </c>
      <c r="FQJ80" s="392" t="s">
        <v>101</v>
      </c>
      <c r="FQK80" s="392" t="s">
        <v>101</v>
      </c>
      <c r="FQL80" s="392" t="s">
        <v>101</v>
      </c>
      <c r="FQM80" s="392" t="s">
        <v>101</v>
      </c>
      <c r="FQN80" s="392" t="s">
        <v>101</v>
      </c>
      <c r="FQO80" s="392" t="s">
        <v>101</v>
      </c>
      <c r="FQP80" s="392" t="s">
        <v>101</v>
      </c>
      <c r="FQQ80" s="392" t="s">
        <v>101</v>
      </c>
      <c r="FQR80" s="392" t="s">
        <v>101</v>
      </c>
      <c r="FQS80" s="392" t="s">
        <v>101</v>
      </c>
      <c r="FQT80" s="392" t="s">
        <v>101</v>
      </c>
      <c r="FQU80" s="392" t="s">
        <v>101</v>
      </c>
      <c r="FQV80" s="392" t="s">
        <v>101</v>
      </c>
      <c r="FQW80" s="392" t="s">
        <v>101</v>
      </c>
      <c r="FQX80" s="392" t="s">
        <v>101</v>
      </c>
      <c r="FQY80" s="392" t="s">
        <v>101</v>
      </c>
      <c r="FQZ80" s="392" t="s">
        <v>101</v>
      </c>
      <c r="FRA80" s="392" t="s">
        <v>101</v>
      </c>
      <c r="FRB80" s="392" t="s">
        <v>101</v>
      </c>
      <c r="FRC80" s="392" t="s">
        <v>101</v>
      </c>
      <c r="FRD80" s="392" t="s">
        <v>101</v>
      </c>
      <c r="FRE80" s="392" t="s">
        <v>101</v>
      </c>
      <c r="FRF80" s="392" t="s">
        <v>101</v>
      </c>
      <c r="FRG80" s="392" t="s">
        <v>101</v>
      </c>
      <c r="FRH80" s="392" t="s">
        <v>101</v>
      </c>
      <c r="FRI80" s="392" t="s">
        <v>101</v>
      </c>
      <c r="FRJ80" s="392" t="s">
        <v>101</v>
      </c>
      <c r="FRK80" s="392" t="s">
        <v>101</v>
      </c>
      <c r="FRL80" s="392" t="s">
        <v>101</v>
      </c>
      <c r="FRM80" s="392" t="s">
        <v>101</v>
      </c>
      <c r="FRN80" s="392" t="s">
        <v>101</v>
      </c>
      <c r="FRO80" s="392" t="s">
        <v>101</v>
      </c>
      <c r="FRP80" s="392" t="s">
        <v>101</v>
      </c>
      <c r="FRQ80" s="392" t="s">
        <v>101</v>
      </c>
      <c r="FRR80" s="392" t="s">
        <v>101</v>
      </c>
      <c r="FRS80" s="392" t="s">
        <v>101</v>
      </c>
      <c r="FRT80" s="392" t="s">
        <v>101</v>
      </c>
      <c r="FRU80" s="392" t="s">
        <v>101</v>
      </c>
      <c r="FRV80" s="392" t="s">
        <v>101</v>
      </c>
      <c r="FRW80" s="392" t="s">
        <v>101</v>
      </c>
      <c r="FRX80" s="392" t="s">
        <v>101</v>
      </c>
      <c r="FRY80" s="392" t="s">
        <v>101</v>
      </c>
      <c r="FRZ80" s="392" t="s">
        <v>101</v>
      </c>
      <c r="FSA80" s="392" t="s">
        <v>101</v>
      </c>
      <c r="FSB80" s="392" t="s">
        <v>101</v>
      </c>
      <c r="FSC80" s="392" t="s">
        <v>101</v>
      </c>
      <c r="FSD80" s="392" t="s">
        <v>101</v>
      </c>
      <c r="FSE80" s="392" t="s">
        <v>101</v>
      </c>
      <c r="FSF80" s="392" t="s">
        <v>101</v>
      </c>
      <c r="FSG80" s="392" t="s">
        <v>101</v>
      </c>
      <c r="FSH80" s="392" t="s">
        <v>101</v>
      </c>
      <c r="FSI80" s="392" t="s">
        <v>101</v>
      </c>
      <c r="FSJ80" s="392" t="s">
        <v>101</v>
      </c>
      <c r="FSK80" s="392" t="s">
        <v>101</v>
      </c>
      <c r="FSL80" s="392" t="s">
        <v>101</v>
      </c>
      <c r="FSM80" s="392" t="s">
        <v>101</v>
      </c>
      <c r="FSN80" s="392" t="s">
        <v>101</v>
      </c>
      <c r="FSO80" s="392" t="s">
        <v>101</v>
      </c>
      <c r="FSP80" s="392" t="s">
        <v>101</v>
      </c>
      <c r="FSQ80" s="392" t="s">
        <v>101</v>
      </c>
      <c r="FSR80" s="392" t="s">
        <v>101</v>
      </c>
      <c r="FSS80" s="392" t="s">
        <v>101</v>
      </c>
      <c r="FST80" s="392" t="s">
        <v>101</v>
      </c>
      <c r="FSU80" s="392" t="s">
        <v>101</v>
      </c>
      <c r="FSV80" s="392" t="s">
        <v>101</v>
      </c>
      <c r="FSW80" s="392" t="s">
        <v>101</v>
      </c>
      <c r="FSX80" s="392" t="s">
        <v>101</v>
      </c>
      <c r="FSY80" s="392" t="s">
        <v>101</v>
      </c>
      <c r="FSZ80" s="392" t="s">
        <v>101</v>
      </c>
      <c r="FTA80" s="392" t="s">
        <v>101</v>
      </c>
      <c r="FTB80" s="392" t="s">
        <v>101</v>
      </c>
      <c r="FTC80" s="392" t="s">
        <v>101</v>
      </c>
      <c r="FTD80" s="392" t="s">
        <v>101</v>
      </c>
      <c r="FTE80" s="392" t="s">
        <v>101</v>
      </c>
      <c r="FTF80" s="392" t="s">
        <v>101</v>
      </c>
      <c r="FTG80" s="392" t="s">
        <v>101</v>
      </c>
      <c r="FTH80" s="392" t="s">
        <v>101</v>
      </c>
      <c r="FTI80" s="392" t="s">
        <v>101</v>
      </c>
      <c r="FTJ80" s="392" t="s">
        <v>101</v>
      </c>
      <c r="FTK80" s="392" t="s">
        <v>101</v>
      </c>
      <c r="FTL80" s="392" t="s">
        <v>101</v>
      </c>
      <c r="FTM80" s="392" t="s">
        <v>101</v>
      </c>
      <c r="FTN80" s="392" t="s">
        <v>101</v>
      </c>
      <c r="FTO80" s="392" t="s">
        <v>101</v>
      </c>
      <c r="FTP80" s="392" t="s">
        <v>101</v>
      </c>
      <c r="FTQ80" s="392" t="s">
        <v>101</v>
      </c>
      <c r="FTR80" s="392" t="s">
        <v>101</v>
      </c>
      <c r="FTS80" s="392" t="s">
        <v>101</v>
      </c>
      <c r="FTT80" s="392" t="s">
        <v>101</v>
      </c>
      <c r="FTU80" s="392" t="s">
        <v>101</v>
      </c>
      <c r="FTV80" s="392" t="s">
        <v>101</v>
      </c>
      <c r="FTW80" s="392" t="s">
        <v>101</v>
      </c>
      <c r="FTX80" s="392" t="s">
        <v>101</v>
      </c>
      <c r="FTY80" s="392" t="s">
        <v>101</v>
      </c>
      <c r="FTZ80" s="392" t="s">
        <v>101</v>
      </c>
      <c r="FUA80" s="392" t="s">
        <v>101</v>
      </c>
      <c r="FUB80" s="392" t="s">
        <v>101</v>
      </c>
      <c r="FUC80" s="392" t="s">
        <v>101</v>
      </c>
      <c r="FUD80" s="392" t="s">
        <v>101</v>
      </c>
      <c r="FUE80" s="392" t="s">
        <v>101</v>
      </c>
      <c r="FUF80" s="392" t="s">
        <v>101</v>
      </c>
      <c r="FUG80" s="392" t="s">
        <v>101</v>
      </c>
      <c r="FUH80" s="392" t="s">
        <v>101</v>
      </c>
      <c r="FUI80" s="392" t="s">
        <v>101</v>
      </c>
      <c r="FUJ80" s="392" t="s">
        <v>101</v>
      </c>
      <c r="FUK80" s="392" t="s">
        <v>101</v>
      </c>
      <c r="FUL80" s="392" t="s">
        <v>101</v>
      </c>
      <c r="FUM80" s="392" t="s">
        <v>101</v>
      </c>
      <c r="FUN80" s="392" t="s">
        <v>101</v>
      </c>
      <c r="FUO80" s="392" t="s">
        <v>101</v>
      </c>
      <c r="FUP80" s="392" t="s">
        <v>101</v>
      </c>
      <c r="FUQ80" s="392" t="s">
        <v>101</v>
      </c>
      <c r="FUR80" s="392" t="s">
        <v>101</v>
      </c>
      <c r="FUS80" s="392" t="s">
        <v>101</v>
      </c>
      <c r="FUT80" s="392" t="s">
        <v>101</v>
      </c>
      <c r="FUU80" s="392" t="s">
        <v>101</v>
      </c>
      <c r="FUV80" s="392" t="s">
        <v>101</v>
      </c>
      <c r="FUW80" s="392" t="s">
        <v>101</v>
      </c>
      <c r="FUX80" s="392" t="s">
        <v>101</v>
      </c>
      <c r="FUY80" s="392" t="s">
        <v>101</v>
      </c>
      <c r="FUZ80" s="392" t="s">
        <v>101</v>
      </c>
      <c r="FVA80" s="392" t="s">
        <v>101</v>
      </c>
      <c r="FVB80" s="392" t="s">
        <v>101</v>
      </c>
      <c r="FVC80" s="392" t="s">
        <v>101</v>
      </c>
      <c r="FVD80" s="392" t="s">
        <v>101</v>
      </c>
      <c r="FVE80" s="392" t="s">
        <v>101</v>
      </c>
      <c r="FVF80" s="392" t="s">
        <v>101</v>
      </c>
      <c r="FVG80" s="392" t="s">
        <v>101</v>
      </c>
      <c r="FVH80" s="392" t="s">
        <v>101</v>
      </c>
      <c r="FVI80" s="392" t="s">
        <v>101</v>
      </c>
      <c r="FVJ80" s="392" t="s">
        <v>101</v>
      </c>
      <c r="FVK80" s="392" t="s">
        <v>101</v>
      </c>
      <c r="FVL80" s="392" t="s">
        <v>101</v>
      </c>
      <c r="FVM80" s="392" t="s">
        <v>101</v>
      </c>
      <c r="FVN80" s="392" t="s">
        <v>101</v>
      </c>
      <c r="FVO80" s="392" t="s">
        <v>101</v>
      </c>
      <c r="FVP80" s="392" t="s">
        <v>101</v>
      </c>
      <c r="FVQ80" s="392" t="s">
        <v>101</v>
      </c>
      <c r="FVR80" s="392" t="s">
        <v>101</v>
      </c>
      <c r="FVS80" s="392" t="s">
        <v>101</v>
      </c>
      <c r="FVT80" s="392" t="s">
        <v>101</v>
      </c>
      <c r="FVU80" s="392" t="s">
        <v>101</v>
      </c>
      <c r="FVV80" s="392" t="s">
        <v>101</v>
      </c>
      <c r="FVW80" s="392" t="s">
        <v>101</v>
      </c>
      <c r="FVX80" s="392" t="s">
        <v>101</v>
      </c>
      <c r="FVY80" s="392" t="s">
        <v>101</v>
      </c>
      <c r="FVZ80" s="392" t="s">
        <v>101</v>
      </c>
      <c r="FWA80" s="392" t="s">
        <v>101</v>
      </c>
      <c r="FWB80" s="392" t="s">
        <v>101</v>
      </c>
      <c r="FWC80" s="392" t="s">
        <v>101</v>
      </c>
      <c r="FWD80" s="392" t="s">
        <v>101</v>
      </c>
      <c r="FWE80" s="392" t="s">
        <v>101</v>
      </c>
      <c r="FWF80" s="392" t="s">
        <v>101</v>
      </c>
      <c r="FWG80" s="392" t="s">
        <v>101</v>
      </c>
      <c r="FWH80" s="392" t="s">
        <v>101</v>
      </c>
      <c r="FWI80" s="392" t="s">
        <v>101</v>
      </c>
      <c r="FWJ80" s="392" t="s">
        <v>101</v>
      </c>
      <c r="FWK80" s="392" t="s">
        <v>101</v>
      </c>
      <c r="FWL80" s="392" t="s">
        <v>101</v>
      </c>
      <c r="FWM80" s="392" t="s">
        <v>101</v>
      </c>
      <c r="FWN80" s="392" t="s">
        <v>101</v>
      </c>
      <c r="FWO80" s="392" t="s">
        <v>101</v>
      </c>
      <c r="FWP80" s="392" t="s">
        <v>101</v>
      </c>
      <c r="FWQ80" s="392" t="s">
        <v>101</v>
      </c>
      <c r="FWR80" s="392" t="s">
        <v>101</v>
      </c>
      <c r="FWS80" s="392" t="s">
        <v>101</v>
      </c>
      <c r="FWT80" s="392" t="s">
        <v>101</v>
      </c>
      <c r="FWU80" s="392" t="s">
        <v>101</v>
      </c>
      <c r="FWV80" s="392" t="s">
        <v>101</v>
      </c>
      <c r="FWW80" s="392" t="s">
        <v>101</v>
      </c>
      <c r="FWX80" s="392" t="s">
        <v>101</v>
      </c>
      <c r="FWY80" s="392" t="s">
        <v>101</v>
      </c>
      <c r="FWZ80" s="392" t="s">
        <v>101</v>
      </c>
      <c r="FXA80" s="392" t="s">
        <v>101</v>
      </c>
      <c r="FXB80" s="392" t="s">
        <v>101</v>
      </c>
      <c r="FXC80" s="392" t="s">
        <v>101</v>
      </c>
      <c r="FXD80" s="392" t="s">
        <v>101</v>
      </c>
      <c r="FXE80" s="392" t="s">
        <v>101</v>
      </c>
      <c r="FXF80" s="392" t="s">
        <v>101</v>
      </c>
      <c r="FXG80" s="392" t="s">
        <v>101</v>
      </c>
      <c r="FXH80" s="392" t="s">
        <v>101</v>
      </c>
      <c r="FXI80" s="392" t="s">
        <v>101</v>
      </c>
      <c r="FXJ80" s="392" t="s">
        <v>101</v>
      </c>
      <c r="FXK80" s="392" t="s">
        <v>101</v>
      </c>
      <c r="FXL80" s="392" t="s">
        <v>101</v>
      </c>
      <c r="FXM80" s="392" t="s">
        <v>101</v>
      </c>
      <c r="FXN80" s="392" t="s">
        <v>101</v>
      </c>
      <c r="FXO80" s="392" t="s">
        <v>101</v>
      </c>
      <c r="FXP80" s="392" t="s">
        <v>101</v>
      </c>
      <c r="FXQ80" s="392" t="s">
        <v>101</v>
      </c>
      <c r="FXR80" s="392" t="s">
        <v>101</v>
      </c>
      <c r="FXS80" s="392" t="s">
        <v>101</v>
      </c>
      <c r="FXT80" s="392" t="s">
        <v>101</v>
      </c>
      <c r="FXU80" s="392" t="s">
        <v>101</v>
      </c>
      <c r="FXV80" s="392" t="s">
        <v>101</v>
      </c>
      <c r="FXW80" s="392" t="s">
        <v>101</v>
      </c>
      <c r="FXX80" s="392" t="s">
        <v>101</v>
      </c>
      <c r="FXY80" s="392" t="s">
        <v>101</v>
      </c>
      <c r="FXZ80" s="392" t="s">
        <v>101</v>
      </c>
      <c r="FYA80" s="392" t="s">
        <v>101</v>
      </c>
      <c r="FYB80" s="392" t="s">
        <v>101</v>
      </c>
      <c r="FYC80" s="392" t="s">
        <v>101</v>
      </c>
      <c r="FYD80" s="392" t="s">
        <v>101</v>
      </c>
      <c r="FYE80" s="392" t="s">
        <v>101</v>
      </c>
      <c r="FYF80" s="392" t="s">
        <v>101</v>
      </c>
      <c r="FYG80" s="392" t="s">
        <v>101</v>
      </c>
      <c r="FYH80" s="392" t="s">
        <v>101</v>
      </c>
      <c r="FYI80" s="392" t="s">
        <v>101</v>
      </c>
      <c r="FYJ80" s="392" t="s">
        <v>101</v>
      </c>
      <c r="FYK80" s="392" t="s">
        <v>101</v>
      </c>
      <c r="FYL80" s="392" t="s">
        <v>101</v>
      </c>
      <c r="FYM80" s="392" t="s">
        <v>101</v>
      </c>
      <c r="FYN80" s="392" t="s">
        <v>101</v>
      </c>
      <c r="FYO80" s="392" t="s">
        <v>101</v>
      </c>
      <c r="FYP80" s="392" t="s">
        <v>101</v>
      </c>
      <c r="FYQ80" s="392" t="s">
        <v>101</v>
      </c>
      <c r="FYR80" s="392" t="s">
        <v>101</v>
      </c>
      <c r="FYS80" s="392" t="s">
        <v>101</v>
      </c>
      <c r="FYT80" s="392" t="s">
        <v>101</v>
      </c>
      <c r="FYU80" s="392" t="s">
        <v>101</v>
      </c>
      <c r="FYV80" s="392" t="s">
        <v>101</v>
      </c>
      <c r="FYW80" s="392" t="s">
        <v>101</v>
      </c>
      <c r="FYX80" s="392" t="s">
        <v>101</v>
      </c>
      <c r="FYY80" s="392" t="s">
        <v>101</v>
      </c>
      <c r="FYZ80" s="392" t="s">
        <v>101</v>
      </c>
      <c r="FZA80" s="392" t="s">
        <v>101</v>
      </c>
      <c r="FZB80" s="392" t="s">
        <v>101</v>
      </c>
      <c r="FZC80" s="392" t="s">
        <v>101</v>
      </c>
      <c r="FZD80" s="392" t="s">
        <v>101</v>
      </c>
      <c r="FZE80" s="392" t="s">
        <v>101</v>
      </c>
      <c r="FZF80" s="392" t="s">
        <v>101</v>
      </c>
      <c r="FZG80" s="392" t="s">
        <v>101</v>
      </c>
      <c r="FZH80" s="392" t="s">
        <v>101</v>
      </c>
      <c r="FZI80" s="392" t="s">
        <v>101</v>
      </c>
      <c r="FZJ80" s="392" t="s">
        <v>101</v>
      </c>
      <c r="FZK80" s="392" t="s">
        <v>101</v>
      </c>
      <c r="FZL80" s="392" t="s">
        <v>101</v>
      </c>
      <c r="FZM80" s="392" t="s">
        <v>101</v>
      </c>
      <c r="FZN80" s="392" t="s">
        <v>101</v>
      </c>
      <c r="FZO80" s="392" t="s">
        <v>101</v>
      </c>
      <c r="FZP80" s="392" t="s">
        <v>101</v>
      </c>
      <c r="FZQ80" s="392" t="s">
        <v>101</v>
      </c>
      <c r="FZR80" s="392" t="s">
        <v>101</v>
      </c>
      <c r="FZS80" s="392" t="s">
        <v>101</v>
      </c>
      <c r="FZT80" s="392" t="s">
        <v>101</v>
      </c>
      <c r="FZU80" s="392" t="s">
        <v>101</v>
      </c>
      <c r="FZV80" s="392" t="s">
        <v>101</v>
      </c>
      <c r="FZW80" s="392" t="s">
        <v>101</v>
      </c>
      <c r="FZX80" s="392" t="s">
        <v>101</v>
      </c>
      <c r="FZY80" s="392" t="s">
        <v>101</v>
      </c>
      <c r="FZZ80" s="392" t="s">
        <v>101</v>
      </c>
      <c r="GAA80" s="392" t="s">
        <v>101</v>
      </c>
      <c r="GAB80" s="392" t="s">
        <v>101</v>
      </c>
      <c r="GAC80" s="392" t="s">
        <v>101</v>
      </c>
      <c r="GAD80" s="392" t="s">
        <v>101</v>
      </c>
      <c r="GAE80" s="392" t="s">
        <v>101</v>
      </c>
      <c r="GAF80" s="392" t="s">
        <v>101</v>
      </c>
      <c r="GAG80" s="392" t="s">
        <v>101</v>
      </c>
      <c r="GAH80" s="392" t="s">
        <v>101</v>
      </c>
      <c r="GAI80" s="392" t="s">
        <v>101</v>
      </c>
      <c r="GAJ80" s="392" t="s">
        <v>101</v>
      </c>
      <c r="GAK80" s="392" t="s">
        <v>101</v>
      </c>
      <c r="GAL80" s="392" t="s">
        <v>101</v>
      </c>
      <c r="GAM80" s="392" t="s">
        <v>101</v>
      </c>
      <c r="GAN80" s="392" t="s">
        <v>101</v>
      </c>
      <c r="GAO80" s="392" t="s">
        <v>101</v>
      </c>
      <c r="GAP80" s="392" t="s">
        <v>101</v>
      </c>
      <c r="GAQ80" s="392" t="s">
        <v>101</v>
      </c>
      <c r="GAR80" s="392" t="s">
        <v>101</v>
      </c>
      <c r="GAS80" s="392" t="s">
        <v>101</v>
      </c>
      <c r="GAT80" s="392" t="s">
        <v>101</v>
      </c>
      <c r="GAU80" s="392" t="s">
        <v>101</v>
      </c>
      <c r="GAV80" s="392" t="s">
        <v>101</v>
      </c>
      <c r="GAW80" s="392" t="s">
        <v>101</v>
      </c>
      <c r="GAX80" s="392" t="s">
        <v>101</v>
      </c>
      <c r="GAY80" s="392" t="s">
        <v>101</v>
      </c>
      <c r="GAZ80" s="392" t="s">
        <v>101</v>
      </c>
      <c r="GBA80" s="392" t="s">
        <v>101</v>
      </c>
      <c r="GBB80" s="392" t="s">
        <v>101</v>
      </c>
      <c r="GBC80" s="392" t="s">
        <v>101</v>
      </c>
      <c r="GBD80" s="392" t="s">
        <v>101</v>
      </c>
      <c r="GBE80" s="392" t="s">
        <v>101</v>
      </c>
      <c r="GBF80" s="392" t="s">
        <v>101</v>
      </c>
      <c r="GBG80" s="392" t="s">
        <v>101</v>
      </c>
      <c r="GBH80" s="392" t="s">
        <v>101</v>
      </c>
      <c r="GBI80" s="392" t="s">
        <v>101</v>
      </c>
      <c r="GBJ80" s="392" t="s">
        <v>101</v>
      </c>
      <c r="GBK80" s="392" t="s">
        <v>101</v>
      </c>
      <c r="GBL80" s="392" t="s">
        <v>101</v>
      </c>
      <c r="GBM80" s="392" t="s">
        <v>101</v>
      </c>
      <c r="GBN80" s="392" t="s">
        <v>101</v>
      </c>
      <c r="GBO80" s="392" t="s">
        <v>101</v>
      </c>
      <c r="GBP80" s="392" t="s">
        <v>101</v>
      </c>
      <c r="GBQ80" s="392" t="s">
        <v>101</v>
      </c>
      <c r="GBR80" s="392" t="s">
        <v>101</v>
      </c>
      <c r="GBS80" s="392" t="s">
        <v>101</v>
      </c>
      <c r="GBT80" s="392" t="s">
        <v>101</v>
      </c>
      <c r="GBU80" s="392" t="s">
        <v>101</v>
      </c>
      <c r="GBV80" s="392" t="s">
        <v>101</v>
      </c>
      <c r="GBW80" s="392" t="s">
        <v>101</v>
      </c>
      <c r="GBX80" s="392" t="s">
        <v>101</v>
      </c>
      <c r="GBY80" s="392" t="s">
        <v>101</v>
      </c>
      <c r="GBZ80" s="392" t="s">
        <v>101</v>
      </c>
      <c r="GCA80" s="392" t="s">
        <v>101</v>
      </c>
      <c r="GCB80" s="392" t="s">
        <v>101</v>
      </c>
      <c r="GCC80" s="392" t="s">
        <v>101</v>
      </c>
      <c r="GCD80" s="392" t="s">
        <v>101</v>
      </c>
      <c r="GCE80" s="392" t="s">
        <v>101</v>
      </c>
      <c r="GCF80" s="392" t="s">
        <v>101</v>
      </c>
      <c r="GCG80" s="392" t="s">
        <v>101</v>
      </c>
      <c r="GCH80" s="392" t="s">
        <v>101</v>
      </c>
      <c r="GCI80" s="392" t="s">
        <v>101</v>
      </c>
      <c r="GCJ80" s="392" t="s">
        <v>101</v>
      </c>
      <c r="GCK80" s="392" t="s">
        <v>101</v>
      </c>
      <c r="GCL80" s="392" t="s">
        <v>101</v>
      </c>
      <c r="GCM80" s="392" t="s">
        <v>101</v>
      </c>
      <c r="GCN80" s="392" t="s">
        <v>101</v>
      </c>
      <c r="GCO80" s="392" t="s">
        <v>101</v>
      </c>
      <c r="GCP80" s="392" t="s">
        <v>101</v>
      </c>
      <c r="GCQ80" s="392" t="s">
        <v>101</v>
      </c>
      <c r="GCR80" s="392" t="s">
        <v>101</v>
      </c>
      <c r="GCS80" s="392" t="s">
        <v>101</v>
      </c>
      <c r="GCT80" s="392" t="s">
        <v>101</v>
      </c>
      <c r="GCU80" s="392" t="s">
        <v>101</v>
      </c>
      <c r="GCV80" s="392" t="s">
        <v>101</v>
      </c>
      <c r="GCW80" s="392" t="s">
        <v>101</v>
      </c>
      <c r="GCX80" s="392" t="s">
        <v>101</v>
      </c>
      <c r="GCY80" s="392" t="s">
        <v>101</v>
      </c>
      <c r="GCZ80" s="392" t="s">
        <v>101</v>
      </c>
      <c r="GDA80" s="392" t="s">
        <v>101</v>
      </c>
      <c r="GDB80" s="392" t="s">
        <v>101</v>
      </c>
      <c r="GDC80" s="392" t="s">
        <v>101</v>
      </c>
      <c r="GDD80" s="392" t="s">
        <v>101</v>
      </c>
      <c r="GDE80" s="392" t="s">
        <v>101</v>
      </c>
      <c r="GDF80" s="392" t="s">
        <v>101</v>
      </c>
      <c r="GDG80" s="392" t="s">
        <v>101</v>
      </c>
      <c r="GDH80" s="392" t="s">
        <v>101</v>
      </c>
      <c r="GDI80" s="392" t="s">
        <v>101</v>
      </c>
      <c r="GDJ80" s="392" t="s">
        <v>101</v>
      </c>
      <c r="GDK80" s="392" t="s">
        <v>101</v>
      </c>
      <c r="GDL80" s="392" t="s">
        <v>101</v>
      </c>
      <c r="GDM80" s="392" t="s">
        <v>101</v>
      </c>
      <c r="GDN80" s="392" t="s">
        <v>101</v>
      </c>
      <c r="GDO80" s="392" t="s">
        <v>101</v>
      </c>
      <c r="GDP80" s="392" t="s">
        <v>101</v>
      </c>
      <c r="GDQ80" s="392" t="s">
        <v>101</v>
      </c>
      <c r="GDR80" s="392" t="s">
        <v>101</v>
      </c>
      <c r="GDS80" s="392" t="s">
        <v>101</v>
      </c>
      <c r="GDT80" s="392" t="s">
        <v>101</v>
      </c>
      <c r="GDU80" s="392" t="s">
        <v>101</v>
      </c>
      <c r="GDV80" s="392" t="s">
        <v>101</v>
      </c>
      <c r="GDW80" s="392" t="s">
        <v>101</v>
      </c>
      <c r="GDX80" s="392" t="s">
        <v>101</v>
      </c>
      <c r="GDY80" s="392" t="s">
        <v>101</v>
      </c>
      <c r="GDZ80" s="392" t="s">
        <v>101</v>
      </c>
      <c r="GEA80" s="392" t="s">
        <v>101</v>
      </c>
      <c r="GEB80" s="392" t="s">
        <v>101</v>
      </c>
      <c r="GEC80" s="392" t="s">
        <v>101</v>
      </c>
      <c r="GED80" s="392" t="s">
        <v>101</v>
      </c>
      <c r="GEE80" s="392" t="s">
        <v>101</v>
      </c>
      <c r="GEF80" s="392" t="s">
        <v>101</v>
      </c>
      <c r="GEG80" s="392" t="s">
        <v>101</v>
      </c>
      <c r="GEH80" s="392" t="s">
        <v>101</v>
      </c>
      <c r="GEI80" s="392" t="s">
        <v>101</v>
      </c>
      <c r="GEJ80" s="392" t="s">
        <v>101</v>
      </c>
      <c r="GEK80" s="392" t="s">
        <v>101</v>
      </c>
      <c r="GEL80" s="392" t="s">
        <v>101</v>
      </c>
      <c r="GEM80" s="392" t="s">
        <v>101</v>
      </c>
      <c r="GEN80" s="392" t="s">
        <v>101</v>
      </c>
      <c r="GEO80" s="392" t="s">
        <v>101</v>
      </c>
      <c r="GEP80" s="392" t="s">
        <v>101</v>
      </c>
      <c r="GEQ80" s="392" t="s">
        <v>101</v>
      </c>
      <c r="GER80" s="392" t="s">
        <v>101</v>
      </c>
      <c r="GES80" s="392" t="s">
        <v>101</v>
      </c>
      <c r="GET80" s="392" t="s">
        <v>101</v>
      </c>
      <c r="GEU80" s="392" t="s">
        <v>101</v>
      </c>
      <c r="GEV80" s="392" t="s">
        <v>101</v>
      </c>
      <c r="GEW80" s="392" t="s">
        <v>101</v>
      </c>
      <c r="GEX80" s="392" t="s">
        <v>101</v>
      </c>
      <c r="GEY80" s="392" t="s">
        <v>101</v>
      </c>
      <c r="GEZ80" s="392" t="s">
        <v>101</v>
      </c>
      <c r="GFA80" s="392" t="s">
        <v>101</v>
      </c>
      <c r="GFB80" s="392" t="s">
        <v>101</v>
      </c>
      <c r="GFC80" s="392" t="s">
        <v>101</v>
      </c>
      <c r="GFD80" s="392" t="s">
        <v>101</v>
      </c>
      <c r="GFE80" s="392" t="s">
        <v>101</v>
      </c>
      <c r="GFF80" s="392" t="s">
        <v>101</v>
      </c>
      <c r="GFG80" s="392" t="s">
        <v>101</v>
      </c>
      <c r="GFH80" s="392" t="s">
        <v>101</v>
      </c>
      <c r="GFI80" s="392" t="s">
        <v>101</v>
      </c>
      <c r="GFJ80" s="392" t="s">
        <v>101</v>
      </c>
      <c r="GFK80" s="392" t="s">
        <v>101</v>
      </c>
      <c r="GFL80" s="392" t="s">
        <v>101</v>
      </c>
      <c r="GFM80" s="392" t="s">
        <v>101</v>
      </c>
      <c r="GFN80" s="392" t="s">
        <v>101</v>
      </c>
      <c r="GFO80" s="392" t="s">
        <v>101</v>
      </c>
      <c r="GFP80" s="392" t="s">
        <v>101</v>
      </c>
      <c r="GFQ80" s="392" t="s">
        <v>101</v>
      </c>
      <c r="GFR80" s="392" t="s">
        <v>101</v>
      </c>
      <c r="GFS80" s="392" t="s">
        <v>101</v>
      </c>
      <c r="GFT80" s="392" t="s">
        <v>101</v>
      </c>
      <c r="GFU80" s="392" t="s">
        <v>101</v>
      </c>
      <c r="GFV80" s="392" t="s">
        <v>101</v>
      </c>
      <c r="GFW80" s="392" t="s">
        <v>101</v>
      </c>
      <c r="GFX80" s="392" t="s">
        <v>101</v>
      </c>
      <c r="GFY80" s="392" t="s">
        <v>101</v>
      </c>
      <c r="GFZ80" s="392" t="s">
        <v>101</v>
      </c>
      <c r="GGA80" s="392" t="s">
        <v>101</v>
      </c>
      <c r="GGB80" s="392" t="s">
        <v>101</v>
      </c>
      <c r="GGC80" s="392" t="s">
        <v>101</v>
      </c>
      <c r="GGD80" s="392" t="s">
        <v>101</v>
      </c>
      <c r="GGE80" s="392" t="s">
        <v>101</v>
      </c>
      <c r="GGF80" s="392" t="s">
        <v>101</v>
      </c>
      <c r="GGG80" s="392" t="s">
        <v>101</v>
      </c>
      <c r="GGH80" s="392" t="s">
        <v>101</v>
      </c>
      <c r="GGI80" s="392" t="s">
        <v>101</v>
      </c>
      <c r="GGJ80" s="392" t="s">
        <v>101</v>
      </c>
      <c r="GGK80" s="392" t="s">
        <v>101</v>
      </c>
      <c r="GGL80" s="392" t="s">
        <v>101</v>
      </c>
      <c r="GGM80" s="392" t="s">
        <v>101</v>
      </c>
      <c r="GGN80" s="392" t="s">
        <v>101</v>
      </c>
      <c r="GGO80" s="392" t="s">
        <v>101</v>
      </c>
      <c r="GGP80" s="392" t="s">
        <v>101</v>
      </c>
      <c r="GGQ80" s="392" t="s">
        <v>101</v>
      </c>
      <c r="GGR80" s="392" t="s">
        <v>101</v>
      </c>
      <c r="GGS80" s="392" t="s">
        <v>101</v>
      </c>
      <c r="GGT80" s="392" t="s">
        <v>101</v>
      </c>
      <c r="GGU80" s="392" t="s">
        <v>101</v>
      </c>
      <c r="GGV80" s="392" t="s">
        <v>101</v>
      </c>
      <c r="GGW80" s="392" t="s">
        <v>101</v>
      </c>
      <c r="GGX80" s="392" t="s">
        <v>101</v>
      </c>
      <c r="GGY80" s="392" t="s">
        <v>101</v>
      </c>
      <c r="GGZ80" s="392" t="s">
        <v>101</v>
      </c>
      <c r="GHA80" s="392" t="s">
        <v>101</v>
      </c>
      <c r="GHB80" s="392" t="s">
        <v>101</v>
      </c>
      <c r="GHC80" s="392" t="s">
        <v>101</v>
      </c>
      <c r="GHD80" s="392" t="s">
        <v>101</v>
      </c>
      <c r="GHE80" s="392" t="s">
        <v>101</v>
      </c>
      <c r="GHF80" s="392" t="s">
        <v>101</v>
      </c>
      <c r="GHG80" s="392" t="s">
        <v>101</v>
      </c>
      <c r="GHH80" s="392" t="s">
        <v>101</v>
      </c>
      <c r="GHI80" s="392" t="s">
        <v>101</v>
      </c>
      <c r="GHJ80" s="392" t="s">
        <v>101</v>
      </c>
      <c r="GHK80" s="392" t="s">
        <v>101</v>
      </c>
      <c r="GHL80" s="392" t="s">
        <v>101</v>
      </c>
      <c r="GHM80" s="392" t="s">
        <v>101</v>
      </c>
      <c r="GHN80" s="392" t="s">
        <v>101</v>
      </c>
      <c r="GHO80" s="392" t="s">
        <v>101</v>
      </c>
      <c r="GHP80" s="392" t="s">
        <v>101</v>
      </c>
      <c r="GHQ80" s="392" t="s">
        <v>101</v>
      </c>
      <c r="GHR80" s="392" t="s">
        <v>101</v>
      </c>
      <c r="GHS80" s="392" t="s">
        <v>101</v>
      </c>
      <c r="GHT80" s="392" t="s">
        <v>101</v>
      </c>
      <c r="GHU80" s="392" t="s">
        <v>101</v>
      </c>
      <c r="GHV80" s="392" t="s">
        <v>101</v>
      </c>
      <c r="GHW80" s="392" t="s">
        <v>101</v>
      </c>
      <c r="GHX80" s="392" t="s">
        <v>101</v>
      </c>
      <c r="GHY80" s="392" t="s">
        <v>101</v>
      </c>
      <c r="GHZ80" s="392" t="s">
        <v>101</v>
      </c>
      <c r="GIA80" s="392" t="s">
        <v>101</v>
      </c>
      <c r="GIB80" s="392" t="s">
        <v>101</v>
      </c>
      <c r="GIC80" s="392" t="s">
        <v>101</v>
      </c>
      <c r="GID80" s="392" t="s">
        <v>101</v>
      </c>
      <c r="GIE80" s="392" t="s">
        <v>101</v>
      </c>
      <c r="GIF80" s="392" t="s">
        <v>101</v>
      </c>
      <c r="GIG80" s="392" t="s">
        <v>101</v>
      </c>
      <c r="GIH80" s="392" t="s">
        <v>101</v>
      </c>
      <c r="GII80" s="392" t="s">
        <v>101</v>
      </c>
      <c r="GIJ80" s="392" t="s">
        <v>101</v>
      </c>
      <c r="GIK80" s="392" t="s">
        <v>101</v>
      </c>
      <c r="GIL80" s="392" t="s">
        <v>101</v>
      </c>
      <c r="GIM80" s="392" t="s">
        <v>101</v>
      </c>
      <c r="GIN80" s="392" t="s">
        <v>101</v>
      </c>
      <c r="GIO80" s="392" t="s">
        <v>101</v>
      </c>
      <c r="GIP80" s="392" t="s">
        <v>101</v>
      </c>
      <c r="GIQ80" s="392" t="s">
        <v>101</v>
      </c>
      <c r="GIR80" s="392" t="s">
        <v>101</v>
      </c>
      <c r="GIS80" s="392" t="s">
        <v>101</v>
      </c>
      <c r="GIT80" s="392" t="s">
        <v>101</v>
      </c>
      <c r="GIU80" s="392" t="s">
        <v>101</v>
      </c>
      <c r="GIV80" s="392" t="s">
        <v>101</v>
      </c>
      <c r="GIW80" s="392" t="s">
        <v>101</v>
      </c>
      <c r="GIX80" s="392" t="s">
        <v>101</v>
      </c>
      <c r="GIY80" s="392" t="s">
        <v>101</v>
      </c>
      <c r="GIZ80" s="392" t="s">
        <v>101</v>
      </c>
      <c r="GJA80" s="392" t="s">
        <v>101</v>
      </c>
      <c r="GJB80" s="392" t="s">
        <v>101</v>
      </c>
      <c r="GJC80" s="392" t="s">
        <v>101</v>
      </c>
      <c r="GJD80" s="392" t="s">
        <v>101</v>
      </c>
      <c r="GJE80" s="392" t="s">
        <v>101</v>
      </c>
      <c r="GJF80" s="392" t="s">
        <v>101</v>
      </c>
      <c r="GJG80" s="392" t="s">
        <v>101</v>
      </c>
      <c r="GJH80" s="392" t="s">
        <v>101</v>
      </c>
      <c r="GJI80" s="392" t="s">
        <v>101</v>
      </c>
      <c r="GJJ80" s="392" t="s">
        <v>101</v>
      </c>
      <c r="GJK80" s="392" t="s">
        <v>101</v>
      </c>
      <c r="GJL80" s="392" t="s">
        <v>101</v>
      </c>
      <c r="GJM80" s="392" t="s">
        <v>101</v>
      </c>
      <c r="GJN80" s="392" t="s">
        <v>101</v>
      </c>
      <c r="GJO80" s="392" t="s">
        <v>101</v>
      </c>
      <c r="GJP80" s="392" t="s">
        <v>101</v>
      </c>
      <c r="GJQ80" s="392" t="s">
        <v>101</v>
      </c>
      <c r="GJR80" s="392" t="s">
        <v>101</v>
      </c>
      <c r="GJS80" s="392" t="s">
        <v>101</v>
      </c>
      <c r="GJT80" s="392" t="s">
        <v>101</v>
      </c>
      <c r="GJU80" s="392" t="s">
        <v>101</v>
      </c>
      <c r="GJV80" s="392" t="s">
        <v>101</v>
      </c>
      <c r="GJW80" s="392" t="s">
        <v>101</v>
      </c>
      <c r="GJX80" s="392" t="s">
        <v>101</v>
      </c>
      <c r="GJY80" s="392" t="s">
        <v>101</v>
      </c>
      <c r="GJZ80" s="392" t="s">
        <v>101</v>
      </c>
      <c r="GKA80" s="392" t="s">
        <v>101</v>
      </c>
      <c r="GKB80" s="392" t="s">
        <v>101</v>
      </c>
      <c r="GKC80" s="392" t="s">
        <v>101</v>
      </c>
      <c r="GKD80" s="392" t="s">
        <v>101</v>
      </c>
      <c r="GKE80" s="392" t="s">
        <v>101</v>
      </c>
      <c r="GKF80" s="392" t="s">
        <v>101</v>
      </c>
      <c r="GKG80" s="392" t="s">
        <v>101</v>
      </c>
      <c r="GKH80" s="392" t="s">
        <v>101</v>
      </c>
      <c r="GKI80" s="392" t="s">
        <v>101</v>
      </c>
      <c r="GKJ80" s="392" t="s">
        <v>101</v>
      </c>
      <c r="GKK80" s="392" t="s">
        <v>101</v>
      </c>
      <c r="GKL80" s="392" t="s">
        <v>101</v>
      </c>
      <c r="GKM80" s="392" t="s">
        <v>101</v>
      </c>
      <c r="GKN80" s="392" t="s">
        <v>101</v>
      </c>
      <c r="GKO80" s="392" t="s">
        <v>101</v>
      </c>
      <c r="GKP80" s="392" t="s">
        <v>101</v>
      </c>
      <c r="GKQ80" s="392" t="s">
        <v>101</v>
      </c>
      <c r="GKR80" s="392" t="s">
        <v>101</v>
      </c>
      <c r="GKS80" s="392" t="s">
        <v>101</v>
      </c>
      <c r="GKT80" s="392" t="s">
        <v>101</v>
      </c>
      <c r="GKU80" s="392" t="s">
        <v>101</v>
      </c>
      <c r="GKV80" s="392" t="s">
        <v>101</v>
      </c>
      <c r="GKW80" s="392" t="s">
        <v>101</v>
      </c>
      <c r="GKX80" s="392" t="s">
        <v>101</v>
      </c>
      <c r="GKY80" s="392" t="s">
        <v>101</v>
      </c>
      <c r="GKZ80" s="392" t="s">
        <v>101</v>
      </c>
      <c r="GLA80" s="392" t="s">
        <v>101</v>
      </c>
      <c r="GLB80" s="392" t="s">
        <v>101</v>
      </c>
      <c r="GLC80" s="392" t="s">
        <v>101</v>
      </c>
      <c r="GLD80" s="392" t="s">
        <v>101</v>
      </c>
      <c r="GLE80" s="392" t="s">
        <v>101</v>
      </c>
      <c r="GLF80" s="392" t="s">
        <v>101</v>
      </c>
      <c r="GLG80" s="392" t="s">
        <v>101</v>
      </c>
      <c r="GLH80" s="392" t="s">
        <v>101</v>
      </c>
      <c r="GLI80" s="392" t="s">
        <v>101</v>
      </c>
      <c r="GLJ80" s="392" t="s">
        <v>101</v>
      </c>
      <c r="GLK80" s="392" t="s">
        <v>101</v>
      </c>
      <c r="GLL80" s="392" t="s">
        <v>101</v>
      </c>
      <c r="GLM80" s="392" t="s">
        <v>101</v>
      </c>
      <c r="GLN80" s="392" t="s">
        <v>101</v>
      </c>
      <c r="GLO80" s="392" t="s">
        <v>101</v>
      </c>
      <c r="GLP80" s="392" t="s">
        <v>101</v>
      </c>
      <c r="GLQ80" s="392" t="s">
        <v>101</v>
      </c>
      <c r="GLR80" s="392" t="s">
        <v>101</v>
      </c>
      <c r="GLS80" s="392" t="s">
        <v>101</v>
      </c>
      <c r="GLT80" s="392" t="s">
        <v>101</v>
      </c>
      <c r="GLU80" s="392" t="s">
        <v>101</v>
      </c>
      <c r="GLV80" s="392" t="s">
        <v>101</v>
      </c>
      <c r="GLW80" s="392" t="s">
        <v>101</v>
      </c>
      <c r="GLX80" s="392" t="s">
        <v>101</v>
      </c>
      <c r="GLY80" s="392" t="s">
        <v>101</v>
      </c>
      <c r="GLZ80" s="392" t="s">
        <v>101</v>
      </c>
      <c r="GMA80" s="392" t="s">
        <v>101</v>
      </c>
      <c r="GMB80" s="392" t="s">
        <v>101</v>
      </c>
      <c r="GMC80" s="392" t="s">
        <v>101</v>
      </c>
      <c r="GMD80" s="392" t="s">
        <v>101</v>
      </c>
      <c r="GME80" s="392" t="s">
        <v>101</v>
      </c>
      <c r="GMF80" s="392" t="s">
        <v>101</v>
      </c>
      <c r="GMG80" s="392" t="s">
        <v>101</v>
      </c>
      <c r="GMH80" s="392" t="s">
        <v>101</v>
      </c>
      <c r="GMI80" s="392" t="s">
        <v>101</v>
      </c>
      <c r="GMJ80" s="392" t="s">
        <v>101</v>
      </c>
      <c r="GMK80" s="392" t="s">
        <v>101</v>
      </c>
      <c r="GML80" s="392" t="s">
        <v>101</v>
      </c>
      <c r="GMM80" s="392" t="s">
        <v>101</v>
      </c>
      <c r="GMN80" s="392" t="s">
        <v>101</v>
      </c>
      <c r="GMO80" s="392" t="s">
        <v>101</v>
      </c>
      <c r="GMP80" s="392" t="s">
        <v>101</v>
      </c>
      <c r="GMQ80" s="392" t="s">
        <v>101</v>
      </c>
      <c r="GMR80" s="392" t="s">
        <v>101</v>
      </c>
      <c r="GMS80" s="392" t="s">
        <v>101</v>
      </c>
      <c r="GMT80" s="392" t="s">
        <v>101</v>
      </c>
      <c r="GMU80" s="392" t="s">
        <v>101</v>
      </c>
      <c r="GMV80" s="392" t="s">
        <v>101</v>
      </c>
      <c r="GMW80" s="392" t="s">
        <v>101</v>
      </c>
      <c r="GMX80" s="392" t="s">
        <v>101</v>
      </c>
      <c r="GMY80" s="392" t="s">
        <v>101</v>
      </c>
      <c r="GMZ80" s="392" t="s">
        <v>101</v>
      </c>
      <c r="GNA80" s="392" t="s">
        <v>101</v>
      </c>
      <c r="GNB80" s="392" t="s">
        <v>101</v>
      </c>
      <c r="GNC80" s="392" t="s">
        <v>101</v>
      </c>
      <c r="GND80" s="392" t="s">
        <v>101</v>
      </c>
      <c r="GNE80" s="392" t="s">
        <v>101</v>
      </c>
      <c r="GNF80" s="392" t="s">
        <v>101</v>
      </c>
      <c r="GNG80" s="392" t="s">
        <v>101</v>
      </c>
      <c r="GNH80" s="392" t="s">
        <v>101</v>
      </c>
      <c r="GNI80" s="392" t="s">
        <v>101</v>
      </c>
      <c r="GNJ80" s="392" t="s">
        <v>101</v>
      </c>
      <c r="GNK80" s="392" t="s">
        <v>101</v>
      </c>
      <c r="GNL80" s="392" t="s">
        <v>101</v>
      </c>
      <c r="GNM80" s="392" t="s">
        <v>101</v>
      </c>
      <c r="GNN80" s="392" t="s">
        <v>101</v>
      </c>
      <c r="GNO80" s="392" t="s">
        <v>101</v>
      </c>
      <c r="GNP80" s="392" t="s">
        <v>101</v>
      </c>
      <c r="GNQ80" s="392" t="s">
        <v>101</v>
      </c>
      <c r="GNR80" s="392" t="s">
        <v>101</v>
      </c>
      <c r="GNS80" s="392" t="s">
        <v>101</v>
      </c>
      <c r="GNT80" s="392" t="s">
        <v>101</v>
      </c>
      <c r="GNU80" s="392" t="s">
        <v>101</v>
      </c>
      <c r="GNV80" s="392" t="s">
        <v>101</v>
      </c>
      <c r="GNW80" s="392" t="s">
        <v>101</v>
      </c>
      <c r="GNX80" s="392" t="s">
        <v>101</v>
      </c>
      <c r="GNY80" s="392" t="s">
        <v>101</v>
      </c>
      <c r="GNZ80" s="392" t="s">
        <v>101</v>
      </c>
      <c r="GOA80" s="392" t="s">
        <v>101</v>
      </c>
      <c r="GOB80" s="392" t="s">
        <v>101</v>
      </c>
      <c r="GOC80" s="392" t="s">
        <v>101</v>
      </c>
      <c r="GOD80" s="392" t="s">
        <v>101</v>
      </c>
      <c r="GOE80" s="392" t="s">
        <v>101</v>
      </c>
      <c r="GOF80" s="392" t="s">
        <v>101</v>
      </c>
      <c r="GOG80" s="392" t="s">
        <v>101</v>
      </c>
      <c r="GOH80" s="392" t="s">
        <v>101</v>
      </c>
      <c r="GOI80" s="392" t="s">
        <v>101</v>
      </c>
      <c r="GOJ80" s="392" t="s">
        <v>101</v>
      </c>
      <c r="GOK80" s="392" t="s">
        <v>101</v>
      </c>
      <c r="GOL80" s="392" t="s">
        <v>101</v>
      </c>
      <c r="GOM80" s="392" t="s">
        <v>101</v>
      </c>
      <c r="GON80" s="392" t="s">
        <v>101</v>
      </c>
      <c r="GOO80" s="392" t="s">
        <v>101</v>
      </c>
      <c r="GOP80" s="392" t="s">
        <v>101</v>
      </c>
      <c r="GOQ80" s="392" t="s">
        <v>101</v>
      </c>
      <c r="GOR80" s="392" t="s">
        <v>101</v>
      </c>
      <c r="GOS80" s="392" t="s">
        <v>101</v>
      </c>
      <c r="GOT80" s="392" t="s">
        <v>101</v>
      </c>
      <c r="GOU80" s="392" t="s">
        <v>101</v>
      </c>
      <c r="GOV80" s="392" t="s">
        <v>101</v>
      </c>
      <c r="GOW80" s="392" t="s">
        <v>101</v>
      </c>
      <c r="GOX80" s="392" t="s">
        <v>101</v>
      </c>
      <c r="GOY80" s="392" t="s">
        <v>101</v>
      </c>
      <c r="GOZ80" s="392" t="s">
        <v>101</v>
      </c>
      <c r="GPA80" s="392" t="s">
        <v>101</v>
      </c>
      <c r="GPB80" s="392" t="s">
        <v>101</v>
      </c>
      <c r="GPC80" s="392" t="s">
        <v>101</v>
      </c>
      <c r="GPD80" s="392" t="s">
        <v>101</v>
      </c>
      <c r="GPE80" s="392" t="s">
        <v>101</v>
      </c>
      <c r="GPF80" s="392" t="s">
        <v>101</v>
      </c>
      <c r="GPG80" s="392" t="s">
        <v>101</v>
      </c>
      <c r="GPH80" s="392" t="s">
        <v>101</v>
      </c>
      <c r="GPI80" s="392" t="s">
        <v>101</v>
      </c>
      <c r="GPJ80" s="392" t="s">
        <v>101</v>
      </c>
      <c r="GPK80" s="392" t="s">
        <v>101</v>
      </c>
      <c r="GPL80" s="392" t="s">
        <v>101</v>
      </c>
      <c r="GPM80" s="392" t="s">
        <v>101</v>
      </c>
      <c r="GPN80" s="392" t="s">
        <v>101</v>
      </c>
      <c r="GPO80" s="392" t="s">
        <v>101</v>
      </c>
      <c r="GPP80" s="392" t="s">
        <v>101</v>
      </c>
      <c r="GPQ80" s="392" t="s">
        <v>101</v>
      </c>
      <c r="GPR80" s="392" t="s">
        <v>101</v>
      </c>
      <c r="GPS80" s="392" t="s">
        <v>101</v>
      </c>
      <c r="GPT80" s="392" t="s">
        <v>101</v>
      </c>
      <c r="GPU80" s="392" t="s">
        <v>101</v>
      </c>
      <c r="GPV80" s="392" t="s">
        <v>101</v>
      </c>
      <c r="GPW80" s="392" t="s">
        <v>101</v>
      </c>
      <c r="GPX80" s="392" t="s">
        <v>101</v>
      </c>
      <c r="GPY80" s="392" t="s">
        <v>101</v>
      </c>
      <c r="GPZ80" s="392" t="s">
        <v>101</v>
      </c>
      <c r="GQA80" s="392" t="s">
        <v>101</v>
      </c>
      <c r="GQB80" s="392" t="s">
        <v>101</v>
      </c>
      <c r="GQC80" s="392" t="s">
        <v>101</v>
      </c>
      <c r="GQD80" s="392" t="s">
        <v>101</v>
      </c>
      <c r="GQE80" s="392" t="s">
        <v>101</v>
      </c>
      <c r="GQF80" s="392" t="s">
        <v>101</v>
      </c>
      <c r="GQG80" s="392" t="s">
        <v>101</v>
      </c>
      <c r="GQH80" s="392" t="s">
        <v>101</v>
      </c>
      <c r="GQI80" s="392" t="s">
        <v>101</v>
      </c>
      <c r="GQJ80" s="392" t="s">
        <v>101</v>
      </c>
      <c r="GQK80" s="392" t="s">
        <v>101</v>
      </c>
      <c r="GQL80" s="392" t="s">
        <v>101</v>
      </c>
      <c r="GQM80" s="392" t="s">
        <v>101</v>
      </c>
      <c r="GQN80" s="392" t="s">
        <v>101</v>
      </c>
      <c r="GQO80" s="392" t="s">
        <v>101</v>
      </c>
      <c r="GQP80" s="392" t="s">
        <v>101</v>
      </c>
      <c r="GQQ80" s="392" t="s">
        <v>101</v>
      </c>
      <c r="GQR80" s="392" t="s">
        <v>101</v>
      </c>
      <c r="GQS80" s="392" t="s">
        <v>101</v>
      </c>
      <c r="GQT80" s="392" t="s">
        <v>101</v>
      </c>
      <c r="GQU80" s="392" t="s">
        <v>101</v>
      </c>
      <c r="GQV80" s="392" t="s">
        <v>101</v>
      </c>
      <c r="GQW80" s="392" t="s">
        <v>101</v>
      </c>
      <c r="GQX80" s="392" t="s">
        <v>101</v>
      </c>
      <c r="GQY80" s="392" t="s">
        <v>101</v>
      </c>
      <c r="GQZ80" s="392" t="s">
        <v>101</v>
      </c>
      <c r="GRA80" s="392" t="s">
        <v>101</v>
      </c>
      <c r="GRB80" s="392" t="s">
        <v>101</v>
      </c>
      <c r="GRC80" s="392" t="s">
        <v>101</v>
      </c>
      <c r="GRD80" s="392" t="s">
        <v>101</v>
      </c>
      <c r="GRE80" s="392" t="s">
        <v>101</v>
      </c>
      <c r="GRF80" s="392" t="s">
        <v>101</v>
      </c>
      <c r="GRG80" s="392" t="s">
        <v>101</v>
      </c>
      <c r="GRH80" s="392" t="s">
        <v>101</v>
      </c>
      <c r="GRI80" s="392" t="s">
        <v>101</v>
      </c>
      <c r="GRJ80" s="392" t="s">
        <v>101</v>
      </c>
      <c r="GRK80" s="392" t="s">
        <v>101</v>
      </c>
      <c r="GRL80" s="392" t="s">
        <v>101</v>
      </c>
      <c r="GRM80" s="392" t="s">
        <v>101</v>
      </c>
      <c r="GRN80" s="392" t="s">
        <v>101</v>
      </c>
      <c r="GRO80" s="392" t="s">
        <v>101</v>
      </c>
      <c r="GRP80" s="392" t="s">
        <v>101</v>
      </c>
      <c r="GRQ80" s="392" t="s">
        <v>101</v>
      </c>
      <c r="GRR80" s="392" t="s">
        <v>101</v>
      </c>
      <c r="GRS80" s="392" t="s">
        <v>101</v>
      </c>
      <c r="GRT80" s="392" t="s">
        <v>101</v>
      </c>
      <c r="GRU80" s="392" t="s">
        <v>101</v>
      </c>
      <c r="GRV80" s="392" t="s">
        <v>101</v>
      </c>
      <c r="GRW80" s="392" t="s">
        <v>101</v>
      </c>
      <c r="GRX80" s="392" t="s">
        <v>101</v>
      </c>
      <c r="GRY80" s="392" t="s">
        <v>101</v>
      </c>
      <c r="GRZ80" s="392" t="s">
        <v>101</v>
      </c>
      <c r="GSA80" s="392" t="s">
        <v>101</v>
      </c>
      <c r="GSB80" s="392" t="s">
        <v>101</v>
      </c>
      <c r="GSC80" s="392" t="s">
        <v>101</v>
      </c>
      <c r="GSD80" s="392" t="s">
        <v>101</v>
      </c>
      <c r="GSE80" s="392" t="s">
        <v>101</v>
      </c>
      <c r="GSF80" s="392" t="s">
        <v>101</v>
      </c>
      <c r="GSG80" s="392" t="s">
        <v>101</v>
      </c>
      <c r="GSH80" s="392" t="s">
        <v>101</v>
      </c>
      <c r="GSI80" s="392" t="s">
        <v>101</v>
      </c>
      <c r="GSJ80" s="392" t="s">
        <v>101</v>
      </c>
      <c r="GSK80" s="392" t="s">
        <v>101</v>
      </c>
      <c r="GSL80" s="392" t="s">
        <v>101</v>
      </c>
      <c r="GSM80" s="392" t="s">
        <v>101</v>
      </c>
      <c r="GSN80" s="392" t="s">
        <v>101</v>
      </c>
      <c r="GSO80" s="392" t="s">
        <v>101</v>
      </c>
      <c r="GSP80" s="392" t="s">
        <v>101</v>
      </c>
      <c r="GSQ80" s="392" t="s">
        <v>101</v>
      </c>
      <c r="GSR80" s="392" t="s">
        <v>101</v>
      </c>
      <c r="GSS80" s="392" t="s">
        <v>101</v>
      </c>
      <c r="GST80" s="392" t="s">
        <v>101</v>
      </c>
      <c r="GSU80" s="392" t="s">
        <v>101</v>
      </c>
      <c r="GSV80" s="392" t="s">
        <v>101</v>
      </c>
      <c r="GSW80" s="392" t="s">
        <v>101</v>
      </c>
      <c r="GSX80" s="392" t="s">
        <v>101</v>
      </c>
      <c r="GSY80" s="392" t="s">
        <v>101</v>
      </c>
      <c r="GSZ80" s="392" t="s">
        <v>101</v>
      </c>
      <c r="GTA80" s="392" t="s">
        <v>101</v>
      </c>
      <c r="GTB80" s="392" t="s">
        <v>101</v>
      </c>
      <c r="GTC80" s="392" t="s">
        <v>101</v>
      </c>
      <c r="GTD80" s="392" t="s">
        <v>101</v>
      </c>
      <c r="GTE80" s="392" t="s">
        <v>101</v>
      </c>
      <c r="GTF80" s="392" t="s">
        <v>101</v>
      </c>
      <c r="GTG80" s="392" t="s">
        <v>101</v>
      </c>
      <c r="GTH80" s="392" t="s">
        <v>101</v>
      </c>
      <c r="GTI80" s="392" t="s">
        <v>101</v>
      </c>
      <c r="GTJ80" s="392" t="s">
        <v>101</v>
      </c>
      <c r="GTK80" s="392" t="s">
        <v>101</v>
      </c>
      <c r="GTL80" s="392" t="s">
        <v>101</v>
      </c>
      <c r="GTM80" s="392" t="s">
        <v>101</v>
      </c>
      <c r="GTN80" s="392" t="s">
        <v>101</v>
      </c>
      <c r="GTO80" s="392" t="s">
        <v>101</v>
      </c>
      <c r="GTP80" s="392" t="s">
        <v>101</v>
      </c>
      <c r="GTQ80" s="392" t="s">
        <v>101</v>
      </c>
      <c r="GTR80" s="392" t="s">
        <v>101</v>
      </c>
      <c r="GTS80" s="392" t="s">
        <v>101</v>
      </c>
      <c r="GTT80" s="392" t="s">
        <v>101</v>
      </c>
      <c r="GTU80" s="392" t="s">
        <v>101</v>
      </c>
      <c r="GTV80" s="392" t="s">
        <v>101</v>
      </c>
      <c r="GTW80" s="392" t="s">
        <v>101</v>
      </c>
      <c r="GTX80" s="392" t="s">
        <v>101</v>
      </c>
      <c r="GTY80" s="392" t="s">
        <v>101</v>
      </c>
      <c r="GTZ80" s="392" t="s">
        <v>101</v>
      </c>
      <c r="GUA80" s="392" t="s">
        <v>101</v>
      </c>
      <c r="GUB80" s="392" t="s">
        <v>101</v>
      </c>
      <c r="GUC80" s="392" t="s">
        <v>101</v>
      </c>
      <c r="GUD80" s="392" t="s">
        <v>101</v>
      </c>
      <c r="GUE80" s="392" t="s">
        <v>101</v>
      </c>
      <c r="GUF80" s="392" t="s">
        <v>101</v>
      </c>
      <c r="GUG80" s="392" t="s">
        <v>101</v>
      </c>
      <c r="GUH80" s="392" t="s">
        <v>101</v>
      </c>
      <c r="GUI80" s="392" t="s">
        <v>101</v>
      </c>
      <c r="GUJ80" s="392" t="s">
        <v>101</v>
      </c>
      <c r="GUK80" s="392" t="s">
        <v>101</v>
      </c>
      <c r="GUL80" s="392" t="s">
        <v>101</v>
      </c>
      <c r="GUM80" s="392" t="s">
        <v>101</v>
      </c>
      <c r="GUN80" s="392" t="s">
        <v>101</v>
      </c>
      <c r="GUO80" s="392" t="s">
        <v>101</v>
      </c>
      <c r="GUP80" s="392" t="s">
        <v>101</v>
      </c>
      <c r="GUQ80" s="392" t="s">
        <v>101</v>
      </c>
      <c r="GUR80" s="392" t="s">
        <v>101</v>
      </c>
      <c r="GUS80" s="392" t="s">
        <v>101</v>
      </c>
      <c r="GUT80" s="392" t="s">
        <v>101</v>
      </c>
      <c r="GUU80" s="392" t="s">
        <v>101</v>
      </c>
      <c r="GUV80" s="392" t="s">
        <v>101</v>
      </c>
      <c r="GUW80" s="392" t="s">
        <v>101</v>
      </c>
      <c r="GUX80" s="392" t="s">
        <v>101</v>
      </c>
      <c r="GUY80" s="392" t="s">
        <v>101</v>
      </c>
      <c r="GUZ80" s="392" t="s">
        <v>101</v>
      </c>
      <c r="GVA80" s="392" t="s">
        <v>101</v>
      </c>
      <c r="GVB80" s="392" t="s">
        <v>101</v>
      </c>
      <c r="GVC80" s="392" t="s">
        <v>101</v>
      </c>
      <c r="GVD80" s="392" t="s">
        <v>101</v>
      </c>
      <c r="GVE80" s="392" t="s">
        <v>101</v>
      </c>
      <c r="GVF80" s="392" t="s">
        <v>101</v>
      </c>
      <c r="GVG80" s="392" t="s">
        <v>101</v>
      </c>
      <c r="GVH80" s="392" t="s">
        <v>101</v>
      </c>
      <c r="GVI80" s="392" t="s">
        <v>101</v>
      </c>
      <c r="GVJ80" s="392" t="s">
        <v>101</v>
      </c>
      <c r="GVK80" s="392" t="s">
        <v>101</v>
      </c>
      <c r="GVL80" s="392" t="s">
        <v>101</v>
      </c>
      <c r="GVM80" s="392" t="s">
        <v>101</v>
      </c>
      <c r="GVN80" s="392" t="s">
        <v>101</v>
      </c>
      <c r="GVO80" s="392" t="s">
        <v>101</v>
      </c>
      <c r="GVP80" s="392" t="s">
        <v>101</v>
      </c>
      <c r="GVQ80" s="392" t="s">
        <v>101</v>
      </c>
      <c r="GVR80" s="392" t="s">
        <v>101</v>
      </c>
      <c r="GVS80" s="392" t="s">
        <v>101</v>
      </c>
      <c r="GVT80" s="392" t="s">
        <v>101</v>
      </c>
      <c r="GVU80" s="392" t="s">
        <v>101</v>
      </c>
      <c r="GVV80" s="392" t="s">
        <v>101</v>
      </c>
      <c r="GVW80" s="392" t="s">
        <v>101</v>
      </c>
      <c r="GVX80" s="392" t="s">
        <v>101</v>
      </c>
      <c r="GVY80" s="392" t="s">
        <v>101</v>
      </c>
      <c r="GVZ80" s="392" t="s">
        <v>101</v>
      </c>
      <c r="GWA80" s="392" t="s">
        <v>101</v>
      </c>
      <c r="GWB80" s="392" t="s">
        <v>101</v>
      </c>
      <c r="GWC80" s="392" t="s">
        <v>101</v>
      </c>
      <c r="GWD80" s="392" t="s">
        <v>101</v>
      </c>
      <c r="GWE80" s="392" t="s">
        <v>101</v>
      </c>
      <c r="GWF80" s="392" t="s">
        <v>101</v>
      </c>
      <c r="GWG80" s="392" t="s">
        <v>101</v>
      </c>
      <c r="GWH80" s="392" t="s">
        <v>101</v>
      </c>
      <c r="GWI80" s="392" t="s">
        <v>101</v>
      </c>
      <c r="GWJ80" s="392" t="s">
        <v>101</v>
      </c>
      <c r="GWK80" s="392" t="s">
        <v>101</v>
      </c>
      <c r="GWL80" s="392" t="s">
        <v>101</v>
      </c>
      <c r="GWM80" s="392" t="s">
        <v>101</v>
      </c>
      <c r="GWN80" s="392" t="s">
        <v>101</v>
      </c>
      <c r="GWO80" s="392" t="s">
        <v>101</v>
      </c>
      <c r="GWP80" s="392" t="s">
        <v>101</v>
      </c>
      <c r="GWQ80" s="392" t="s">
        <v>101</v>
      </c>
      <c r="GWR80" s="392" t="s">
        <v>101</v>
      </c>
      <c r="GWS80" s="392" t="s">
        <v>101</v>
      </c>
      <c r="GWT80" s="392" t="s">
        <v>101</v>
      </c>
      <c r="GWU80" s="392" t="s">
        <v>101</v>
      </c>
      <c r="GWV80" s="392" t="s">
        <v>101</v>
      </c>
      <c r="GWW80" s="392" t="s">
        <v>101</v>
      </c>
      <c r="GWX80" s="392" t="s">
        <v>101</v>
      </c>
      <c r="GWY80" s="392" t="s">
        <v>101</v>
      </c>
      <c r="GWZ80" s="392" t="s">
        <v>101</v>
      </c>
      <c r="GXA80" s="392" t="s">
        <v>101</v>
      </c>
      <c r="GXB80" s="392" t="s">
        <v>101</v>
      </c>
      <c r="GXC80" s="392" t="s">
        <v>101</v>
      </c>
      <c r="GXD80" s="392" t="s">
        <v>101</v>
      </c>
      <c r="GXE80" s="392" t="s">
        <v>101</v>
      </c>
      <c r="GXF80" s="392" t="s">
        <v>101</v>
      </c>
      <c r="GXG80" s="392" t="s">
        <v>101</v>
      </c>
      <c r="GXH80" s="392" t="s">
        <v>101</v>
      </c>
      <c r="GXI80" s="392" t="s">
        <v>101</v>
      </c>
      <c r="GXJ80" s="392" t="s">
        <v>101</v>
      </c>
      <c r="GXK80" s="392" t="s">
        <v>101</v>
      </c>
      <c r="GXL80" s="392" t="s">
        <v>101</v>
      </c>
      <c r="GXM80" s="392" t="s">
        <v>101</v>
      </c>
      <c r="GXN80" s="392" t="s">
        <v>101</v>
      </c>
      <c r="GXO80" s="392" t="s">
        <v>101</v>
      </c>
      <c r="GXP80" s="392" t="s">
        <v>101</v>
      </c>
      <c r="GXQ80" s="392" t="s">
        <v>101</v>
      </c>
      <c r="GXR80" s="392" t="s">
        <v>101</v>
      </c>
      <c r="GXS80" s="392" t="s">
        <v>101</v>
      </c>
      <c r="GXT80" s="392" t="s">
        <v>101</v>
      </c>
      <c r="GXU80" s="392" t="s">
        <v>101</v>
      </c>
      <c r="GXV80" s="392" t="s">
        <v>101</v>
      </c>
      <c r="GXW80" s="392" t="s">
        <v>101</v>
      </c>
      <c r="GXX80" s="392" t="s">
        <v>101</v>
      </c>
      <c r="GXY80" s="392" t="s">
        <v>101</v>
      </c>
      <c r="GXZ80" s="392" t="s">
        <v>101</v>
      </c>
      <c r="GYA80" s="392" t="s">
        <v>101</v>
      </c>
      <c r="GYB80" s="392" t="s">
        <v>101</v>
      </c>
      <c r="GYC80" s="392" t="s">
        <v>101</v>
      </c>
      <c r="GYD80" s="392" t="s">
        <v>101</v>
      </c>
      <c r="GYE80" s="392" t="s">
        <v>101</v>
      </c>
      <c r="GYF80" s="392" t="s">
        <v>101</v>
      </c>
      <c r="GYG80" s="392" t="s">
        <v>101</v>
      </c>
      <c r="GYH80" s="392" t="s">
        <v>101</v>
      </c>
      <c r="GYI80" s="392" t="s">
        <v>101</v>
      </c>
      <c r="GYJ80" s="392" t="s">
        <v>101</v>
      </c>
      <c r="GYK80" s="392" t="s">
        <v>101</v>
      </c>
      <c r="GYL80" s="392" t="s">
        <v>101</v>
      </c>
      <c r="GYM80" s="392" t="s">
        <v>101</v>
      </c>
      <c r="GYN80" s="392" t="s">
        <v>101</v>
      </c>
      <c r="GYO80" s="392" t="s">
        <v>101</v>
      </c>
      <c r="GYP80" s="392" t="s">
        <v>101</v>
      </c>
      <c r="GYQ80" s="392" t="s">
        <v>101</v>
      </c>
      <c r="GYR80" s="392" t="s">
        <v>101</v>
      </c>
      <c r="GYS80" s="392" t="s">
        <v>101</v>
      </c>
      <c r="GYT80" s="392" t="s">
        <v>101</v>
      </c>
      <c r="GYU80" s="392" t="s">
        <v>101</v>
      </c>
      <c r="GYV80" s="392" t="s">
        <v>101</v>
      </c>
      <c r="GYW80" s="392" t="s">
        <v>101</v>
      </c>
      <c r="GYX80" s="392" t="s">
        <v>101</v>
      </c>
      <c r="GYY80" s="392" t="s">
        <v>101</v>
      </c>
      <c r="GYZ80" s="392" t="s">
        <v>101</v>
      </c>
      <c r="GZA80" s="392" t="s">
        <v>101</v>
      </c>
      <c r="GZB80" s="392" t="s">
        <v>101</v>
      </c>
      <c r="GZC80" s="392" t="s">
        <v>101</v>
      </c>
      <c r="GZD80" s="392" t="s">
        <v>101</v>
      </c>
      <c r="GZE80" s="392" t="s">
        <v>101</v>
      </c>
      <c r="GZF80" s="392" t="s">
        <v>101</v>
      </c>
      <c r="GZG80" s="392" t="s">
        <v>101</v>
      </c>
      <c r="GZH80" s="392" t="s">
        <v>101</v>
      </c>
      <c r="GZI80" s="392" t="s">
        <v>101</v>
      </c>
      <c r="GZJ80" s="392" t="s">
        <v>101</v>
      </c>
      <c r="GZK80" s="392" t="s">
        <v>101</v>
      </c>
      <c r="GZL80" s="392" t="s">
        <v>101</v>
      </c>
      <c r="GZM80" s="392" t="s">
        <v>101</v>
      </c>
      <c r="GZN80" s="392" t="s">
        <v>101</v>
      </c>
      <c r="GZO80" s="392" t="s">
        <v>101</v>
      </c>
      <c r="GZP80" s="392" t="s">
        <v>101</v>
      </c>
      <c r="GZQ80" s="392" t="s">
        <v>101</v>
      </c>
      <c r="GZR80" s="392" t="s">
        <v>101</v>
      </c>
      <c r="GZS80" s="392" t="s">
        <v>101</v>
      </c>
      <c r="GZT80" s="392" t="s">
        <v>101</v>
      </c>
      <c r="GZU80" s="392" t="s">
        <v>101</v>
      </c>
      <c r="GZV80" s="392" t="s">
        <v>101</v>
      </c>
      <c r="GZW80" s="392" t="s">
        <v>101</v>
      </c>
      <c r="GZX80" s="392" t="s">
        <v>101</v>
      </c>
      <c r="GZY80" s="392" t="s">
        <v>101</v>
      </c>
      <c r="GZZ80" s="392" t="s">
        <v>101</v>
      </c>
      <c r="HAA80" s="392" t="s">
        <v>101</v>
      </c>
      <c r="HAB80" s="392" t="s">
        <v>101</v>
      </c>
      <c r="HAC80" s="392" t="s">
        <v>101</v>
      </c>
      <c r="HAD80" s="392" t="s">
        <v>101</v>
      </c>
      <c r="HAE80" s="392" t="s">
        <v>101</v>
      </c>
      <c r="HAF80" s="392" t="s">
        <v>101</v>
      </c>
      <c r="HAG80" s="392" t="s">
        <v>101</v>
      </c>
      <c r="HAH80" s="392" t="s">
        <v>101</v>
      </c>
      <c r="HAI80" s="392" t="s">
        <v>101</v>
      </c>
      <c r="HAJ80" s="392" t="s">
        <v>101</v>
      </c>
      <c r="HAK80" s="392" t="s">
        <v>101</v>
      </c>
      <c r="HAL80" s="392" t="s">
        <v>101</v>
      </c>
      <c r="HAM80" s="392" t="s">
        <v>101</v>
      </c>
      <c r="HAN80" s="392" t="s">
        <v>101</v>
      </c>
      <c r="HAO80" s="392" t="s">
        <v>101</v>
      </c>
      <c r="HAP80" s="392" t="s">
        <v>101</v>
      </c>
      <c r="HAQ80" s="392" t="s">
        <v>101</v>
      </c>
      <c r="HAR80" s="392" t="s">
        <v>101</v>
      </c>
      <c r="HAS80" s="392" t="s">
        <v>101</v>
      </c>
      <c r="HAT80" s="392" t="s">
        <v>101</v>
      </c>
      <c r="HAU80" s="392" t="s">
        <v>101</v>
      </c>
      <c r="HAV80" s="392" t="s">
        <v>101</v>
      </c>
      <c r="HAW80" s="392" t="s">
        <v>101</v>
      </c>
      <c r="HAX80" s="392" t="s">
        <v>101</v>
      </c>
      <c r="HAY80" s="392" t="s">
        <v>101</v>
      </c>
      <c r="HAZ80" s="392" t="s">
        <v>101</v>
      </c>
      <c r="HBA80" s="392" t="s">
        <v>101</v>
      </c>
      <c r="HBB80" s="392" t="s">
        <v>101</v>
      </c>
      <c r="HBC80" s="392" t="s">
        <v>101</v>
      </c>
      <c r="HBD80" s="392" t="s">
        <v>101</v>
      </c>
      <c r="HBE80" s="392" t="s">
        <v>101</v>
      </c>
      <c r="HBF80" s="392" t="s">
        <v>101</v>
      </c>
      <c r="HBG80" s="392" t="s">
        <v>101</v>
      </c>
      <c r="HBH80" s="392" t="s">
        <v>101</v>
      </c>
      <c r="HBI80" s="392" t="s">
        <v>101</v>
      </c>
      <c r="HBJ80" s="392" t="s">
        <v>101</v>
      </c>
      <c r="HBK80" s="392" t="s">
        <v>101</v>
      </c>
      <c r="HBL80" s="392" t="s">
        <v>101</v>
      </c>
      <c r="HBM80" s="392" t="s">
        <v>101</v>
      </c>
      <c r="HBN80" s="392" t="s">
        <v>101</v>
      </c>
      <c r="HBO80" s="392" t="s">
        <v>101</v>
      </c>
      <c r="HBP80" s="392" t="s">
        <v>101</v>
      </c>
      <c r="HBQ80" s="392" t="s">
        <v>101</v>
      </c>
      <c r="HBR80" s="392" t="s">
        <v>101</v>
      </c>
      <c r="HBS80" s="392" t="s">
        <v>101</v>
      </c>
      <c r="HBT80" s="392" t="s">
        <v>101</v>
      </c>
      <c r="HBU80" s="392" t="s">
        <v>101</v>
      </c>
      <c r="HBV80" s="392" t="s">
        <v>101</v>
      </c>
      <c r="HBW80" s="392" t="s">
        <v>101</v>
      </c>
      <c r="HBX80" s="392" t="s">
        <v>101</v>
      </c>
      <c r="HBY80" s="392" t="s">
        <v>101</v>
      </c>
      <c r="HBZ80" s="392" t="s">
        <v>101</v>
      </c>
      <c r="HCA80" s="392" t="s">
        <v>101</v>
      </c>
      <c r="HCB80" s="392" t="s">
        <v>101</v>
      </c>
      <c r="HCC80" s="392" t="s">
        <v>101</v>
      </c>
      <c r="HCD80" s="392" t="s">
        <v>101</v>
      </c>
      <c r="HCE80" s="392" t="s">
        <v>101</v>
      </c>
      <c r="HCF80" s="392" t="s">
        <v>101</v>
      </c>
      <c r="HCG80" s="392" t="s">
        <v>101</v>
      </c>
      <c r="HCH80" s="392" t="s">
        <v>101</v>
      </c>
      <c r="HCI80" s="392" t="s">
        <v>101</v>
      </c>
      <c r="HCJ80" s="392" t="s">
        <v>101</v>
      </c>
      <c r="HCK80" s="392" t="s">
        <v>101</v>
      </c>
      <c r="HCL80" s="392" t="s">
        <v>101</v>
      </c>
      <c r="HCM80" s="392" t="s">
        <v>101</v>
      </c>
      <c r="HCN80" s="392" t="s">
        <v>101</v>
      </c>
      <c r="HCO80" s="392" t="s">
        <v>101</v>
      </c>
      <c r="HCP80" s="392" t="s">
        <v>101</v>
      </c>
      <c r="HCQ80" s="392" t="s">
        <v>101</v>
      </c>
      <c r="HCR80" s="392" t="s">
        <v>101</v>
      </c>
      <c r="HCS80" s="392" t="s">
        <v>101</v>
      </c>
      <c r="HCT80" s="392" t="s">
        <v>101</v>
      </c>
      <c r="HCU80" s="392" t="s">
        <v>101</v>
      </c>
      <c r="HCV80" s="392" t="s">
        <v>101</v>
      </c>
      <c r="HCW80" s="392" t="s">
        <v>101</v>
      </c>
      <c r="HCX80" s="392" t="s">
        <v>101</v>
      </c>
      <c r="HCY80" s="392" t="s">
        <v>101</v>
      </c>
      <c r="HCZ80" s="392" t="s">
        <v>101</v>
      </c>
      <c r="HDA80" s="392" t="s">
        <v>101</v>
      </c>
      <c r="HDB80" s="392" t="s">
        <v>101</v>
      </c>
      <c r="HDC80" s="392" t="s">
        <v>101</v>
      </c>
      <c r="HDD80" s="392" t="s">
        <v>101</v>
      </c>
      <c r="HDE80" s="392" t="s">
        <v>101</v>
      </c>
      <c r="HDF80" s="392" t="s">
        <v>101</v>
      </c>
      <c r="HDG80" s="392" t="s">
        <v>101</v>
      </c>
      <c r="HDH80" s="392" t="s">
        <v>101</v>
      </c>
      <c r="HDI80" s="392" t="s">
        <v>101</v>
      </c>
      <c r="HDJ80" s="392" t="s">
        <v>101</v>
      </c>
      <c r="HDK80" s="392" t="s">
        <v>101</v>
      </c>
      <c r="HDL80" s="392" t="s">
        <v>101</v>
      </c>
      <c r="HDM80" s="392" t="s">
        <v>101</v>
      </c>
      <c r="HDN80" s="392" t="s">
        <v>101</v>
      </c>
      <c r="HDO80" s="392" t="s">
        <v>101</v>
      </c>
      <c r="HDP80" s="392" t="s">
        <v>101</v>
      </c>
      <c r="HDQ80" s="392" t="s">
        <v>101</v>
      </c>
      <c r="HDR80" s="392" t="s">
        <v>101</v>
      </c>
      <c r="HDS80" s="392" t="s">
        <v>101</v>
      </c>
      <c r="HDT80" s="392" t="s">
        <v>101</v>
      </c>
      <c r="HDU80" s="392" t="s">
        <v>101</v>
      </c>
      <c r="HDV80" s="392" t="s">
        <v>101</v>
      </c>
      <c r="HDW80" s="392" t="s">
        <v>101</v>
      </c>
      <c r="HDX80" s="392" t="s">
        <v>101</v>
      </c>
      <c r="HDY80" s="392" t="s">
        <v>101</v>
      </c>
      <c r="HDZ80" s="392" t="s">
        <v>101</v>
      </c>
      <c r="HEA80" s="392" t="s">
        <v>101</v>
      </c>
      <c r="HEB80" s="392" t="s">
        <v>101</v>
      </c>
      <c r="HEC80" s="392" t="s">
        <v>101</v>
      </c>
      <c r="HED80" s="392" t="s">
        <v>101</v>
      </c>
      <c r="HEE80" s="392" t="s">
        <v>101</v>
      </c>
      <c r="HEF80" s="392" t="s">
        <v>101</v>
      </c>
      <c r="HEG80" s="392" t="s">
        <v>101</v>
      </c>
      <c r="HEH80" s="392" t="s">
        <v>101</v>
      </c>
      <c r="HEI80" s="392" t="s">
        <v>101</v>
      </c>
      <c r="HEJ80" s="392" t="s">
        <v>101</v>
      </c>
      <c r="HEK80" s="392" t="s">
        <v>101</v>
      </c>
      <c r="HEL80" s="392" t="s">
        <v>101</v>
      </c>
      <c r="HEM80" s="392" t="s">
        <v>101</v>
      </c>
      <c r="HEN80" s="392" t="s">
        <v>101</v>
      </c>
      <c r="HEO80" s="392" t="s">
        <v>101</v>
      </c>
      <c r="HEP80" s="392" t="s">
        <v>101</v>
      </c>
      <c r="HEQ80" s="392" t="s">
        <v>101</v>
      </c>
      <c r="HER80" s="392" t="s">
        <v>101</v>
      </c>
      <c r="HES80" s="392" t="s">
        <v>101</v>
      </c>
      <c r="HET80" s="392" t="s">
        <v>101</v>
      </c>
      <c r="HEU80" s="392" t="s">
        <v>101</v>
      </c>
      <c r="HEV80" s="392" t="s">
        <v>101</v>
      </c>
      <c r="HEW80" s="392" t="s">
        <v>101</v>
      </c>
      <c r="HEX80" s="392" t="s">
        <v>101</v>
      </c>
      <c r="HEY80" s="392" t="s">
        <v>101</v>
      </c>
      <c r="HEZ80" s="392" t="s">
        <v>101</v>
      </c>
      <c r="HFA80" s="392" t="s">
        <v>101</v>
      </c>
      <c r="HFB80" s="392" t="s">
        <v>101</v>
      </c>
      <c r="HFC80" s="392" t="s">
        <v>101</v>
      </c>
      <c r="HFD80" s="392" t="s">
        <v>101</v>
      </c>
      <c r="HFE80" s="392" t="s">
        <v>101</v>
      </c>
      <c r="HFF80" s="392" t="s">
        <v>101</v>
      </c>
      <c r="HFG80" s="392" t="s">
        <v>101</v>
      </c>
      <c r="HFH80" s="392" t="s">
        <v>101</v>
      </c>
      <c r="HFI80" s="392" t="s">
        <v>101</v>
      </c>
      <c r="HFJ80" s="392" t="s">
        <v>101</v>
      </c>
      <c r="HFK80" s="392" t="s">
        <v>101</v>
      </c>
      <c r="HFL80" s="392" t="s">
        <v>101</v>
      </c>
      <c r="HFM80" s="392" t="s">
        <v>101</v>
      </c>
      <c r="HFN80" s="392" t="s">
        <v>101</v>
      </c>
      <c r="HFO80" s="392" t="s">
        <v>101</v>
      </c>
      <c r="HFP80" s="392" t="s">
        <v>101</v>
      </c>
      <c r="HFQ80" s="392" t="s">
        <v>101</v>
      </c>
      <c r="HFR80" s="392" t="s">
        <v>101</v>
      </c>
      <c r="HFS80" s="392" t="s">
        <v>101</v>
      </c>
      <c r="HFT80" s="392" t="s">
        <v>101</v>
      </c>
      <c r="HFU80" s="392" t="s">
        <v>101</v>
      </c>
      <c r="HFV80" s="392" t="s">
        <v>101</v>
      </c>
      <c r="HFW80" s="392" t="s">
        <v>101</v>
      </c>
      <c r="HFX80" s="392" t="s">
        <v>101</v>
      </c>
      <c r="HFY80" s="392" t="s">
        <v>101</v>
      </c>
      <c r="HFZ80" s="392" t="s">
        <v>101</v>
      </c>
      <c r="HGA80" s="392" t="s">
        <v>101</v>
      </c>
      <c r="HGB80" s="392" t="s">
        <v>101</v>
      </c>
      <c r="HGC80" s="392" t="s">
        <v>101</v>
      </c>
      <c r="HGD80" s="392" t="s">
        <v>101</v>
      </c>
      <c r="HGE80" s="392" t="s">
        <v>101</v>
      </c>
      <c r="HGF80" s="392" t="s">
        <v>101</v>
      </c>
      <c r="HGG80" s="392" t="s">
        <v>101</v>
      </c>
      <c r="HGH80" s="392" t="s">
        <v>101</v>
      </c>
      <c r="HGI80" s="392" t="s">
        <v>101</v>
      </c>
      <c r="HGJ80" s="392" t="s">
        <v>101</v>
      </c>
      <c r="HGK80" s="392" t="s">
        <v>101</v>
      </c>
      <c r="HGL80" s="392" t="s">
        <v>101</v>
      </c>
      <c r="HGM80" s="392" t="s">
        <v>101</v>
      </c>
      <c r="HGN80" s="392" t="s">
        <v>101</v>
      </c>
      <c r="HGO80" s="392" t="s">
        <v>101</v>
      </c>
      <c r="HGP80" s="392" t="s">
        <v>101</v>
      </c>
      <c r="HGQ80" s="392" t="s">
        <v>101</v>
      </c>
      <c r="HGR80" s="392" t="s">
        <v>101</v>
      </c>
      <c r="HGS80" s="392" t="s">
        <v>101</v>
      </c>
      <c r="HGT80" s="392" t="s">
        <v>101</v>
      </c>
      <c r="HGU80" s="392" t="s">
        <v>101</v>
      </c>
      <c r="HGV80" s="392" t="s">
        <v>101</v>
      </c>
      <c r="HGW80" s="392" t="s">
        <v>101</v>
      </c>
      <c r="HGX80" s="392" t="s">
        <v>101</v>
      </c>
      <c r="HGY80" s="392" t="s">
        <v>101</v>
      </c>
      <c r="HGZ80" s="392" t="s">
        <v>101</v>
      </c>
      <c r="HHA80" s="392" t="s">
        <v>101</v>
      </c>
      <c r="HHB80" s="392" t="s">
        <v>101</v>
      </c>
      <c r="HHC80" s="392" t="s">
        <v>101</v>
      </c>
      <c r="HHD80" s="392" t="s">
        <v>101</v>
      </c>
      <c r="HHE80" s="392" t="s">
        <v>101</v>
      </c>
      <c r="HHF80" s="392" t="s">
        <v>101</v>
      </c>
      <c r="HHG80" s="392" t="s">
        <v>101</v>
      </c>
      <c r="HHH80" s="392" t="s">
        <v>101</v>
      </c>
      <c r="HHI80" s="392" t="s">
        <v>101</v>
      </c>
      <c r="HHJ80" s="392" t="s">
        <v>101</v>
      </c>
      <c r="HHK80" s="392" t="s">
        <v>101</v>
      </c>
      <c r="HHL80" s="392" t="s">
        <v>101</v>
      </c>
      <c r="HHM80" s="392" t="s">
        <v>101</v>
      </c>
      <c r="HHN80" s="392" t="s">
        <v>101</v>
      </c>
      <c r="HHO80" s="392" t="s">
        <v>101</v>
      </c>
      <c r="HHP80" s="392" t="s">
        <v>101</v>
      </c>
      <c r="HHQ80" s="392" t="s">
        <v>101</v>
      </c>
      <c r="HHR80" s="392" t="s">
        <v>101</v>
      </c>
      <c r="HHS80" s="392" t="s">
        <v>101</v>
      </c>
      <c r="HHT80" s="392" t="s">
        <v>101</v>
      </c>
      <c r="HHU80" s="392" t="s">
        <v>101</v>
      </c>
      <c r="HHV80" s="392" t="s">
        <v>101</v>
      </c>
      <c r="HHW80" s="392" t="s">
        <v>101</v>
      </c>
      <c r="HHX80" s="392" t="s">
        <v>101</v>
      </c>
      <c r="HHY80" s="392" t="s">
        <v>101</v>
      </c>
      <c r="HHZ80" s="392" t="s">
        <v>101</v>
      </c>
      <c r="HIA80" s="392" t="s">
        <v>101</v>
      </c>
      <c r="HIB80" s="392" t="s">
        <v>101</v>
      </c>
      <c r="HIC80" s="392" t="s">
        <v>101</v>
      </c>
      <c r="HID80" s="392" t="s">
        <v>101</v>
      </c>
      <c r="HIE80" s="392" t="s">
        <v>101</v>
      </c>
      <c r="HIF80" s="392" t="s">
        <v>101</v>
      </c>
      <c r="HIG80" s="392" t="s">
        <v>101</v>
      </c>
      <c r="HIH80" s="392" t="s">
        <v>101</v>
      </c>
      <c r="HII80" s="392" t="s">
        <v>101</v>
      </c>
      <c r="HIJ80" s="392" t="s">
        <v>101</v>
      </c>
      <c r="HIK80" s="392" t="s">
        <v>101</v>
      </c>
      <c r="HIL80" s="392" t="s">
        <v>101</v>
      </c>
      <c r="HIM80" s="392" t="s">
        <v>101</v>
      </c>
      <c r="HIN80" s="392" t="s">
        <v>101</v>
      </c>
      <c r="HIO80" s="392" t="s">
        <v>101</v>
      </c>
      <c r="HIP80" s="392" t="s">
        <v>101</v>
      </c>
      <c r="HIQ80" s="392" t="s">
        <v>101</v>
      </c>
      <c r="HIR80" s="392" t="s">
        <v>101</v>
      </c>
      <c r="HIS80" s="392" t="s">
        <v>101</v>
      </c>
      <c r="HIT80" s="392" t="s">
        <v>101</v>
      </c>
      <c r="HIU80" s="392" t="s">
        <v>101</v>
      </c>
      <c r="HIV80" s="392" t="s">
        <v>101</v>
      </c>
      <c r="HIW80" s="392" t="s">
        <v>101</v>
      </c>
      <c r="HIX80" s="392" t="s">
        <v>101</v>
      </c>
      <c r="HIY80" s="392" t="s">
        <v>101</v>
      </c>
      <c r="HIZ80" s="392" t="s">
        <v>101</v>
      </c>
      <c r="HJA80" s="392" t="s">
        <v>101</v>
      </c>
      <c r="HJB80" s="392" t="s">
        <v>101</v>
      </c>
      <c r="HJC80" s="392" t="s">
        <v>101</v>
      </c>
      <c r="HJD80" s="392" t="s">
        <v>101</v>
      </c>
      <c r="HJE80" s="392" t="s">
        <v>101</v>
      </c>
      <c r="HJF80" s="392" t="s">
        <v>101</v>
      </c>
      <c r="HJG80" s="392" t="s">
        <v>101</v>
      </c>
      <c r="HJH80" s="392" t="s">
        <v>101</v>
      </c>
      <c r="HJI80" s="392" t="s">
        <v>101</v>
      </c>
      <c r="HJJ80" s="392" t="s">
        <v>101</v>
      </c>
      <c r="HJK80" s="392" t="s">
        <v>101</v>
      </c>
      <c r="HJL80" s="392" t="s">
        <v>101</v>
      </c>
      <c r="HJM80" s="392" t="s">
        <v>101</v>
      </c>
      <c r="HJN80" s="392" t="s">
        <v>101</v>
      </c>
      <c r="HJO80" s="392" t="s">
        <v>101</v>
      </c>
      <c r="HJP80" s="392" t="s">
        <v>101</v>
      </c>
      <c r="HJQ80" s="392" t="s">
        <v>101</v>
      </c>
      <c r="HJR80" s="392" t="s">
        <v>101</v>
      </c>
      <c r="HJS80" s="392" t="s">
        <v>101</v>
      </c>
      <c r="HJT80" s="392" t="s">
        <v>101</v>
      </c>
      <c r="HJU80" s="392" t="s">
        <v>101</v>
      </c>
      <c r="HJV80" s="392" t="s">
        <v>101</v>
      </c>
      <c r="HJW80" s="392" t="s">
        <v>101</v>
      </c>
      <c r="HJX80" s="392" t="s">
        <v>101</v>
      </c>
      <c r="HJY80" s="392" t="s">
        <v>101</v>
      </c>
      <c r="HJZ80" s="392" t="s">
        <v>101</v>
      </c>
      <c r="HKA80" s="392" t="s">
        <v>101</v>
      </c>
      <c r="HKB80" s="392" t="s">
        <v>101</v>
      </c>
      <c r="HKC80" s="392" t="s">
        <v>101</v>
      </c>
      <c r="HKD80" s="392" t="s">
        <v>101</v>
      </c>
      <c r="HKE80" s="392" t="s">
        <v>101</v>
      </c>
      <c r="HKF80" s="392" t="s">
        <v>101</v>
      </c>
      <c r="HKG80" s="392" t="s">
        <v>101</v>
      </c>
      <c r="HKH80" s="392" t="s">
        <v>101</v>
      </c>
      <c r="HKI80" s="392" t="s">
        <v>101</v>
      </c>
      <c r="HKJ80" s="392" t="s">
        <v>101</v>
      </c>
      <c r="HKK80" s="392" t="s">
        <v>101</v>
      </c>
      <c r="HKL80" s="392" t="s">
        <v>101</v>
      </c>
      <c r="HKM80" s="392" t="s">
        <v>101</v>
      </c>
      <c r="HKN80" s="392" t="s">
        <v>101</v>
      </c>
      <c r="HKO80" s="392" t="s">
        <v>101</v>
      </c>
      <c r="HKP80" s="392" t="s">
        <v>101</v>
      </c>
      <c r="HKQ80" s="392" t="s">
        <v>101</v>
      </c>
      <c r="HKR80" s="392" t="s">
        <v>101</v>
      </c>
      <c r="HKS80" s="392" t="s">
        <v>101</v>
      </c>
      <c r="HKT80" s="392" t="s">
        <v>101</v>
      </c>
      <c r="HKU80" s="392" t="s">
        <v>101</v>
      </c>
      <c r="HKV80" s="392" t="s">
        <v>101</v>
      </c>
      <c r="HKW80" s="392" t="s">
        <v>101</v>
      </c>
      <c r="HKX80" s="392" t="s">
        <v>101</v>
      </c>
      <c r="HKY80" s="392" t="s">
        <v>101</v>
      </c>
      <c r="HKZ80" s="392" t="s">
        <v>101</v>
      </c>
      <c r="HLA80" s="392" t="s">
        <v>101</v>
      </c>
      <c r="HLB80" s="392" t="s">
        <v>101</v>
      </c>
      <c r="HLC80" s="392" t="s">
        <v>101</v>
      </c>
      <c r="HLD80" s="392" t="s">
        <v>101</v>
      </c>
      <c r="HLE80" s="392" t="s">
        <v>101</v>
      </c>
      <c r="HLF80" s="392" t="s">
        <v>101</v>
      </c>
      <c r="HLG80" s="392" t="s">
        <v>101</v>
      </c>
      <c r="HLH80" s="392" t="s">
        <v>101</v>
      </c>
      <c r="HLI80" s="392" t="s">
        <v>101</v>
      </c>
      <c r="HLJ80" s="392" t="s">
        <v>101</v>
      </c>
      <c r="HLK80" s="392" t="s">
        <v>101</v>
      </c>
      <c r="HLL80" s="392" t="s">
        <v>101</v>
      </c>
      <c r="HLM80" s="392" t="s">
        <v>101</v>
      </c>
      <c r="HLN80" s="392" t="s">
        <v>101</v>
      </c>
      <c r="HLO80" s="392" t="s">
        <v>101</v>
      </c>
      <c r="HLP80" s="392" t="s">
        <v>101</v>
      </c>
      <c r="HLQ80" s="392" t="s">
        <v>101</v>
      </c>
      <c r="HLR80" s="392" t="s">
        <v>101</v>
      </c>
      <c r="HLS80" s="392" t="s">
        <v>101</v>
      </c>
      <c r="HLT80" s="392" t="s">
        <v>101</v>
      </c>
      <c r="HLU80" s="392" t="s">
        <v>101</v>
      </c>
      <c r="HLV80" s="392" t="s">
        <v>101</v>
      </c>
      <c r="HLW80" s="392" t="s">
        <v>101</v>
      </c>
      <c r="HLX80" s="392" t="s">
        <v>101</v>
      </c>
      <c r="HLY80" s="392" t="s">
        <v>101</v>
      </c>
      <c r="HLZ80" s="392" t="s">
        <v>101</v>
      </c>
      <c r="HMA80" s="392" t="s">
        <v>101</v>
      </c>
      <c r="HMB80" s="392" t="s">
        <v>101</v>
      </c>
      <c r="HMC80" s="392" t="s">
        <v>101</v>
      </c>
      <c r="HMD80" s="392" t="s">
        <v>101</v>
      </c>
      <c r="HME80" s="392" t="s">
        <v>101</v>
      </c>
      <c r="HMF80" s="392" t="s">
        <v>101</v>
      </c>
      <c r="HMG80" s="392" t="s">
        <v>101</v>
      </c>
      <c r="HMH80" s="392" t="s">
        <v>101</v>
      </c>
      <c r="HMI80" s="392" t="s">
        <v>101</v>
      </c>
      <c r="HMJ80" s="392" t="s">
        <v>101</v>
      </c>
      <c r="HMK80" s="392" t="s">
        <v>101</v>
      </c>
      <c r="HML80" s="392" t="s">
        <v>101</v>
      </c>
      <c r="HMM80" s="392" t="s">
        <v>101</v>
      </c>
      <c r="HMN80" s="392" t="s">
        <v>101</v>
      </c>
      <c r="HMO80" s="392" t="s">
        <v>101</v>
      </c>
      <c r="HMP80" s="392" t="s">
        <v>101</v>
      </c>
      <c r="HMQ80" s="392" t="s">
        <v>101</v>
      </c>
      <c r="HMR80" s="392" t="s">
        <v>101</v>
      </c>
      <c r="HMS80" s="392" t="s">
        <v>101</v>
      </c>
      <c r="HMT80" s="392" t="s">
        <v>101</v>
      </c>
      <c r="HMU80" s="392" t="s">
        <v>101</v>
      </c>
      <c r="HMV80" s="392" t="s">
        <v>101</v>
      </c>
      <c r="HMW80" s="392" t="s">
        <v>101</v>
      </c>
      <c r="HMX80" s="392" t="s">
        <v>101</v>
      </c>
      <c r="HMY80" s="392" t="s">
        <v>101</v>
      </c>
      <c r="HMZ80" s="392" t="s">
        <v>101</v>
      </c>
      <c r="HNA80" s="392" t="s">
        <v>101</v>
      </c>
      <c r="HNB80" s="392" t="s">
        <v>101</v>
      </c>
      <c r="HNC80" s="392" t="s">
        <v>101</v>
      </c>
      <c r="HND80" s="392" t="s">
        <v>101</v>
      </c>
      <c r="HNE80" s="392" t="s">
        <v>101</v>
      </c>
      <c r="HNF80" s="392" t="s">
        <v>101</v>
      </c>
      <c r="HNG80" s="392" t="s">
        <v>101</v>
      </c>
      <c r="HNH80" s="392" t="s">
        <v>101</v>
      </c>
      <c r="HNI80" s="392" t="s">
        <v>101</v>
      </c>
      <c r="HNJ80" s="392" t="s">
        <v>101</v>
      </c>
      <c r="HNK80" s="392" t="s">
        <v>101</v>
      </c>
      <c r="HNL80" s="392" t="s">
        <v>101</v>
      </c>
      <c r="HNM80" s="392" t="s">
        <v>101</v>
      </c>
      <c r="HNN80" s="392" t="s">
        <v>101</v>
      </c>
      <c r="HNO80" s="392" t="s">
        <v>101</v>
      </c>
      <c r="HNP80" s="392" t="s">
        <v>101</v>
      </c>
      <c r="HNQ80" s="392" t="s">
        <v>101</v>
      </c>
      <c r="HNR80" s="392" t="s">
        <v>101</v>
      </c>
      <c r="HNS80" s="392" t="s">
        <v>101</v>
      </c>
      <c r="HNT80" s="392" t="s">
        <v>101</v>
      </c>
      <c r="HNU80" s="392" t="s">
        <v>101</v>
      </c>
      <c r="HNV80" s="392" t="s">
        <v>101</v>
      </c>
      <c r="HNW80" s="392" t="s">
        <v>101</v>
      </c>
      <c r="HNX80" s="392" t="s">
        <v>101</v>
      </c>
      <c r="HNY80" s="392" t="s">
        <v>101</v>
      </c>
      <c r="HNZ80" s="392" t="s">
        <v>101</v>
      </c>
      <c r="HOA80" s="392" t="s">
        <v>101</v>
      </c>
      <c r="HOB80" s="392" t="s">
        <v>101</v>
      </c>
      <c r="HOC80" s="392" t="s">
        <v>101</v>
      </c>
      <c r="HOD80" s="392" t="s">
        <v>101</v>
      </c>
      <c r="HOE80" s="392" t="s">
        <v>101</v>
      </c>
      <c r="HOF80" s="392" t="s">
        <v>101</v>
      </c>
      <c r="HOG80" s="392" t="s">
        <v>101</v>
      </c>
      <c r="HOH80" s="392" t="s">
        <v>101</v>
      </c>
      <c r="HOI80" s="392" t="s">
        <v>101</v>
      </c>
      <c r="HOJ80" s="392" t="s">
        <v>101</v>
      </c>
      <c r="HOK80" s="392" t="s">
        <v>101</v>
      </c>
      <c r="HOL80" s="392" t="s">
        <v>101</v>
      </c>
      <c r="HOM80" s="392" t="s">
        <v>101</v>
      </c>
      <c r="HON80" s="392" t="s">
        <v>101</v>
      </c>
      <c r="HOO80" s="392" t="s">
        <v>101</v>
      </c>
      <c r="HOP80" s="392" t="s">
        <v>101</v>
      </c>
      <c r="HOQ80" s="392" t="s">
        <v>101</v>
      </c>
      <c r="HOR80" s="392" t="s">
        <v>101</v>
      </c>
      <c r="HOS80" s="392" t="s">
        <v>101</v>
      </c>
      <c r="HOT80" s="392" t="s">
        <v>101</v>
      </c>
      <c r="HOU80" s="392" t="s">
        <v>101</v>
      </c>
      <c r="HOV80" s="392" t="s">
        <v>101</v>
      </c>
      <c r="HOW80" s="392" t="s">
        <v>101</v>
      </c>
      <c r="HOX80" s="392" t="s">
        <v>101</v>
      </c>
      <c r="HOY80" s="392" t="s">
        <v>101</v>
      </c>
      <c r="HOZ80" s="392" t="s">
        <v>101</v>
      </c>
      <c r="HPA80" s="392" t="s">
        <v>101</v>
      </c>
      <c r="HPB80" s="392" t="s">
        <v>101</v>
      </c>
      <c r="HPC80" s="392" t="s">
        <v>101</v>
      </c>
      <c r="HPD80" s="392" t="s">
        <v>101</v>
      </c>
      <c r="HPE80" s="392" t="s">
        <v>101</v>
      </c>
      <c r="HPF80" s="392" t="s">
        <v>101</v>
      </c>
      <c r="HPG80" s="392" t="s">
        <v>101</v>
      </c>
      <c r="HPH80" s="392" t="s">
        <v>101</v>
      </c>
      <c r="HPI80" s="392" t="s">
        <v>101</v>
      </c>
      <c r="HPJ80" s="392" t="s">
        <v>101</v>
      </c>
      <c r="HPK80" s="392" t="s">
        <v>101</v>
      </c>
      <c r="HPL80" s="392" t="s">
        <v>101</v>
      </c>
      <c r="HPM80" s="392" t="s">
        <v>101</v>
      </c>
      <c r="HPN80" s="392" t="s">
        <v>101</v>
      </c>
      <c r="HPO80" s="392" t="s">
        <v>101</v>
      </c>
      <c r="HPP80" s="392" t="s">
        <v>101</v>
      </c>
      <c r="HPQ80" s="392" t="s">
        <v>101</v>
      </c>
      <c r="HPR80" s="392" t="s">
        <v>101</v>
      </c>
      <c r="HPS80" s="392" t="s">
        <v>101</v>
      </c>
      <c r="HPT80" s="392" t="s">
        <v>101</v>
      </c>
      <c r="HPU80" s="392" t="s">
        <v>101</v>
      </c>
      <c r="HPV80" s="392" t="s">
        <v>101</v>
      </c>
      <c r="HPW80" s="392" t="s">
        <v>101</v>
      </c>
      <c r="HPX80" s="392" t="s">
        <v>101</v>
      </c>
      <c r="HPY80" s="392" t="s">
        <v>101</v>
      </c>
      <c r="HPZ80" s="392" t="s">
        <v>101</v>
      </c>
      <c r="HQA80" s="392" t="s">
        <v>101</v>
      </c>
      <c r="HQB80" s="392" t="s">
        <v>101</v>
      </c>
      <c r="HQC80" s="392" t="s">
        <v>101</v>
      </c>
      <c r="HQD80" s="392" t="s">
        <v>101</v>
      </c>
      <c r="HQE80" s="392" t="s">
        <v>101</v>
      </c>
      <c r="HQF80" s="392" t="s">
        <v>101</v>
      </c>
      <c r="HQG80" s="392" t="s">
        <v>101</v>
      </c>
      <c r="HQH80" s="392" t="s">
        <v>101</v>
      </c>
      <c r="HQI80" s="392" t="s">
        <v>101</v>
      </c>
      <c r="HQJ80" s="392" t="s">
        <v>101</v>
      </c>
      <c r="HQK80" s="392" t="s">
        <v>101</v>
      </c>
      <c r="HQL80" s="392" t="s">
        <v>101</v>
      </c>
      <c r="HQM80" s="392" t="s">
        <v>101</v>
      </c>
      <c r="HQN80" s="392" t="s">
        <v>101</v>
      </c>
      <c r="HQO80" s="392" t="s">
        <v>101</v>
      </c>
      <c r="HQP80" s="392" t="s">
        <v>101</v>
      </c>
      <c r="HQQ80" s="392" t="s">
        <v>101</v>
      </c>
      <c r="HQR80" s="392" t="s">
        <v>101</v>
      </c>
      <c r="HQS80" s="392" t="s">
        <v>101</v>
      </c>
      <c r="HQT80" s="392" t="s">
        <v>101</v>
      </c>
      <c r="HQU80" s="392" t="s">
        <v>101</v>
      </c>
      <c r="HQV80" s="392" t="s">
        <v>101</v>
      </c>
      <c r="HQW80" s="392" t="s">
        <v>101</v>
      </c>
      <c r="HQX80" s="392" t="s">
        <v>101</v>
      </c>
      <c r="HQY80" s="392" t="s">
        <v>101</v>
      </c>
      <c r="HQZ80" s="392" t="s">
        <v>101</v>
      </c>
      <c r="HRA80" s="392" t="s">
        <v>101</v>
      </c>
      <c r="HRB80" s="392" t="s">
        <v>101</v>
      </c>
      <c r="HRC80" s="392" t="s">
        <v>101</v>
      </c>
      <c r="HRD80" s="392" t="s">
        <v>101</v>
      </c>
      <c r="HRE80" s="392" t="s">
        <v>101</v>
      </c>
      <c r="HRF80" s="392" t="s">
        <v>101</v>
      </c>
      <c r="HRG80" s="392" t="s">
        <v>101</v>
      </c>
      <c r="HRH80" s="392" t="s">
        <v>101</v>
      </c>
      <c r="HRI80" s="392" t="s">
        <v>101</v>
      </c>
      <c r="HRJ80" s="392" t="s">
        <v>101</v>
      </c>
      <c r="HRK80" s="392" t="s">
        <v>101</v>
      </c>
      <c r="HRL80" s="392" t="s">
        <v>101</v>
      </c>
      <c r="HRM80" s="392" t="s">
        <v>101</v>
      </c>
      <c r="HRN80" s="392" t="s">
        <v>101</v>
      </c>
      <c r="HRO80" s="392" t="s">
        <v>101</v>
      </c>
      <c r="HRP80" s="392" t="s">
        <v>101</v>
      </c>
      <c r="HRQ80" s="392" t="s">
        <v>101</v>
      </c>
      <c r="HRR80" s="392" t="s">
        <v>101</v>
      </c>
      <c r="HRS80" s="392" t="s">
        <v>101</v>
      </c>
      <c r="HRT80" s="392" t="s">
        <v>101</v>
      </c>
      <c r="HRU80" s="392" t="s">
        <v>101</v>
      </c>
      <c r="HRV80" s="392" t="s">
        <v>101</v>
      </c>
      <c r="HRW80" s="392" t="s">
        <v>101</v>
      </c>
      <c r="HRX80" s="392" t="s">
        <v>101</v>
      </c>
      <c r="HRY80" s="392" t="s">
        <v>101</v>
      </c>
      <c r="HRZ80" s="392" t="s">
        <v>101</v>
      </c>
      <c r="HSA80" s="392" t="s">
        <v>101</v>
      </c>
      <c r="HSB80" s="392" t="s">
        <v>101</v>
      </c>
      <c r="HSC80" s="392" t="s">
        <v>101</v>
      </c>
      <c r="HSD80" s="392" t="s">
        <v>101</v>
      </c>
      <c r="HSE80" s="392" t="s">
        <v>101</v>
      </c>
      <c r="HSF80" s="392" t="s">
        <v>101</v>
      </c>
      <c r="HSG80" s="392" t="s">
        <v>101</v>
      </c>
      <c r="HSH80" s="392" t="s">
        <v>101</v>
      </c>
      <c r="HSI80" s="392" t="s">
        <v>101</v>
      </c>
      <c r="HSJ80" s="392" t="s">
        <v>101</v>
      </c>
      <c r="HSK80" s="392" t="s">
        <v>101</v>
      </c>
      <c r="HSL80" s="392" t="s">
        <v>101</v>
      </c>
      <c r="HSM80" s="392" t="s">
        <v>101</v>
      </c>
      <c r="HSN80" s="392" t="s">
        <v>101</v>
      </c>
      <c r="HSO80" s="392" t="s">
        <v>101</v>
      </c>
      <c r="HSP80" s="392" t="s">
        <v>101</v>
      </c>
      <c r="HSQ80" s="392" t="s">
        <v>101</v>
      </c>
      <c r="HSR80" s="392" t="s">
        <v>101</v>
      </c>
      <c r="HSS80" s="392" t="s">
        <v>101</v>
      </c>
      <c r="HST80" s="392" t="s">
        <v>101</v>
      </c>
      <c r="HSU80" s="392" t="s">
        <v>101</v>
      </c>
      <c r="HSV80" s="392" t="s">
        <v>101</v>
      </c>
      <c r="HSW80" s="392" t="s">
        <v>101</v>
      </c>
      <c r="HSX80" s="392" t="s">
        <v>101</v>
      </c>
      <c r="HSY80" s="392" t="s">
        <v>101</v>
      </c>
      <c r="HSZ80" s="392" t="s">
        <v>101</v>
      </c>
      <c r="HTA80" s="392" t="s">
        <v>101</v>
      </c>
      <c r="HTB80" s="392" t="s">
        <v>101</v>
      </c>
      <c r="HTC80" s="392" t="s">
        <v>101</v>
      </c>
      <c r="HTD80" s="392" t="s">
        <v>101</v>
      </c>
      <c r="HTE80" s="392" t="s">
        <v>101</v>
      </c>
      <c r="HTF80" s="392" t="s">
        <v>101</v>
      </c>
      <c r="HTG80" s="392" t="s">
        <v>101</v>
      </c>
      <c r="HTH80" s="392" t="s">
        <v>101</v>
      </c>
      <c r="HTI80" s="392" t="s">
        <v>101</v>
      </c>
      <c r="HTJ80" s="392" t="s">
        <v>101</v>
      </c>
      <c r="HTK80" s="392" t="s">
        <v>101</v>
      </c>
      <c r="HTL80" s="392" t="s">
        <v>101</v>
      </c>
      <c r="HTM80" s="392" t="s">
        <v>101</v>
      </c>
      <c r="HTN80" s="392" t="s">
        <v>101</v>
      </c>
      <c r="HTO80" s="392" t="s">
        <v>101</v>
      </c>
      <c r="HTP80" s="392" t="s">
        <v>101</v>
      </c>
      <c r="HTQ80" s="392" t="s">
        <v>101</v>
      </c>
      <c r="HTR80" s="392" t="s">
        <v>101</v>
      </c>
      <c r="HTS80" s="392" t="s">
        <v>101</v>
      </c>
      <c r="HTT80" s="392" t="s">
        <v>101</v>
      </c>
      <c r="HTU80" s="392" t="s">
        <v>101</v>
      </c>
      <c r="HTV80" s="392" t="s">
        <v>101</v>
      </c>
      <c r="HTW80" s="392" t="s">
        <v>101</v>
      </c>
      <c r="HTX80" s="392" t="s">
        <v>101</v>
      </c>
      <c r="HTY80" s="392" t="s">
        <v>101</v>
      </c>
      <c r="HTZ80" s="392" t="s">
        <v>101</v>
      </c>
      <c r="HUA80" s="392" t="s">
        <v>101</v>
      </c>
      <c r="HUB80" s="392" t="s">
        <v>101</v>
      </c>
      <c r="HUC80" s="392" t="s">
        <v>101</v>
      </c>
      <c r="HUD80" s="392" t="s">
        <v>101</v>
      </c>
      <c r="HUE80" s="392" t="s">
        <v>101</v>
      </c>
      <c r="HUF80" s="392" t="s">
        <v>101</v>
      </c>
      <c r="HUG80" s="392" t="s">
        <v>101</v>
      </c>
      <c r="HUH80" s="392" t="s">
        <v>101</v>
      </c>
      <c r="HUI80" s="392" t="s">
        <v>101</v>
      </c>
      <c r="HUJ80" s="392" t="s">
        <v>101</v>
      </c>
      <c r="HUK80" s="392" t="s">
        <v>101</v>
      </c>
      <c r="HUL80" s="392" t="s">
        <v>101</v>
      </c>
      <c r="HUM80" s="392" t="s">
        <v>101</v>
      </c>
      <c r="HUN80" s="392" t="s">
        <v>101</v>
      </c>
      <c r="HUO80" s="392" t="s">
        <v>101</v>
      </c>
      <c r="HUP80" s="392" t="s">
        <v>101</v>
      </c>
      <c r="HUQ80" s="392" t="s">
        <v>101</v>
      </c>
      <c r="HUR80" s="392" t="s">
        <v>101</v>
      </c>
      <c r="HUS80" s="392" t="s">
        <v>101</v>
      </c>
      <c r="HUT80" s="392" t="s">
        <v>101</v>
      </c>
      <c r="HUU80" s="392" t="s">
        <v>101</v>
      </c>
      <c r="HUV80" s="392" t="s">
        <v>101</v>
      </c>
      <c r="HUW80" s="392" t="s">
        <v>101</v>
      </c>
      <c r="HUX80" s="392" t="s">
        <v>101</v>
      </c>
      <c r="HUY80" s="392" t="s">
        <v>101</v>
      </c>
      <c r="HUZ80" s="392" t="s">
        <v>101</v>
      </c>
      <c r="HVA80" s="392" t="s">
        <v>101</v>
      </c>
      <c r="HVB80" s="392" t="s">
        <v>101</v>
      </c>
      <c r="HVC80" s="392" t="s">
        <v>101</v>
      </c>
      <c r="HVD80" s="392" t="s">
        <v>101</v>
      </c>
      <c r="HVE80" s="392" t="s">
        <v>101</v>
      </c>
      <c r="HVF80" s="392" t="s">
        <v>101</v>
      </c>
      <c r="HVG80" s="392" t="s">
        <v>101</v>
      </c>
      <c r="HVH80" s="392" t="s">
        <v>101</v>
      </c>
      <c r="HVI80" s="392" t="s">
        <v>101</v>
      </c>
      <c r="HVJ80" s="392" t="s">
        <v>101</v>
      </c>
      <c r="HVK80" s="392" t="s">
        <v>101</v>
      </c>
      <c r="HVL80" s="392" t="s">
        <v>101</v>
      </c>
      <c r="HVM80" s="392" t="s">
        <v>101</v>
      </c>
      <c r="HVN80" s="392" t="s">
        <v>101</v>
      </c>
      <c r="HVO80" s="392" t="s">
        <v>101</v>
      </c>
      <c r="HVP80" s="392" t="s">
        <v>101</v>
      </c>
      <c r="HVQ80" s="392" t="s">
        <v>101</v>
      </c>
      <c r="HVR80" s="392" t="s">
        <v>101</v>
      </c>
      <c r="HVS80" s="392" t="s">
        <v>101</v>
      </c>
      <c r="HVT80" s="392" t="s">
        <v>101</v>
      </c>
      <c r="HVU80" s="392" t="s">
        <v>101</v>
      </c>
      <c r="HVV80" s="392" t="s">
        <v>101</v>
      </c>
      <c r="HVW80" s="392" t="s">
        <v>101</v>
      </c>
      <c r="HVX80" s="392" t="s">
        <v>101</v>
      </c>
      <c r="HVY80" s="392" t="s">
        <v>101</v>
      </c>
      <c r="HVZ80" s="392" t="s">
        <v>101</v>
      </c>
      <c r="HWA80" s="392" t="s">
        <v>101</v>
      </c>
      <c r="HWB80" s="392" t="s">
        <v>101</v>
      </c>
      <c r="HWC80" s="392" t="s">
        <v>101</v>
      </c>
      <c r="HWD80" s="392" t="s">
        <v>101</v>
      </c>
      <c r="HWE80" s="392" t="s">
        <v>101</v>
      </c>
      <c r="HWF80" s="392" t="s">
        <v>101</v>
      </c>
      <c r="HWG80" s="392" t="s">
        <v>101</v>
      </c>
      <c r="HWH80" s="392" t="s">
        <v>101</v>
      </c>
      <c r="HWI80" s="392" t="s">
        <v>101</v>
      </c>
      <c r="HWJ80" s="392" t="s">
        <v>101</v>
      </c>
      <c r="HWK80" s="392" t="s">
        <v>101</v>
      </c>
      <c r="HWL80" s="392" t="s">
        <v>101</v>
      </c>
      <c r="HWM80" s="392" t="s">
        <v>101</v>
      </c>
      <c r="HWN80" s="392" t="s">
        <v>101</v>
      </c>
      <c r="HWO80" s="392" t="s">
        <v>101</v>
      </c>
      <c r="HWP80" s="392" t="s">
        <v>101</v>
      </c>
      <c r="HWQ80" s="392" t="s">
        <v>101</v>
      </c>
      <c r="HWR80" s="392" t="s">
        <v>101</v>
      </c>
      <c r="HWS80" s="392" t="s">
        <v>101</v>
      </c>
      <c r="HWT80" s="392" t="s">
        <v>101</v>
      </c>
      <c r="HWU80" s="392" t="s">
        <v>101</v>
      </c>
      <c r="HWV80" s="392" t="s">
        <v>101</v>
      </c>
      <c r="HWW80" s="392" t="s">
        <v>101</v>
      </c>
      <c r="HWX80" s="392" t="s">
        <v>101</v>
      </c>
      <c r="HWY80" s="392" t="s">
        <v>101</v>
      </c>
      <c r="HWZ80" s="392" t="s">
        <v>101</v>
      </c>
      <c r="HXA80" s="392" t="s">
        <v>101</v>
      </c>
      <c r="HXB80" s="392" t="s">
        <v>101</v>
      </c>
      <c r="HXC80" s="392" t="s">
        <v>101</v>
      </c>
      <c r="HXD80" s="392" t="s">
        <v>101</v>
      </c>
      <c r="HXE80" s="392" t="s">
        <v>101</v>
      </c>
      <c r="HXF80" s="392" t="s">
        <v>101</v>
      </c>
      <c r="HXG80" s="392" t="s">
        <v>101</v>
      </c>
      <c r="HXH80" s="392" t="s">
        <v>101</v>
      </c>
      <c r="HXI80" s="392" t="s">
        <v>101</v>
      </c>
      <c r="HXJ80" s="392" t="s">
        <v>101</v>
      </c>
      <c r="HXK80" s="392" t="s">
        <v>101</v>
      </c>
      <c r="HXL80" s="392" t="s">
        <v>101</v>
      </c>
      <c r="HXM80" s="392" t="s">
        <v>101</v>
      </c>
      <c r="HXN80" s="392" t="s">
        <v>101</v>
      </c>
      <c r="HXO80" s="392" t="s">
        <v>101</v>
      </c>
      <c r="HXP80" s="392" t="s">
        <v>101</v>
      </c>
      <c r="HXQ80" s="392" t="s">
        <v>101</v>
      </c>
      <c r="HXR80" s="392" t="s">
        <v>101</v>
      </c>
      <c r="HXS80" s="392" t="s">
        <v>101</v>
      </c>
      <c r="HXT80" s="392" t="s">
        <v>101</v>
      </c>
      <c r="HXU80" s="392" t="s">
        <v>101</v>
      </c>
      <c r="HXV80" s="392" t="s">
        <v>101</v>
      </c>
      <c r="HXW80" s="392" t="s">
        <v>101</v>
      </c>
      <c r="HXX80" s="392" t="s">
        <v>101</v>
      </c>
      <c r="HXY80" s="392" t="s">
        <v>101</v>
      </c>
      <c r="HXZ80" s="392" t="s">
        <v>101</v>
      </c>
      <c r="HYA80" s="392" t="s">
        <v>101</v>
      </c>
      <c r="HYB80" s="392" t="s">
        <v>101</v>
      </c>
      <c r="HYC80" s="392" t="s">
        <v>101</v>
      </c>
      <c r="HYD80" s="392" t="s">
        <v>101</v>
      </c>
      <c r="HYE80" s="392" t="s">
        <v>101</v>
      </c>
      <c r="HYF80" s="392" t="s">
        <v>101</v>
      </c>
      <c r="HYG80" s="392" t="s">
        <v>101</v>
      </c>
      <c r="HYH80" s="392" t="s">
        <v>101</v>
      </c>
      <c r="HYI80" s="392" t="s">
        <v>101</v>
      </c>
      <c r="HYJ80" s="392" t="s">
        <v>101</v>
      </c>
      <c r="HYK80" s="392" t="s">
        <v>101</v>
      </c>
      <c r="HYL80" s="392" t="s">
        <v>101</v>
      </c>
      <c r="HYM80" s="392" t="s">
        <v>101</v>
      </c>
      <c r="HYN80" s="392" t="s">
        <v>101</v>
      </c>
      <c r="HYO80" s="392" t="s">
        <v>101</v>
      </c>
      <c r="HYP80" s="392" t="s">
        <v>101</v>
      </c>
      <c r="HYQ80" s="392" t="s">
        <v>101</v>
      </c>
      <c r="HYR80" s="392" t="s">
        <v>101</v>
      </c>
      <c r="HYS80" s="392" t="s">
        <v>101</v>
      </c>
      <c r="HYT80" s="392" t="s">
        <v>101</v>
      </c>
      <c r="HYU80" s="392" t="s">
        <v>101</v>
      </c>
      <c r="HYV80" s="392" t="s">
        <v>101</v>
      </c>
      <c r="HYW80" s="392" t="s">
        <v>101</v>
      </c>
      <c r="HYX80" s="392" t="s">
        <v>101</v>
      </c>
      <c r="HYY80" s="392" t="s">
        <v>101</v>
      </c>
      <c r="HYZ80" s="392" t="s">
        <v>101</v>
      </c>
      <c r="HZA80" s="392" t="s">
        <v>101</v>
      </c>
      <c r="HZB80" s="392" t="s">
        <v>101</v>
      </c>
      <c r="HZC80" s="392" t="s">
        <v>101</v>
      </c>
      <c r="HZD80" s="392" t="s">
        <v>101</v>
      </c>
      <c r="HZE80" s="392" t="s">
        <v>101</v>
      </c>
      <c r="HZF80" s="392" t="s">
        <v>101</v>
      </c>
      <c r="HZG80" s="392" t="s">
        <v>101</v>
      </c>
      <c r="HZH80" s="392" t="s">
        <v>101</v>
      </c>
      <c r="HZI80" s="392" t="s">
        <v>101</v>
      </c>
      <c r="HZJ80" s="392" t="s">
        <v>101</v>
      </c>
      <c r="HZK80" s="392" t="s">
        <v>101</v>
      </c>
      <c r="HZL80" s="392" t="s">
        <v>101</v>
      </c>
      <c r="HZM80" s="392" t="s">
        <v>101</v>
      </c>
      <c r="HZN80" s="392" t="s">
        <v>101</v>
      </c>
      <c r="HZO80" s="392" t="s">
        <v>101</v>
      </c>
      <c r="HZP80" s="392" t="s">
        <v>101</v>
      </c>
      <c r="HZQ80" s="392" t="s">
        <v>101</v>
      </c>
      <c r="HZR80" s="392" t="s">
        <v>101</v>
      </c>
      <c r="HZS80" s="392" t="s">
        <v>101</v>
      </c>
      <c r="HZT80" s="392" t="s">
        <v>101</v>
      </c>
      <c r="HZU80" s="392" t="s">
        <v>101</v>
      </c>
      <c r="HZV80" s="392" t="s">
        <v>101</v>
      </c>
      <c r="HZW80" s="392" t="s">
        <v>101</v>
      </c>
      <c r="HZX80" s="392" t="s">
        <v>101</v>
      </c>
      <c r="HZY80" s="392" t="s">
        <v>101</v>
      </c>
      <c r="HZZ80" s="392" t="s">
        <v>101</v>
      </c>
      <c r="IAA80" s="392" t="s">
        <v>101</v>
      </c>
      <c r="IAB80" s="392" t="s">
        <v>101</v>
      </c>
      <c r="IAC80" s="392" t="s">
        <v>101</v>
      </c>
      <c r="IAD80" s="392" t="s">
        <v>101</v>
      </c>
      <c r="IAE80" s="392" t="s">
        <v>101</v>
      </c>
      <c r="IAF80" s="392" t="s">
        <v>101</v>
      </c>
      <c r="IAG80" s="392" t="s">
        <v>101</v>
      </c>
      <c r="IAH80" s="392" t="s">
        <v>101</v>
      </c>
      <c r="IAI80" s="392" t="s">
        <v>101</v>
      </c>
      <c r="IAJ80" s="392" t="s">
        <v>101</v>
      </c>
      <c r="IAK80" s="392" t="s">
        <v>101</v>
      </c>
      <c r="IAL80" s="392" t="s">
        <v>101</v>
      </c>
      <c r="IAM80" s="392" t="s">
        <v>101</v>
      </c>
      <c r="IAN80" s="392" t="s">
        <v>101</v>
      </c>
      <c r="IAO80" s="392" t="s">
        <v>101</v>
      </c>
      <c r="IAP80" s="392" t="s">
        <v>101</v>
      </c>
      <c r="IAQ80" s="392" t="s">
        <v>101</v>
      </c>
      <c r="IAR80" s="392" t="s">
        <v>101</v>
      </c>
      <c r="IAS80" s="392" t="s">
        <v>101</v>
      </c>
      <c r="IAT80" s="392" t="s">
        <v>101</v>
      </c>
      <c r="IAU80" s="392" t="s">
        <v>101</v>
      </c>
      <c r="IAV80" s="392" t="s">
        <v>101</v>
      </c>
      <c r="IAW80" s="392" t="s">
        <v>101</v>
      </c>
      <c r="IAX80" s="392" t="s">
        <v>101</v>
      </c>
      <c r="IAY80" s="392" t="s">
        <v>101</v>
      </c>
      <c r="IAZ80" s="392" t="s">
        <v>101</v>
      </c>
      <c r="IBA80" s="392" t="s">
        <v>101</v>
      </c>
      <c r="IBB80" s="392" t="s">
        <v>101</v>
      </c>
      <c r="IBC80" s="392" t="s">
        <v>101</v>
      </c>
      <c r="IBD80" s="392" t="s">
        <v>101</v>
      </c>
      <c r="IBE80" s="392" t="s">
        <v>101</v>
      </c>
      <c r="IBF80" s="392" t="s">
        <v>101</v>
      </c>
      <c r="IBG80" s="392" t="s">
        <v>101</v>
      </c>
      <c r="IBH80" s="392" t="s">
        <v>101</v>
      </c>
      <c r="IBI80" s="392" t="s">
        <v>101</v>
      </c>
      <c r="IBJ80" s="392" t="s">
        <v>101</v>
      </c>
      <c r="IBK80" s="392" t="s">
        <v>101</v>
      </c>
      <c r="IBL80" s="392" t="s">
        <v>101</v>
      </c>
      <c r="IBM80" s="392" t="s">
        <v>101</v>
      </c>
      <c r="IBN80" s="392" t="s">
        <v>101</v>
      </c>
      <c r="IBO80" s="392" t="s">
        <v>101</v>
      </c>
      <c r="IBP80" s="392" t="s">
        <v>101</v>
      </c>
      <c r="IBQ80" s="392" t="s">
        <v>101</v>
      </c>
      <c r="IBR80" s="392" t="s">
        <v>101</v>
      </c>
      <c r="IBS80" s="392" t="s">
        <v>101</v>
      </c>
      <c r="IBT80" s="392" t="s">
        <v>101</v>
      </c>
      <c r="IBU80" s="392" t="s">
        <v>101</v>
      </c>
      <c r="IBV80" s="392" t="s">
        <v>101</v>
      </c>
      <c r="IBW80" s="392" t="s">
        <v>101</v>
      </c>
      <c r="IBX80" s="392" t="s">
        <v>101</v>
      </c>
      <c r="IBY80" s="392" t="s">
        <v>101</v>
      </c>
      <c r="IBZ80" s="392" t="s">
        <v>101</v>
      </c>
      <c r="ICA80" s="392" t="s">
        <v>101</v>
      </c>
      <c r="ICB80" s="392" t="s">
        <v>101</v>
      </c>
      <c r="ICC80" s="392" t="s">
        <v>101</v>
      </c>
      <c r="ICD80" s="392" t="s">
        <v>101</v>
      </c>
      <c r="ICE80" s="392" t="s">
        <v>101</v>
      </c>
      <c r="ICF80" s="392" t="s">
        <v>101</v>
      </c>
      <c r="ICG80" s="392" t="s">
        <v>101</v>
      </c>
      <c r="ICH80" s="392" t="s">
        <v>101</v>
      </c>
      <c r="ICI80" s="392" t="s">
        <v>101</v>
      </c>
      <c r="ICJ80" s="392" t="s">
        <v>101</v>
      </c>
      <c r="ICK80" s="392" t="s">
        <v>101</v>
      </c>
      <c r="ICL80" s="392" t="s">
        <v>101</v>
      </c>
      <c r="ICM80" s="392" t="s">
        <v>101</v>
      </c>
      <c r="ICN80" s="392" t="s">
        <v>101</v>
      </c>
      <c r="ICO80" s="392" t="s">
        <v>101</v>
      </c>
      <c r="ICP80" s="392" t="s">
        <v>101</v>
      </c>
      <c r="ICQ80" s="392" t="s">
        <v>101</v>
      </c>
      <c r="ICR80" s="392" t="s">
        <v>101</v>
      </c>
      <c r="ICS80" s="392" t="s">
        <v>101</v>
      </c>
      <c r="ICT80" s="392" t="s">
        <v>101</v>
      </c>
      <c r="ICU80" s="392" t="s">
        <v>101</v>
      </c>
      <c r="ICV80" s="392" t="s">
        <v>101</v>
      </c>
      <c r="ICW80" s="392" t="s">
        <v>101</v>
      </c>
      <c r="ICX80" s="392" t="s">
        <v>101</v>
      </c>
      <c r="ICY80" s="392" t="s">
        <v>101</v>
      </c>
      <c r="ICZ80" s="392" t="s">
        <v>101</v>
      </c>
      <c r="IDA80" s="392" t="s">
        <v>101</v>
      </c>
      <c r="IDB80" s="392" t="s">
        <v>101</v>
      </c>
      <c r="IDC80" s="392" t="s">
        <v>101</v>
      </c>
      <c r="IDD80" s="392" t="s">
        <v>101</v>
      </c>
      <c r="IDE80" s="392" t="s">
        <v>101</v>
      </c>
      <c r="IDF80" s="392" t="s">
        <v>101</v>
      </c>
      <c r="IDG80" s="392" t="s">
        <v>101</v>
      </c>
      <c r="IDH80" s="392" t="s">
        <v>101</v>
      </c>
      <c r="IDI80" s="392" t="s">
        <v>101</v>
      </c>
      <c r="IDJ80" s="392" t="s">
        <v>101</v>
      </c>
      <c r="IDK80" s="392" t="s">
        <v>101</v>
      </c>
      <c r="IDL80" s="392" t="s">
        <v>101</v>
      </c>
      <c r="IDM80" s="392" t="s">
        <v>101</v>
      </c>
      <c r="IDN80" s="392" t="s">
        <v>101</v>
      </c>
      <c r="IDO80" s="392" t="s">
        <v>101</v>
      </c>
      <c r="IDP80" s="392" t="s">
        <v>101</v>
      </c>
      <c r="IDQ80" s="392" t="s">
        <v>101</v>
      </c>
      <c r="IDR80" s="392" t="s">
        <v>101</v>
      </c>
      <c r="IDS80" s="392" t="s">
        <v>101</v>
      </c>
      <c r="IDT80" s="392" t="s">
        <v>101</v>
      </c>
      <c r="IDU80" s="392" t="s">
        <v>101</v>
      </c>
      <c r="IDV80" s="392" t="s">
        <v>101</v>
      </c>
      <c r="IDW80" s="392" t="s">
        <v>101</v>
      </c>
      <c r="IDX80" s="392" t="s">
        <v>101</v>
      </c>
      <c r="IDY80" s="392" t="s">
        <v>101</v>
      </c>
      <c r="IDZ80" s="392" t="s">
        <v>101</v>
      </c>
      <c r="IEA80" s="392" t="s">
        <v>101</v>
      </c>
      <c r="IEB80" s="392" t="s">
        <v>101</v>
      </c>
      <c r="IEC80" s="392" t="s">
        <v>101</v>
      </c>
      <c r="IED80" s="392" t="s">
        <v>101</v>
      </c>
      <c r="IEE80" s="392" t="s">
        <v>101</v>
      </c>
      <c r="IEF80" s="392" t="s">
        <v>101</v>
      </c>
      <c r="IEG80" s="392" t="s">
        <v>101</v>
      </c>
      <c r="IEH80" s="392" t="s">
        <v>101</v>
      </c>
      <c r="IEI80" s="392" t="s">
        <v>101</v>
      </c>
      <c r="IEJ80" s="392" t="s">
        <v>101</v>
      </c>
      <c r="IEK80" s="392" t="s">
        <v>101</v>
      </c>
      <c r="IEL80" s="392" t="s">
        <v>101</v>
      </c>
      <c r="IEM80" s="392" t="s">
        <v>101</v>
      </c>
      <c r="IEN80" s="392" t="s">
        <v>101</v>
      </c>
      <c r="IEO80" s="392" t="s">
        <v>101</v>
      </c>
      <c r="IEP80" s="392" t="s">
        <v>101</v>
      </c>
      <c r="IEQ80" s="392" t="s">
        <v>101</v>
      </c>
      <c r="IER80" s="392" t="s">
        <v>101</v>
      </c>
      <c r="IES80" s="392" t="s">
        <v>101</v>
      </c>
      <c r="IET80" s="392" t="s">
        <v>101</v>
      </c>
      <c r="IEU80" s="392" t="s">
        <v>101</v>
      </c>
      <c r="IEV80" s="392" t="s">
        <v>101</v>
      </c>
      <c r="IEW80" s="392" t="s">
        <v>101</v>
      </c>
      <c r="IEX80" s="392" t="s">
        <v>101</v>
      </c>
      <c r="IEY80" s="392" t="s">
        <v>101</v>
      </c>
      <c r="IEZ80" s="392" t="s">
        <v>101</v>
      </c>
      <c r="IFA80" s="392" t="s">
        <v>101</v>
      </c>
      <c r="IFB80" s="392" t="s">
        <v>101</v>
      </c>
      <c r="IFC80" s="392" t="s">
        <v>101</v>
      </c>
      <c r="IFD80" s="392" t="s">
        <v>101</v>
      </c>
      <c r="IFE80" s="392" t="s">
        <v>101</v>
      </c>
      <c r="IFF80" s="392" t="s">
        <v>101</v>
      </c>
      <c r="IFG80" s="392" t="s">
        <v>101</v>
      </c>
      <c r="IFH80" s="392" t="s">
        <v>101</v>
      </c>
      <c r="IFI80" s="392" t="s">
        <v>101</v>
      </c>
      <c r="IFJ80" s="392" t="s">
        <v>101</v>
      </c>
      <c r="IFK80" s="392" t="s">
        <v>101</v>
      </c>
      <c r="IFL80" s="392" t="s">
        <v>101</v>
      </c>
      <c r="IFM80" s="392" t="s">
        <v>101</v>
      </c>
      <c r="IFN80" s="392" t="s">
        <v>101</v>
      </c>
      <c r="IFO80" s="392" t="s">
        <v>101</v>
      </c>
      <c r="IFP80" s="392" t="s">
        <v>101</v>
      </c>
      <c r="IFQ80" s="392" t="s">
        <v>101</v>
      </c>
      <c r="IFR80" s="392" t="s">
        <v>101</v>
      </c>
      <c r="IFS80" s="392" t="s">
        <v>101</v>
      </c>
      <c r="IFT80" s="392" t="s">
        <v>101</v>
      </c>
      <c r="IFU80" s="392" t="s">
        <v>101</v>
      </c>
      <c r="IFV80" s="392" t="s">
        <v>101</v>
      </c>
      <c r="IFW80" s="392" t="s">
        <v>101</v>
      </c>
      <c r="IFX80" s="392" t="s">
        <v>101</v>
      </c>
      <c r="IFY80" s="392" t="s">
        <v>101</v>
      </c>
      <c r="IFZ80" s="392" t="s">
        <v>101</v>
      </c>
      <c r="IGA80" s="392" t="s">
        <v>101</v>
      </c>
      <c r="IGB80" s="392" t="s">
        <v>101</v>
      </c>
      <c r="IGC80" s="392" t="s">
        <v>101</v>
      </c>
      <c r="IGD80" s="392" t="s">
        <v>101</v>
      </c>
      <c r="IGE80" s="392" t="s">
        <v>101</v>
      </c>
      <c r="IGF80" s="392" t="s">
        <v>101</v>
      </c>
      <c r="IGG80" s="392" t="s">
        <v>101</v>
      </c>
      <c r="IGH80" s="392" t="s">
        <v>101</v>
      </c>
      <c r="IGI80" s="392" t="s">
        <v>101</v>
      </c>
      <c r="IGJ80" s="392" t="s">
        <v>101</v>
      </c>
      <c r="IGK80" s="392" t="s">
        <v>101</v>
      </c>
      <c r="IGL80" s="392" t="s">
        <v>101</v>
      </c>
      <c r="IGM80" s="392" t="s">
        <v>101</v>
      </c>
      <c r="IGN80" s="392" t="s">
        <v>101</v>
      </c>
      <c r="IGO80" s="392" t="s">
        <v>101</v>
      </c>
      <c r="IGP80" s="392" t="s">
        <v>101</v>
      </c>
      <c r="IGQ80" s="392" t="s">
        <v>101</v>
      </c>
      <c r="IGR80" s="392" t="s">
        <v>101</v>
      </c>
      <c r="IGS80" s="392" t="s">
        <v>101</v>
      </c>
      <c r="IGT80" s="392" t="s">
        <v>101</v>
      </c>
      <c r="IGU80" s="392" t="s">
        <v>101</v>
      </c>
      <c r="IGV80" s="392" t="s">
        <v>101</v>
      </c>
      <c r="IGW80" s="392" t="s">
        <v>101</v>
      </c>
      <c r="IGX80" s="392" t="s">
        <v>101</v>
      </c>
      <c r="IGY80" s="392" t="s">
        <v>101</v>
      </c>
      <c r="IGZ80" s="392" t="s">
        <v>101</v>
      </c>
      <c r="IHA80" s="392" t="s">
        <v>101</v>
      </c>
      <c r="IHB80" s="392" t="s">
        <v>101</v>
      </c>
      <c r="IHC80" s="392" t="s">
        <v>101</v>
      </c>
      <c r="IHD80" s="392" t="s">
        <v>101</v>
      </c>
      <c r="IHE80" s="392" t="s">
        <v>101</v>
      </c>
      <c r="IHF80" s="392" t="s">
        <v>101</v>
      </c>
      <c r="IHG80" s="392" t="s">
        <v>101</v>
      </c>
      <c r="IHH80" s="392" t="s">
        <v>101</v>
      </c>
      <c r="IHI80" s="392" t="s">
        <v>101</v>
      </c>
      <c r="IHJ80" s="392" t="s">
        <v>101</v>
      </c>
      <c r="IHK80" s="392" t="s">
        <v>101</v>
      </c>
      <c r="IHL80" s="392" t="s">
        <v>101</v>
      </c>
      <c r="IHM80" s="392" t="s">
        <v>101</v>
      </c>
      <c r="IHN80" s="392" t="s">
        <v>101</v>
      </c>
      <c r="IHO80" s="392" t="s">
        <v>101</v>
      </c>
      <c r="IHP80" s="392" t="s">
        <v>101</v>
      </c>
      <c r="IHQ80" s="392" t="s">
        <v>101</v>
      </c>
      <c r="IHR80" s="392" t="s">
        <v>101</v>
      </c>
      <c r="IHS80" s="392" t="s">
        <v>101</v>
      </c>
      <c r="IHT80" s="392" t="s">
        <v>101</v>
      </c>
      <c r="IHU80" s="392" t="s">
        <v>101</v>
      </c>
      <c r="IHV80" s="392" t="s">
        <v>101</v>
      </c>
      <c r="IHW80" s="392" t="s">
        <v>101</v>
      </c>
      <c r="IHX80" s="392" t="s">
        <v>101</v>
      </c>
      <c r="IHY80" s="392" t="s">
        <v>101</v>
      </c>
      <c r="IHZ80" s="392" t="s">
        <v>101</v>
      </c>
      <c r="IIA80" s="392" t="s">
        <v>101</v>
      </c>
      <c r="IIB80" s="392" t="s">
        <v>101</v>
      </c>
      <c r="IIC80" s="392" t="s">
        <v>101</v>
      </c>
      <c r="IID80" s="392" t="s">
        <v>101</v>
      </c>
      <c r="IIE80" s="392" t="s">
        <v>101</v>
      </c>
      <c r="IIF80" s="392" t="s">
        <v>101</v>
      </c>
      <c r="IIG80" s="392" t="s">
        <v>101</v>
      </c>
      <c r="IIH80" s="392" t="s">
        <v>101</v>
      </c>
      <c r="III80" s="392" t="s">
        <v>101</v>
      </c>
      <c r="IIJ80" s="392" t="s">
        <v>101</v>
      </c>
      <c r="IIK80" s="392" t="s">
        <v>101</v>
      </c>
      <c r="IIL80" s="392" t="s">
        <v>101</v>
      </c>
      <c r="IIM80" s="392" t="s">
        <v>101</v>
      </c>
      <c r="IIN80" s="392" t="s">
        <v>101</v>
      </c>
      <c r="IIO80" s="392" t="s">
        <v>101</v>
      </c>
      <c r="IIP80" s="392" t="s">
        <v>101</v>
      </c>
      <c r="IIQ80" s="392" t="s">
        <v>101</v>
      </c>
      <c r="IIR80" s="392" t="s">
        <v>101</v>
      </c>
      <c r="IIS80" s="392" t="s">
        <v>101</v>
      </c>
      <c r="IIT80" s="392" t="s">
        <v>101</v>
      </c>
      <c r="IIU80" s="392" t="s">
        <v>101</v>
      </c>
      <c r="IIV80" s="392" t="s">
        <v>101</v>
      </c>
      <c r="IIW80" s="392" t="s">
        <v>101</v>
      </c>
      <c r="IIX80" s="392" t="s">
        <v>101</v>
      </c>
      <c r="IIY80" s="392" t="s">
        <v>101</v>
      </c>
      <c r="IIZ80" s="392" t="s">
        <v>101</v>
      </c>
      <c r="IJA80" s="392" t="s">
        <v>101</v>
      </c>
      <c r="IJB80" s="392" t="s">
        <v>101</v>
      </c>
      <c r="IJC80" s="392" t="s">
        <v>101</v>
      </c>
      <c r="IJD80" s="392" t="s">
        <v>101</v>
      </c>
      <c r="IJE80" s="392" t="s">
        <v>101</v>
      </c>
      <c r="IJF80" s="392" t="s">
        <v>101</v>
      </c>
      <c r="IJG80" s="392" t="s">
        <v>101</v>
      </c>
      <c r="IJH80" s="392" t="s">
        <v>101</v>
      </c>
      <c r="IJI80" s="392" t="s">
        <v>101</v>
      </c>
      <c r="IJJ80" s="392" t="s">
        <v>101</v>
      </c>
      <c r="IJK80" s="392" t="s">
        <v>101</v>
      </c>
      <c r="IJL80" s="392" t="s">
        <v>101</v>
      </c>
      <c r="IJM80" s="392" t="s">
        <v>101</v>
      </c>
      <c r="IJN80" s="392" t="s">
        <v>101</v>
      </c>
      <c r="IJO80" s="392" t="s">
        <v>101</v>
      </c>
      <c r="IJP80" s="392" t="s">
        <v>101</v>
      </c>
      <c r="IJQ80" s="392" t="s">
        <v>101</v>
      </c>
      <c r="IJR80" s="392" t="s">
        <v>101</v>
      </c>
      <c r="IJS80" s="392" t="s">
        <v>101</v>
      </c>
      <c r="IJT80" s="392" t="s">
        <v>101</v>
      </c>
      <c r="IJU80" s="392" t="s">
        <v>101</v>
      </c>
      <c r="IJV80" s="392" t="s">
        <v>101</v>
      </c>
      <c r="IJW80" s="392" t="s">
        <v>101</v>
      </c>
      <c r="IJX80" s="392" t="s">
        <v>101</v>
      </c>
      <c r="IJY80" s="392" t="s">
        <v>101</v>
      </c>
      <c r="IJZ80" s="392" t="s">
        <v>101</v>
      </c>
      <c r="IKA80" s="392" t="s">
        <v>101</v>
      </c>
      <c r="IKB80" s="392" t="s">
        <v>101</v>
      </c>
      <c r="IKC80" s="392" t="s">
        <v>101</v>
      </c>
      <c r="IKD80" s="392" t="s">
        <v>101</v>
      </c>
      <c r="IKE80" s="392" t="s">
        <v>101</v>
      </c>
      <c r="IKF80" s="392" t="s">
        <v>101</v>
      </c>
      <c r="IKG80" s="392" t="s">
        <v>101</v>
      </c>
      <c r="IKH80" s="392" t="s">
        <v>101</v>
      </c>
      <c r="IKI80" s="392" t="s">
        <v>101</v>
      </c>
      <c r="IKJ80" s="392" t="s">
        <v>101</v>
      </c>
      <c r="IKK80" s="392" t="s">
        <v>101</v>
      </c>
      <c r="IKL80" s="392" t="s">
        <v>101</v>
      </c>
      <c r="IKM80" s="392" t="s">
        <v>101</v>
      </c>
      <c r="IKN80" s="392" t="s">
        <v>101</v>
      </c>
      <c r="IKO80" s="392" t="s">
        <v>101</v>
      </c>
      <c r="IKP80" s="392" t="s">
        <v>101</v>
      </c>
      <c r="IKQ80" s="392" t="s">
        <v>101</v>
      </c>
      <c r="IKR80" s="392" t="s">
        <v>101</v>
      </c>
      <c r="IKS80" s="392" t="s">
        <v>101</v>
      </c>
      <c r="IKT80" s="392" t="s">
        <v>101</v>
      </c>
      <c r="IKU80" s="392" t="s">
        <v>101</v>
      </c>
      <c r="IKV80" s="392" t="s">
        <v>101</v>
      </c>
      <c r="IKW80" s="392" t="s">
        <v>101</v>
      </c>
      <c r="IKX80" s="392" t="s">
        <v>101</v>
      </c>
      <c r="IKY80" s="392" t="s">
        <v>101</v>
      </c>
      <c r="IKZ80" s="392" t="s">
        <v>101</v>
      </c>
      <c r="ILA80" s="392" t="s">
        <v>101</v>
      </c>
      <c r="ILB80" s="392" t="s">
        <v>101</v>
      </c>
      <c r="ILC80" s="392" t="s">
        <v>101</v>
      </c>
      <c r="ILD80" s="392" t="s">
        <v>101</v>
      </c>
      <c r="ILE80" s="392" t="s">
        <v>101</v>
      </c>
      <c r="ILF80" s="392" t="s">
        <v>101</v>
      </c>
      <c r="ILG80" s="392" t="s">
        <v>101</v>
      </c>
      <c r="ILH80" s="392" t="s">
        <v>101</v>
      </c>
      <c r="ILI80" s="392" t="s">
        <v>101</v>
      </c>
      <c r="ILJ80" s="392" t="s">
        <v>101</v>
      </c>
      <c r="ILK80" s="392" t="s">
        <v>101</v>
      </c>
      <c r="ILL80" s="392" t="s">
        <v>101</v>
      </c>
      <c r="ILM80" s="392" t="s">
        <v>101</v>
      </c>
      <c r="ILN80" s="392" t="s">
        <v>101</v>
      </c>
      <c r="ILO80" s="392" t="s">
        <v>101</v>
      </c>
      <c r="ILP80" s="392" t="s">
        <v>101</v>
      </c>
      <c r="ILQ80" s="392" t="s">
        <v>101</v>
      </c>
      <c r="ILR80" s="392" t="s">
        <v>101</v>
      </c>
      <c r="ILS80" s="392" t="s">
        <v>101</v>
      </c>
      <c r="ILT80" s="392" t="s">
        <v>101</v>
      </c>
      <c r="ILU80" s="392" t="s">
        <v>101</v>
      </c>
      <c r="ILV80" s="392" t="s">
        <v>101</v>
      </c>
      <c r="ILW80" s="392" t="s">
        <v>101</v>
      </c>
      <c r="ILX80" s="392" t="s">
        <v>101</v>
      </c>
      <c r="ILY80" s="392" t="s">
        <v>101</v>
      </c>
      <c r="ILZ80" s="392" t="s">
        <v>101</v>
      </c>
      <c r="IMA80" s="392" t="s">
        <v>101</v>
      </c>
      <c r="IMB80" s="392" t="s">
        <v>101</v>
      </c>
      <c r="IMC80" s="392" t="s">
        <v>101</v>
      </c>
      <c r="IMD80" s="392" t="s">
        <v>101</v>
      </c>
      <c r="IME80" s="392" t="s">
        <v>101</v>
      </c>
      <c r="IMF80" s="392" t="s">
        <v>101</v>
      </c>
      <c r="IMG80" s="392" t="s">
        <v>101</v>
      </c>
      <c r="IMH80" s="392" t="s">
        <v>101</v>
      </c>
      <c r="IMI80" s="392" t="s">
        <v>101</v>
      </c>
      <c r="IMJ80" s="392" t="s">
        <v>101</v>
      </c>
      <c r="IMK80" s="392" t="s">
        <v>101</v>
      </c>
      <c r="IML80" s="392" t="s">
        <v>101</v>
      </c>
      <c r="IMM80" s="392" t="s">
        <v>101</v>
      </c>
      <c r="IMN80" s="392" t="s">
        <v>101</v>
      </c>
      <c r="IMO80" s="392" t="s">
        <v>101</v>
      </c>
      <c r="IMP80" s="392" t="s">
        <v>101</v>
      </c>
      <c r="IMQ80" s="392" t="s">
        <v>101</v>
      </c>
      <c r="IMR80" s="392" t="s">
        <v>101</v>
      </c>
      <c r="IMS80" s="392" t="s">
        <v>101</v>
      </c>
      <c r="IMT80" s="392" t="s">
        <v>101</v>
      </c>
      <c r="IMU80" s="392" t="s">
        <v>101</v>
      </c>
      <c r="IMV80" s="392" t="s">
        <v>101</v>
      </c>
      <c r="IMW80" s="392" t="s">
        <v>101</v>
      </c>
      <c r="IMX80" s="392" t="s">
        <v>101</v>
      </c>
      <c r="IMY80" s="392" t="s">
        <v>101</v>
      </c>
      <c r="IMZ80" s="392" t="s">
        <v>101</v>
      </c>
      <c r="INA80" s="392" t="s">
        <v>101</v>
      </c>
      <c r="INB80" s="392" t="s">
        <v>101</v>
      </c>
      <c r="INC80" s="392" t="s">
        <v>101</v>
      </c>
      <c r="IND80" s="392" t="s">
        <v>101</v>
      </c>
      <c r="INE80" s="392" t="s">
        <v>101</v>
      </c>
      <c r="INF80" s="392" t="s">
        <v>101</v>
      </c>
      <c r="ING80" s="392" t="s">
        <v>101</v>
      </c>
      <c r="INH80" s="392" t="s">
        <v>101</v>
      </c>
      <c r="INI80" s="392" t="s">
        <v>101</v>
      </c>
      <c r="INJ80" s="392" t="s">
        <v>101</v>
      </c>
      <c r="INK80" s="392" t="s">
        <v>101</v>
      </c>
      <c r="INL80" s="392" t="s">
        <v>101</v>
      </c>
      <c r="INM80" s="392" t="s">
        <v>101</v>
      </c>
      <c r="INN80" s="392" t="s">
        <v>101</v>
      </c>
      <c r="INO80" s="392" t="s">
        <v>101</v>
      </c>
      <c r="INP80" s="392" t="s">
        <v>101</v>
      </c>
      <c r="INQ80" s="392" t="s">
        <v>101</v>
      </c>
      <c r="INR80" s="392" t="s">
        <v>101</v>
      </c>
      <c r="INS80" s="392" t="s">
        <v>101</v>
      </c>
      <c r="INT80" s="392" t="s">
        <v>101</v>
      </c>
      <c r="INU80" s="392" t="s">
        <v>101</v>
      </c>
      <c r="INV80" s="392" t="s">
        <v>101</v>
      </c>
      <c r="INW80" s="392" t="s">
        <v>101</v>
      </c>
      <c r="INX80" s="392" t="s">
        <v>101</v>
      </c>
      <c r="INY80" s="392" t="s">
        <v>101</v>
      </c>
      <c r="INZ80" s="392" t="s">
        <v>101</v>
      </c>
      <c r="IOA80" s="392" t="s">
        <v>101</v>
      </c>
      <c r="IOB80" s="392" t="s">
        <v>101</v>
      </c>
      <c r="IOC80" s="392" t="s">
        <v>101</v>
      </c>
      <c r="IOD80" s="392" t="s">
        <v>101</v>
      </c>
      <c r="IOE80" s="392" t="s">
        <v>101</v>
      </c>
      <c r="IOF80" s="392" t="s">
        <v>101</v>
      </c>
      <c r="IOG80" s="392" t="s">
        <v>101</v>
      </c>
      <c r="IOH80" s="392" t="s">
        <v>101</v>
      </c>
      <c r="IOI80" s="392" t="s">
        <v>101</v>
      </c>
      <c r="IOJ80" s="392" t="s">
        <v>101</v>
      </c>
      <c r="IOK80" s="392" t="s">
        <v>101</v>
      </c>
      <c r="IOL80" s="392" t="s">
        <v>101</v>
      </c>
      <c r="IOM80" s="392" t="s">
        <v>101</v>
      </c>
      <c r="ION80" s="392" t="s">
        <v>101</v>
      </c>
      <c r="IOO80" s="392" t="s">
        <v>101</v>
      </c>
      <c r="IOP80" s="392" t="s">
        <v>101</v>
      </c>
      <c r="IOQ80" s="392" t="s">
        <v>101</v>
      </c>
      <c r="IOR80" s="392" t="s">
        <v>101</v>
      </c>
      <c r="IOS80" s="392" t="s">
        <v>101</v>
      </c>
      <c r="IOT80" s="392" t="s">
        <v>101</v>
      </c>
      <c r="IOU80" s="392" t="s">
        <v>101</v>
      </c>
      <c r="IOV80" s="392" t="s">
        <v>101</v>
      </c>
      <c r="IOW80" s="392" t="s">
        <v>101</v>
      </c>
      <c r="IOX80" s="392" t="s">
        <v>101</v>
      </c>
      <c r="IOY80" s="392" t="s">
        <v>101</v>
      </c>
      <c r="IOZ80" s="392" t="s">
        <v>101</v>
      </c>
      <c r="IPA80" s="392" t="s">
        <v>101</v>
      </c>
      <c r="IPB80" s="392" t="s">
        <v>101</v>
      </c>
      <c r="IPC80" s="392" t="s">
        <v>101</v>
      </c>
      <c r="IPD80" s="392" t="s">
        <v>101</v>
      </c>
      <c r="IPE80" s="392" t="s">
        <v>101</v>
      </c>
      <c r="IPF80" s="392" t="s">
        <v>101</v>
      </c>
      <c r="IPG80" s="392" t="s">
        <v>101</v>
      </c>
      <c r="IPH80" s="392" t="s">
        <v>101</v>
      </c>
      <c r="IPI80" s="392" t="s">
        <v>101</v>
      </c>
      <c r="IPJ80" s="392" t="s">
        <v>101</v>
      </c>
      <c r="IPK80" s="392" t="s">
        <v>101</v>
      </c>
      <c r="IPL80" s="392" t="s">
        <v>101</v>
      </c>
      <c r="IPM80" s="392" t="s">
        <v>101</v>
      </c>
      <c r="IPN80" s="392" t="s">
        <v>101</v>
      </c>
      <c r="IPO80" s="392" t="s">
        <v>101</v>
      </c>
      <c r="IPP80" s="392" t="s">
        <v>101</v>
      </c>
      <c r="IPQ80" s="392" t="s">
        <v>101</v>
      </c>
      <c r="IPR80" s="392" t="s">
        <v>101</v>
      </c>
      <c r="IPS80" s="392" t="s">
        <v>101</v>
      </c>
      <c r="IPT80" s="392" t="s">
        <v>101</v>
      </c>
      <c r="IPU80" s="392" t="s">
        <v>101</v>
      </c>
      <c r="IPV80" s="392" t="s">
        <v>101</v>
      </c>
      <c r="IPW80" s="392" t="s">
        <v>101</v>
      </c>
      <c r="IPX80" s="392" t="s">
        <v>101</v>
      </c>
      <c r="IPY80" s="392" t="s">
        <v>101</v>
      </c>
      <c r="IPZ80" s="392" t="s">
        <v>101</v>
      </c>
      <c r="IQA80" s="392" t="s">
        <v>101</v>
      </c>
      <c r="IQB80" s="392" t="s">
        <v>101</v>
      </c>
      <c r="IQC80" s="392" t="s">
        <v>101</v>
      </c>
      <c r="IQD80" s="392" t="s">
        <v>101</v>
      </c>
      <c r="IQE80" s="392" t="s">
        <v>101</v>
      </c>
      <c r="IQF80" s="392" t="s">
        <v>101</v>
      </c>
      <c r="IQG80" s="392" t="s">
        <v>101</v>
      </c>
      <c r="IQH80" s="392" t="s">
        <v>101</v>
      </c>
      <c r="IQI80" s="392" t="s">
        <v>101</v>
      </c>
      <c r="IQJ80" s="392" t="s">
        <v>101</v>
      </c>
      <c r="IQK80" s="392" t="s">
        <v>101</v>
      </c>
      <c r="IQL80" s="392" t="s">
        <v>101</v>
      </c>
      <c r="IQM80" s="392" t="s">
        <v>101</v>
      </c>
      <c r="IQN80" s="392" t="s">
        <v>101</v>
      </c>
      <c r="IQO80" s="392" t="s">
        <v>101</v>
      </c>
      <c r="IQP80" s="392" t="s">
        <v>101</v>
      </c>
      <c r="IQQ80" s="392" t="s">
        <v>101</v>
      </c>
      <c r="IQR80" s="392" t="s">
        <v>101</v>
      </c>
      <c r="IQS80" s="392" t="s">
        <v>101</v>
      </c>
      <c r="IQT80" s="392" t="s">
        <v>101</v>
      </c>
      <c r="IQU80" s="392" t="s">
        <v>101</v>
      </c>
      <c r="IQV80" s="392" t="s">
        <v>101</v>
      </c>
      <c r="IQW80" s="392" t="s">
        <v>101</v>
      </c>
      <c r="IQX80" s="392" t="s">
        <v>101</v>
      </c>
      <c r="IQY80" s="392" t="s">
        <v>101</v>
      </c>
      <c r="IQZ80" s="392" t="s">
        <v>101</v>
      </c>
      <c r="IRA80" s="392" t="s">
        <v>101</v>
      </c>
      <c r="IRB80" s="392" t="s">
        <v>101</v>
      </c>
      <c r="IRC80" s="392" t="s">
        <v>101</v>
      </c>
      <c r="IRD80" s="392" t="s">
        <v>101</v>
      </c>
      <c r="IRE80" s="392" t="s">
        <v>101</v>
      </c>
      <c r="IRF80" s="392" t="s">
        <v>101</v>
      </c>
      <c r="IRG80" s="392" t="s">
        <v>101</v>
      </c>
      <c r="IRH80" s="392" t="s">
        <v>101</v>
      </c>
      <c r="IRI80" s="392" t="s">
        <v>101</v>
      </c>
      <c r="IRJ80" s="392" t="s">
        <v>101</v>
      </c>
      <c r="IRK80" s="392" t="s">
        <v>101</v>
      </c>
      <c r="IRL80" s="392" t="s">
        <v>101</v>
      </c>
      <c r="IRM80" s="392" t="s">
        <v>101</v>
      </c>
      <c r="IRN80" s="392" t="s">
        <v>101</v>
      </c>
      <c r="IRO80" s="392" t="s">
        <v>101</v>
      </c>
      <c r="IRP80" s="392" t="s">
        <v>101</v>
      </c>
      <c r="IRQ80" s="392" t="s">
        <v>101</v>
      </c>
      <c r="IRR80" s="392" t="s">
        <v>101</v>
      </c>
      <c r="IRS80" s="392" t="s">
        <v>101</v>
      </c>
      <c r="IRT80" s="392" t="s">
        <v>101</v>
      </c>
      <c r="IRU80" s="392" t="s">
        <v>101</v>
      </c>
      <c r="IRV80" s="392" t="s">
        <v>101</v>
      </c>
      <c r="IRW80" s="392" t="s">
        <v>101</v>
      </c>
      <c r="IRX80" s="392" t="s">
        <v>101</v>
      </c>
      <c r="IRY80" s="392" t="s">
        <v>101</v>
      </c>
      <c r="IRZ80" s="392" t="s">
        <v>101</v>
      </c>
      <c r="ISA80" s="392" t="s">
        <v>101</v>
      </c>
      <c r="ISB80" s="392" t="s">
        <v>101</v>
      </c>
      <c r="ISC80" s="392" t="s">
        <v>101</v>
      </c>
      <c r="ISD80" s="392" t="s">
        <v>101</v>
      </c>
      <c r="ISE80" s="392" t="s">
        <v>101</v>
      </c>
      <c r="ISF80" s="392" t="s">
        <v>101</v>
      </c>
      <c r="ISG80" s="392" t="s">
        <v>101</v>
      </c>
      <c r="ISH80" s="392" t="s">
        <v>101</v>
      </c>
      <c r="ISI80" s="392" t="s">
        <v>101</v>
      </c>
      <c r="ISJ80" s="392" t="s">
        <v>101</v>
      </c>
      <c r="ISK80" s="392" t="s">
        <v>101</v>
      </c>
      <c r="ISL80" s="392" t="s">
        <v>101</v>
      </c>
      <c r="ISM80" s="392" t="s">
        <v>101</v>
      </c>
      <c r="ISN80" s="392" t="s">
        <v>101</v>
      </c>
      <c r="ISO80" s="392" t="s">
        <v>101</v>
      </c>
      <c r="ISP80" s="392" t="s">
        <v>101</v>
      </c>
      <c r="ISQ80" s="392" t="s">
        <v>101</v>
      </c>
      <c r="ISR80" s="392" t="s">
        <v>101</v>
      </c>
      <c r="ISS80" s="392" t="s">
        <v>101</v>
      </c>
      <c r="IST80" s="392" t="s">
        <v>101</v>
      </c>
      <c r="ISU80" s="392" t="s">
        <v>101</v>
      </c>
      <c r="ISV80" s="392" t="s">
        <v>101</v>
      </c>
      <c r="ISW80" s="392" t="s">
        <v>101</v>
      </c>
      <c r="ISX80" s="392" t="s">
        <v>101</v>
      </c>
      <c r="ISY80" s="392" t="s">
        <v>101</v>
      </c>
      <c r="ISZ80" s="392" t="s">
        <v>101</v>
      </c>
      <c r="ITA80" s="392" t="s">
        <v>101</v>
      </c>
      <c r="ITB80" s="392" t="s">
        <v>101</v>
      </c>
      <c r="ITC80" s="392" t="s">
        <v>101</v>
      </c>
      <c r="ITD80" s="392" t="s">
        <v>101</v>
      </c>
      <c r="ITE80" s="392" t="s">
        <v>101</v>
      </c>
      <c r="ITF80" s="392" t="s">
        <v>101</v>
      </c>
      <c r="ITG80" s="392" t="s">
        <v>101</v>
      </c>
      <c r="ITH80" s="392" t="s">
        <v>101</v>
      </c>
      <c r="ITI80" s="392" t="s">
        <v>101</v>
      </c>
      <c r="ITJ80" s="392" t="s">
        <v>101</v>
      </c>
      <c r="ITK80" s="392" t="s">
        <v>101</v>
      </c>
      <c r="ITL80" s="392" t="s">
        <v>101</v>
      </c>
      <c r="ITM80" s="392" t="s">
        <v>101</v>
      </c>
      <c r="ITN80" s="392" t="s">
        <v>101</v>
      </c>
      <c r="ITO80" s="392" t="s">
        <v>101</v>
      </c>
      <c r="ITP80" s="392" t="s">
        <v>101</v>
      </c>
      <c r="ITQ80" s="392" t="s">
        <v>101</v>
      </c>
      <c r="ITR80" s="392" t="s">
        <v>101</v>
      </c>
      <c r="ITS80" s="392" t="s">
        <v>101</v>
      </c>
      <c r="ITT80" s="392" t="s">
        <v>101</v>
      </c>
      <c r="ITU80" s="392" t="s">
        <v>101</v>
      </c>
      <c r="ITV80" s="392" t="s">
        <v>101</v>
      </c>
      <c r="ITW80" s="392" t="s">
        <v>101</v>
      </c>
      <c r="ITX80" s="392" t="s">
        <v>101</v>
      </c>
      <c r="ITY80" s="392" t="s">
        <v>101</v>
      </c>
      <c r="ITZ80" s="392" t="s">
        <v>101</v>
      </c>
      <c r="IUA80" s="392" t="s">
        <v>101</v>
      </c>
      <c r="IUB80" s="392" t="s">
        <v>101</v>
      </c>
      <c r="IUC80" s="392" t="s">
        <v>101</v>
      </c>
      <c r="IUD80" s="392" t="s">
        <v>101</v>
      </c>
      <c r="IUE80" s="392" t="s">
        <v>101</v>
      </c>
      <c r="IUF80" s="392" t="s">
        <v>101</v>
      </c>
      <c r="IUG80" s="392" t="s">
        <v>101</v>
      </c>
      <c r="IUH80" s="392" t="s">
        <v>101</v>
      </c>
      <c r="IUI80" s="392" t="s">
        <v>101</v>
      </c>
      <c r="IUJ80" s="392" t="s">
        <v>101</v>
      </c>
      <c r="IUK80" s="392" t="s">
        <v>101</v>
      </c>
      <c r="IUL80" s="392" t="s">
        <v>101</v>
      </c>
      <c r="IUM80" s="392" t="s">
        <v>101</v>
      </c>
      <c r="IUN80" s="392" t="s">
        <v>101</v>
      </c>
      <c r="IUO80" s="392" t="s">
        <v>101</v>
      </c>
      <c r="IUP80" s="392" t="s">
        <v>101</v>
      </c>
      <c r="IUQ80" s="392" t="s">
        <v>101</v>
      </c>
      <c r="IUR80" s="392" t="s">
        <v>101</v>
      </c>
      <c r="IUS80" s="392" t="s">
        <v>101</v>
      </c>
      <c r="IUT80" s="392" t="s">
        <v>101</v>
      </c>
      <c r="IUU80" s="392" t="s">
        <v>101</v>
      </c>
      <c r="IUV80" s="392" t="s">
        <v>101</v>
      </c>
      <c r="IUW80" s="392" t="s">
        <v>101</v>
      </c>
      <c r="IUX80" s="392" t="s">
        <v>101</v>
      </c>
      <c r="IUY80" s="392" t="s">
        <v>101</v>
      </c>
      <c r="IUZ80" s="392" t="s">
        <v>101</v>
      </c>
      <c r="IVA80" s="392" t="s">
        <v>101</v>
      </c>
      <c r="IVB80" s="392" t="s">
        <v>101</v>
      </c>
      <c r="IVC80" s="392" t="s">
        <v>101</v>
      </c>
      <c r="IVD80" s="392" t="s">
        <v>101</v>
      </c>
      <c r="IVE80" s="392" t="s">
        <v>101</v>
      </c>
      <c r="IVF80" s="392" t="s">
        <v>101</v>
      </c>
      <c r="IVG80" s="392" t="s">
        <v>101</v>
      </c>
      <c r="IVH80" s="392" t="s">
        <v>101</v>
      </c>
      <c r="IVI80" s="392" t="s">
        <v>101</v>
      </c>
      <c r="IVJ80" s="392" t="s">
        <v>101</v>
      </c>
      <c r="IVK80" s="392" t="s">
        <v>101</v>
      </c>
      <c r="IVL80" s="392" t="s">
        <v>101</v>
      </c>
      <c r="IVM80" s="392" t="s">
        <v>101</v>
      </c>
      <c r="IVN80" s="392" t="s">
        <v>101</v>
      </c>
      <c r="IVO80" s="392" t="s">
        <v>101</v>
      </c>
      <c r="IVP80" s="392" t="s">
        <v>101</v>
      </c>
      <c r="IVQ80" s="392" t="s">
        <v>101</v>
      </c>
      <c r="IVR80" s="392" t="s">
        <v>101</v>
      </c>
      <c r="IVS80" s="392" t="s">
        <v>101</v>
      </c>
      <c r="IVT80" s="392" t="s">
        <v>101</v>
      </c>
      <c r="IVU80" s="392" t="s">
        <v>101</v>
      </c>
      <c r="IVV80" s="392" t="s">
        <v>101</v>
      </c>
      <c r="IVW80" s="392" t="s">
        <v>101</v>
      </c>
      <c r="IVX80" s="392" t="s">
        <v>101</v>
      </c>
      <c r="IVY80" s="392" t="s">
        <v>101</v>
      </c>
      <c r="IVZ80" s="392" t="s">
        <v>101</v>
      </c>
      <c r="IWA80" s="392" t="s">
        <v>101</v>
      </c>
      <c r="IWB80" s="392" t="s">
        <v>101</v>
      </c>
      <c r="IWC80" s="392" t="s">
        <v>101</v>
      </c>
      <c r="IWD80" s="392" t="s">
        <v>101</v>
      </c>
      <c r="IWE80" s="392" t="s">
        <v>101</v>
      </c>
      <c r="IWF80" s="392" t="s">
        <v>101</v>
      </c>
      <c r="IWG80" s="392" t="s">
        <v>101</v>
      </c>
      <c r="IWH80" s="392" t="s">
        <v>101</v>
      </c>
      <c r="IWI80" s="392" t="s">
        <v>101</v>
      </c>
      <c r="IWJ80" s="392" t="s">
        <v>101</v>
      </c>
      <c r="IWK80" s="392" t="s">
        <v>101</v>
      </c>
      <c r="IWL80" s="392" t="s">
        <v>101</v>
      </c>
      <c r="IWM80" s="392" t="s">
        <v>101</v>
      </c>
      <c r="IWN80" s="392" t="s">
        <v>101</v>
      </c>
      <c r="IWO80" s="392" t="s">
        <v>101</v>
      </c>
      <c r="IWP80" s="392" t="s">
        <v>101</v>
      </c>
      <c r="IWQ80" s="392" t="s">
        <v>101</v>
      </c>
      <c r="IWR80" s="392" t="s">
        <v>101</v>
      </c>
      <c r="IWS80" s="392" t="s">
        <v>101</v>
      </c>
      <c r="IWT80" s="392" t="s">
        <v>101</v>
      </c>
      <c r="IWU80" s="392" t="s">
        <v>101</v>
      </c>
      <c r="IWV80" s="392" t="s">
        <v>101</v>
      </c>
      <c r="IWW80" s="392" t="s">
        <v>101</v>
      </c>
      <c r="IWX80" s="392" t="s">
        <v>101</v>
      </c>
      <c r="IWY80" s="392" t="s">
        <v>101</v>
      </c>
      <c r="IWZ80" s="392" t="s">
        <v>101</v>
      </c>
      <c r="IXA80" s="392" t="s">
        <v>101</v>
      </c>
      <c r="IXB80" s="392" t="s">
        <v>101</v>
      </c>
      <c r="IXC80" s="392" t="s">
        <v>101</v>
      </c>
      <c r="IXD80" s="392" t="s">
        <v>101</v>
      </c>
      <c r="IXE80" s="392" t="s">
        <v>101</v>
      </c>
      <c r="IXF80" s="392" t="s">
        <v>101</v>
      </c>
      <c r="IXG80" s="392" t="s">
        <v>101</v>
      </c>
      <c r="IXH80" s="392" t="s">
        <v>101</v>
      </c>
      <c r="IXI80" s="392" t="s">
        <v>101</v>
      </c>
      <c r="IXJ80" s="392" t="s">
        <v>101</v>
      </c>
      <c r="IXK80" s="392" t="s">
        <v>101</v>
      </c>
      <c r="IXL80" s="392" t="s">
        <v>101</v>
      </c>
      <c r="IXM80" s="392" t="s">
        <v>101</v>
      </c>
      <c r="IXN80" s="392" t="s">
        <v>101</v>
      </c>
      <c r="IXO80" s="392" t="s">
        <v>101</v>
      </c>
      <c r="IXP80" s="392" t="s">
        <v>101</v>
      </c>
      <c r="IXQ80" s="392" t="s">
        <v>101</v>
      </c>
      <c r="IXR80" s="392" t="s">
        <v>101</v>
      </c>
      <c r="IXS80" s="392" t="s">
        <v>101</v>
      </c>
      <c r="IXT80" s="392" t="s">
        <v>101</v>
      </c>
      <c r="IXU80" s="392" t="s">
        <v>101</v>
      </c>
      <c r="IXV80" s="392" t="s">
        <v>101</v>
      </c>
      <c r="IXW80" s="392" t="s">
        <v>101</v>
      </c>
      <c r="IXX80" s="392" t="s">
        <v>101</v>
      </c>
      <c r="IXY80" s="392" t="s">
        <v>101</v>
      </c>
      <c r="IXZ80" s="392" t="s">
        <v>101</v>
      </c>
      <c r="IYA80" s="392" t="s">
        <v>101</v>
      </c>
      <c r="IYB80" s="392" t="s">
        <v>101</v>
      </c>
      <c r="IYC80" s="392" t="s">
        <v>101</v>
      </c>
      <c r="IYD80" s="392" t="s">
        <v>101</v>
      </c>
      <c r="IYE80" s="392" t="s">
        <v>101</v>
      </c>
      <c r="IYF80" s="392" t="s">
        <v>101</v>
      </c>
      <c r="IYG80" s="392" t="s">
        <v>101</v>
      </c>
      <c r="IYH80" s="392" t="s">
        <v>101</v>
      </c>
      <c r="IYI80" s="392" t="s">
        <v>101</v>
      </c>
      <c r="IYJ80" s="392" t="s">
        <v>101</v>
      </c>
      <c r="IYK80" s="392" t="s">
        <v>101</v>
      </c>
      <c r="IYL80" s="392" t="s">
        <v>101</v>
      </c>
      <c r="IYM80" s="392" t="s">
        <v>101</v>
      </c>
      <c r="IYN80" s="392" t="s">
        <v>101</v>
      </c>
      <c r="IYO80" s="392" t="s">
        <v>101</v>
      </c>
      <c r="IYP80" s="392" t="s">
        <v>101</v>
      </c>
      <c r="IYQ80" s="392" t="s">
        <v>101</v>
      </c>
      <c r="IYR80" s="392" t="s">
        <v>101</v>
      </c>
      <c r="IYS80" s="392" t="s">
        <v>101</v>
      </c>
      <c r="IYT80" s="392" t="s">
        <v>101</v>
      </c>
      <c r="IYU80" s="392" t="s">
        <v>101</v>
      </c>
      <c r="IYV80" s="392" t="s">
        <v>101</v>
      </c>
      <c r="IYW80" s="392" t="s">
        <v>101</v>
      </c>
      <c r="IYX80" s="392" t="s">
        <v>101</v>
      </c>
      <c r="IYY80" s="392" t="s">
        <v>101</v>
      </c>
      <c r="IYZ80" s="392" t="s">
        <v>101</v>
      </c>
      <c r="IZA80" s="392" t="s">
        <v>101</v>
      </c>
      <c r="IZB80" s="392" t="s">
        <v>101</v>
      </c>
      <c r="IZC80" s="392" t="s">
        <v>101</v>
      </c>
      <c r="IZD80" s="392" t="s">
        <v>101</v>
      </c>
      <c r="IZE80" s="392" t="s">
        <v>101</v>
      </c>
      <c r="IZF80" s="392" t="s">
        <v>101</v>
      </c>
      <c r="IZG80" s="392" t="s">
        <v>101</v>
      </c>
      <c r="IZH80" s="392" t="s">
        <v>101</v>
      </c>
      <c r="IZI80" s="392" t="s">
        <v>101</v>
      </c>
      <c r="IZJ80" s="392" t="s">
        <v>101</v>
      </c>
      <c r="IZK80" s="392" t="s">
        <v>101</v>
      </c>
      <c r="IZL80" s="392" t="s">
        <v>101</v>
      </c>
      <c r="IZM80" s="392" t="s">
        <v>101</v>
      </c>
      <c r="IZN80" s="392" t="s">
        <v>101</v>
      </c>
      <c r="IZO80" s="392" t="s">
        <v>101</v>
      </c>
      <c r="IZP80" s="392" t="s">
        <v>101</v>
      </c>
      <c r="IZQ80" s="392" t="s">
        <v>101</v>
      </c>
      <c r="IZR80" s="392" t="s">
        <v>101</v>
      </c>
      <c r="IZS80" s="392" t="s">
        <v>101</v>
      </c>
      <c r="IZT80" s="392" t="s">
        <v>101</v>
      </c>
      <c r="IZU80" s="392" t="s">
        <v>101</v>
      </c>
      <c r="IZV80" s="392" t="s">
        <v>101</v>
      </c>
      <c r="IZW80" s="392" t="s">
        <v>101</v>
      </c>
      <c r="IZX80" s="392" t="s">
        <v>101</v>
      </c>
      <c r="IZY80" s="392" t="s">
        <v>101</v>
      </c>
      <c r="IZZ80" s="392" t="s">
        <v>101</v>
      </c>
      <c r="JAA80" s="392" t="s">
        <v>101</v>
      </c>
      <c r="JAB80" s="392" t="s">
        <v>101</v>
      </c>
      <c r="JAC80" s="392" t="s">
        <v>101</v>
      </c>
      <c r="JAD80" s="392" t="s">
        <v>101</v>
      </c>
      <c r="JAE80" s="392" t="s">
        <v>101</v>
      </c>
      <c r="JAF80" s="392" t="s">
        <v>101</v>
      </c>
      <c r="JAG80" s="392" t="s">
        <v>101</v>
      </c>
      <c r="JAH80" s="392" t="s">
        <v>101</v>
      </c>
      <c r="JAI80" s="392" t="s">
        <v>101</v>
      </c>
      <c r="JAJ80" s="392" t="s">
        <v>101</v>
      </c>
      <c r="JAK80" s="392" t="s">
        <v>101</v>
      </c>
      <c r="JAL80" s="392" t="s">
        <v>101</v>
      </c>
      <c r="JAM80" s="392" t="s">
        <v>101</v>
      </c>
      <c r="JAN80" s="392" t="s">
        <v>101</v>
      </c>
      <c r="JAO80" s="392" t="s">
        <v>101</v>
      </c>
      <c r="JAP80" s="392" t="s">
        <v>101</v>
      </c>
      <c r="JAQ80" s="392" t="s">
        <v>101</v>
      </c>
      <c r="JAR80" s="392" t="s">
        <v>101</v>
      </c>
      <c r="JAS80" s="392" t="s">
        <v>101</v>
      </c>
      <c r="JAT80" s="392" t="s">
        <v>101</v>
      </c>
      <c r="JAU80" s="392" t="s">
        <v>101</v>
      </c>
      <c r="JAV80" s="392" t="s">
        <v>101</v>
      </c>
      <c r="JAW80" s="392" t="s">
        <v>101</v>
      </c>
      <c r="JAX80" s="392" t="s">
        <v>101</v>
      </c>
      <c r="JAY80" s="392" t="s">
        <v>101</v>
      </c>
      <c r="JAZ80" s="392" t="s">
        <v>101</v>
      </c>
      <c r="JBA80" s="392" t="s">
        <v>101</v>
      </c>
      <c r="JBB80" s="392" t="s">
        <v>101</v>
      </c>
      <c r="JBC80" s="392" t="s">
        <v>101</v>
      </c>
      <c r="JBD80" s="392" t="s">
        <v>101</v>
      </c>
      <c r="JBE80" s="392" t="s">
        <v>101</v>
      </c>
      <c r="JBF80" s="392" t="s">
        <v>101</v>
      </c>
      <c r="JBG80" s="392" t="s">
        <v>101</v>
      </c>
      <c r="JBH80" s="392" t="s">
        <v>101</v>
      </c>
      <c r="JBI80" s="392" t="s">
        <v>101</v>
      </c>
      <c r="JBJ80" s="392" t="s">
        <v>101</v>
      </c>
      <c r="JBK80" s="392" t="s">
        <v>101</v>
      </c>
      <c r="JBL80" s="392" t="s">
        <v>101</v>
      </c>
      <c r="JBM80" s="392" t="s">
        <v>101</v>
      </c>
      <c r="JBN80" s="392" t="s">
        <v>101</v>
      </c>
      <c r="JBO80" s="392" t="s">
        <v>101</v>
      </c>
      <c r="JBP80" s="392" t="s">
        <v>101</v>
      </c>
      <c r="JBQ80" s="392" t="s">
        <v>101</v>
      </c>
      <c r="JBR80" s="392" t="s">
        <v>101</v>
      </c>
      <c r="JBS80" s="392" t="s">
        <v>101</v>
      </c>
      <c r="JBT80" s="392" t="s">
        <v>101</v>
      </c>
      <c r="JBU80" s="392" t="s">
        <v>101</v>
      </c>
      <c r="JBV80" s="392" t="s">
        <v>101</v>
      </c>
      <c r="JBW80" s="392" t="s">
        <v>101</v>
      </c>
      <c r="JBX80" s="392" t="s">
        <v>101</v>
      </c>
      <c r="JBY80" s="392" t="s">
        <v>101</v>
      </c>
      <c r="JBZ80" s="392" t="s">
        <v>101</v>
      </c>
      <c r="JCA80" s="392" t="s">
        <v>101</v>
      </c>
      <c r="JCB80" s="392" t="s">
        <v>101</v>
      </c>
      <c r="JCC80" s="392" t="s">
        <v>101</v>
      </c>
      <c r="JCD80" s="392" t="s">
        <v>101</v>
      </c>
      <c r="JCE80" s="392" t="s">
        <v>101</v>
      </c>
      <c r="JCF80" s="392" t="s">
        <v>101</v>
      </c>
      <c r="JCG80" s="392" t="s">
        <v>101</v>
      </c>
      <c r="JCH80" s="392" t="s">
        <v>101</v>
      </c>
      <c r="JCI80" s="392" t="s">
        <v>101</v>
      </c>
      <c r="JCJ80" s="392" t="s">
        <v>101</v>
      </c>
      <c r="JCK80" s="392" t="s">
        <v>101</v>
      </c>
      <c r="JCL80" s="392" t="s">
        <v>101</v>
      </c>
      <c r="JCM80" s="392" t="s">
        <v>101</v>
      </c>
      <c r="JCN80" s="392" t="s">
        <v>101</v>
      </c>
      <c r="JCO80" s="392" t="s">
        <v>101</v>
      </c>
      <c r="JCP80" s="392" t="s">
        <v>101</v>
      </c>
      <c r="JCQ80" s="392" t="s">
        <v>101</v>
      </c>
      <c r="JCR80" s="392" t="s">
        <v>101</v>
      </c>
      <c r="JCS80" s="392" t="s">
        <v>101</v>
      </c>
      <c r="JCT80" s="392" t="s">
        <v>101</v>
      </c>
      <c r="JCU80" s="392" t="s">
        <v>101</v>
      </c>
      <c r="JCV80" s="392" t="s">
        <v>101</v>
      </c>
      <c r="JCW80" s="392" t="s">
        <v>101</v>
      </c>
      <c r="JCX80" s="392" t="s">
        <v>101</v>
      </c>
      <c r="JCY80" s="392" t="s">
        <v>101</v>
      </c>
      <c r="JCZ80" s="392" t="s">
        <v>101</v>
      </c>
      <c r="JDA80" s="392" t="s">
        <v>101</v>
      </c>
      <c r="JDB80" s="392" t="s">
        <v>101</v>
      </c>
      <c r="JDC80" s="392" t="s">
        <v>101</v>
      </c>
      <c r="JDD80" s="392" t="s">
        <v>101</v>
      </c>
      <c r="JDE80" s="392" t="s">
        <v>101</v>
      </c>
      <c r="JDF80" s="392" t="s">
        <v>101</v>
      </c>
      <c r="JDG80" s="392" t="s">
        <v>101</v>
      </c>
      <c r="JDH80" s="392" t="s">
        <v>101</v>
      </c>
      <c r="JDI80" s="392" t="s">
        <v>101</v>
      </c>
      <c r="JDJ80" s="392" t="s">
        <v>101</v>
      </c>
      <c r="JDK80" s="392" t="s">
        <v>101</v>
      </c>
      <c r="JDL80" s="392" t="s">
        <v>101</v>
      </c>
      <c r="JDM80" s="392" t="s">
        <v>101</v>
      </c>
      <c r="JDN80" s="392" t="s">
        <v>101</v>
      </c>
      <c r="JDO80" s="392" t="s">
        <v>101</v>
      </c>
      <c r="JDP80" s="392" t="s">
        <v>101</v>
      </c>
      <c r="JDQ80" s="392" t="s">
        <v>101</v>
      </c>
      <c r="JDR80" s="392" t="s">
        <v>101</v>
      </c>
      <c r="JDS80" s="392" t="s">
        <v>101</v>
      </c>
      <c r="JDT80" s="392" t="s">
        <v>101</v>
      </c>
      <c r="JDU80" s="392" t="s">
        <v>101</v>
      </c>
      <c r="JDV80" s="392" t="s">
        <v>101</v>
      </c>
      <c r="JDW80" s="392" t="s">
        <v>101</v>
      </c>
      <c r="JDX80" s="392" t="s">
        <v>101</v>
      </c>
      <c r="JDY80" s="392" t="s">
        <v>101</v>
      </c>
      <c r="JDZ80" s="392" t="s">
        <v>101</v>
      </c>
      <c r="JEA80" s="392" t="s">
        <v>101</v>
      </c>
      <c r="JEB80" s="392" t="s">
        <v>101</v>
      </c>
      <c r="JEC80" s="392" t="s">
        <v>101</v>
      </c>
      <c r="JED80" s="392" t="s">
        <v>101</v>
      </c>
      <c r="JEE80" s="392" t="s">
        <v>101</v>
      </c>
      <c r="JEF80" s="392" t="s">
        <v>101</v>
      </c>
      <c r="JEG80" s="392" t="s">
        <v>101</v>
      </c>
      <c r="JEH80" s="392" t="s">
        <v>101</v>
      </c>
      <c r="JEI80" s="392" t="s">
        <v>101</v>
      </c>
      <c r="JEJ80" s="392" t="s">
        <v>101</v>
      </c>
      <c r="JEK80" s="392" t="s">
        <v>101</v>
      </c>
      <c r="JEL80" s="392" t="s">
        <v>101</v>
      </c>
      <c r="JEM80" s="392" t="s">
        <v>101</v>
      </c>
      <c r="JEN80" s="392" t="s">
        <v>101</v>
      </c>
      <c r="JEO80" s="392" t="s">
        <v>101</v>
      </c>
      <c r="JEP80" s="392" t="s">
        <v>101</v>
      </c>
      <c r="JEQ80" s="392" t="s">
        <v>101</v>
      </c>
      <c r="JER80" s="392" t="s">
        <v>101</v>
      </c>
      <c r="JES80" s="392" t="s">
        <v>101</v>
      </c>
      <c r="JET80" s="392" t="s">
        <v>101</v>
      </c>
      <c r="JEU80" s="392" t="s">
        <v>101</v>
      </c>
      <c r="JEV80" s="392" t="s">
        <v>101</v>
      </c>
      <c r="JEW80" s="392" t="s">
        <v>101</v>
      </c>
      <c r="JEX80" s="392" t="s">
        <v>101</v>
      </c>
      <c r="JEY80" s="392" t="s">
        <v>101</v>
      </c>
      <c r="JEZ80" s="392" t="s">
        <v>101</v>
      </c>
      <c r="JFA80" s="392" t="s">
        <v>101</v>
      </c>
      <c r="JFB80" s="392" t="s">
        <v>101</v>
      </c>
      <c r="JFC80" s="392" t="s">
        <v>101</v>
      </c>
      <c r="JFD80" s="392" t="s">
        <v>101</v>
      </c>
      <c r="JFE80" s="392" t="s">
        <v>101</v>
      </c>
      <c r="JFF80" s="392" t="s">
        <v>101</v>
      </c>
      <c r="JFG80" s="392" t="s">
        <v>101</v>
      </c>
      <c r="JFH80" s="392" t="s">
        <v>101</v>
      </c>
      <c r="JFI80" s="392" t="s">
        <v>101</v>
      </c>
      <c r="JFJ80" s="392" t="s">
        <v>101</v>
      </c>
      <c r="JFK80" s="392" t="s">
        <v>101</v>
      </c>
      <c r="JFL80" s="392" t="s">
        <v>101</v>
      </c>
      <c r="JFM80" s="392" t="s">
        <v>101</v>
      </c>
      <c r="JFN80" s="392" t="s">
        <v>101</v>
      </c>
      <c r="JFO80" s="392" t="s">
        <v>101</v>
      </c>
      <c r="JFP80" s="392" t="s">
        <v>101</v>
      </c>
      <c r="JFQ80" s="392" t="s">
        <v>101</v>
      </c>
      <c r="JFR80" s="392" t="s">
        <v>101</v>
      </c>
      <c r="JFS80" s="392" t="s">
        <v>101</v>
      </c>
      <c r="JFT80" s="392" t="s">
        <v>101</v>
      </c>
      <c r="JFU80" s="392" t="s">
        <v>101</v>
      </c>
      <c r="JFV80" s="392" t="s">
        <v>101</v>
      </c>
      <c r="JFW80" s="392" t="s">
        <v>101</v>
      </c>
      <c r="JFX80" s="392" t="s">
        <v>101</v>
      </c>
      <c r="JFY80" s="392" t="s">
        <v>101</v>
      </c>
      <c r="JFZ80" s="392" t="s">
        <v>101</v>
      </c>
      <c r="JGA80" s="392" t="s">
        <v>101</v>
      </c>
      <c r="JGB80" s="392" t="s">
        <v>101</v>
      </c>
      <c r="JGC80" s="392" t="s">
        <v>101</v>
      </c>
      <c r="JGD80" s="392" t="s">
        <v>101</v>
      </c>
      <c r="JGE80" s="392" t="s">
        <v>101</v>
      </c>
      <c r="JGF80" s="392" t="s">
        <v>101</v>
      </c>
      <c r="JGG80" s="392" t="s">
        <v>101</v>
      </c>
      <c r="JGH80" s="392" t="s">
        <v>101</v>
      </c>
      <c r="JGI80" s="392" t="s">
        <v>101</v>
      </c>
      <c r="JGJ80" s="392" t="s">
        <v>101</v>
      </c>
      <c r="JGK80" s="392" t="s">
        <v>101</v>
      </c>
      <c r="JGL80" s="392" t="s">
        <v>101</v>
      </c>
      <c r="JGM80" s="392" t="s">
        <v>101</v>
      </c>
      <c r="JGN80" s="392" t="s">
        <v>101</v>
      </c>
      <c r="JGO80" s="392" t="s">
        <v>101</v>
      </c>
      <c r="JGP80" s="392" t="s">
        <v>101</v>
      </c>
      <c r="JGQ80" s="392" t="s">
        <v>101</v>
      </c>
      <c r="JGR80" s="392" t="s">
        <v>101</v>
      </c>
      <c r="JGS80" s="392" t="s">
        <v>101</v>
      </c>
      <c r="JGT80" s="392" t="s">
        <v>101</v>
      </c>
      <c r="JGU80" s="392" t="s">
        <v>101</v>
      </c>
      <c r="JGV80" s="392" t="s">
        <v>101</v>
      </c>
      <c r="JGW80" s="392" t="s">
        <v>101</v>
      </c>
      <c r="JGX80" s="392" t="s">
        <v>101</v>
      </c>
      <c r="JGY80" s="392" t="s">
        <v>101</v>
      </c>
      <c r="JGZ80" s="392" t="s">
        <v>101</v>
      </c>
      <c r="JHA80" s="392" t="s">
        <v>101</v>
      </c>
      <c r="JHB80" s="392" t="s">
        <v>101</v>
      </c>
      <c r="JHC80" s="392" t="s">
        <v>101</v>
      </c>
      <c r="JHD80" s="392" t="s">
        <v>101</v>
      </c>
      <c r="JHE80" s="392" t="s">
        <v>101</v>
      </c>
      <c r="JHF80" s="392" t="s">
        <v>101</v>
      </c>
      <c r="JHG80" s="392" t="s">
        <v>101</v>
      </c>
      <c r="JHH80" s="392" t="s">
        <v>101</v>
      </c>
      <c r="JHI80" s="392" t="s">
        <v>101</v>
      </c>
      <c r="JHJ80" s="392" t="s">
        <v>101</v>
      </c>
      <c r="JHK80" s="392" t="s">
        <v>101</v>
      </c>
      <c r="JHL80" s="392" t="s">
        <v>101</v>
      </c>
      <c r="JHM80" s="392" t="s">
        <v>101</v>
      </c>
      <c r="JHN80" s="392" t="s">
        <v>101</v>
      </c>
      <c r="JHO80" s="392" t="s">
        <v>101</v>
      </c>
      <c r="JHP80" s="392" t="s">
        <v>101</v>
      </c>
      <c r="JHQ80" s="392" t="s">
        <v>101</v>
      </c>
      <c r="JHR80" s="392" t="s">
        <v>101</v>
      </c>
      <c r="JHS80" s="392" t="s">
        <v>101</v>
      </c>
      <c r="JHT80" s="392" t="s">
        <v>101</v>
      </c>
      <c r="JHU80" s="392" t="s">
        <v>101</v>
      </c>
      <c r="JHV80" s="392" t="s">
        <v>101</v>
      </c>
      <c r="JHW80" s="392" t="s">
        <v>101</v>
      </c>
      <c r="JHX80" s="392" t="s">
        <v>101</v>
      </c>
      <c r="JHY80" s="392" t="s">
        <v>101</v>
      </c>
      <c r="JHZ80" s="392" t="s">
        <v>101</v>
      </c>
      <c r="JIA80" s="392" t="s">
        <v>101</v>
      </c>
      <c r="JIB80" s="392" t="s">
        <v>101</v>
      </c>
      <c r="JIC80" s="392" t="s">
        <v>101</v>
      </c>
      <c r="JID80" s="392" t="s">
        <v>101</v>
      </c>
      <c r="JIE80" s="392" t="s">
        <v>101</v>
      </c>
      <c r="JIF80" s="392" t="s">
        <v>101</v>
      </c>
      <c r="JIG80" s="392" t="s">
        <v>101</v>
      </c>
      <c r="JIH80" s="392" t="s">
        <v>101</v>
      </c>
      <c r="JII80" s="392" t="s">
        <v>101</v>
      </c>
      <c r="JIJ80" s="392" t="s">
        <v>101</v>
      </c>
      <c r="JIK80" s="392" t="s">
        <v>101</v>
      </c>
      <c r="JIL80" s="392" t="s">
        <v>101</v>
      </c>
      <c r="JIM80" s="392" t="s">
        <v>101</v>
      </c>
      <c r="JIN80" s="392" t="s">
        <v>101</v>
      </c>
      <c r="JIO80" s="392" t="s">
        <v>101</v>
      </c>
      <c r="JIP80" s="392" t="s">
        <v>101</v>
      </c>
      <c r="JIQ80" s="392" t="s">
        <v>101</v>
      </c>
      <c r="JIR80" s="392" t="s">
        <v>101</v>
      </c>
      <c r="JIS80" s="392" t="s">
        <v>101</v>
      </c>
      <c r="JIT80" s="392" t="s">
        <v>101</v>
      </c>
      <c r="JIU80" s="392" t="s">
        <v>101</v>
      </c>
      <c r="JIV80" s="392" t="s">
        <v>101</v>
      </c>
      <c r="JIW80" s="392" t="s">
        <v>101</v>
      </c>
      <c r="JIX80" s="392" t="s">
        <v>101</v>
      </c>
      <c r="JIY80" s="392" t="s">
        <v>101</v>
      </c>
      <c r="JIZ80" s="392" t="s">
        <v>101</v>
      </c>
      <c r="JJA80" s="392" t="s">
        <v>101</v>
      </c>
      <c r="JJB80" s="392" t="s">
        <v>101</v>
      </c>
      <c r="JJC80" s="392" t="s">
        <v>101</v>
      </c>
      <c r="JJD80" s="392" t="s">
        <v>101</v>
      </c>
      <c r="JJE80" s="392" t="s">
        <v>101</v>
      </c>
      <c r="JJF80" s="392" t="s">
        <v>101</v>
      </c>
      <c r="JJG80" s="392" t="s">
        <v>101</v>
      </c>
      <c r="JJH80" s="392" t="s">
        <v>101</v>
      </c>
      <c r="JJI80" s="392" t="s">
        <v>101</v>
      </c>
      <c r="JJJ80" s="392" t="s">
        <v>101</v>
      </c>
      <c r="JJK80" s="392" t="s">
        <v>101</v>
      </c>
      <c r="JJL80" s="392" t="s">
        <v>101</v>
      </c>
      <c r="JJM80" s="392" t="s">
        <v>101</v>
      </c>
      <c r="JJN80" s="392" t="s">
        <v>101</v>
      </c>
      <c r="JJO80" s="392" t="s">
        <v>101</v>
      </c>
      <c r="JJP80" s="392" t="s">
        <v>101</v>
      </c>
      <c r="JJQ80" s="392" t="s">
        <v>101</v>
      </c>
      <c r="JJR80" s="392" t="s">
        <v>101</v>
      </c>
      <c r="JJS80" s="392" t="s">
        <v>101</v>
      </c>
      <c r="JJT80" s="392" t="s">
        <v>101</v>
      </c>
      <c r="JJU80" s="392" t="s">
        <v>101</v>
      </c>
      <c r="JJV80" s="392" t="s">
        <v>101</v>
      </c>
      <c r="JJW80" s="392" t="s">
        <v>101</v>
      </c>
      <c r="JJX80" s="392" t="s">
        <v>101</v>
      </c>
      <c r="JJY80" s="392" t="s">
        <v>101</v>
      </c>
      <c r="JJZ80" s="392" t="s">
        <v>101</v>
      </c>
      <c r="JKA80" s="392" t="s">
        <v>101</v>
      </c>
      <c r="JKB80" s="392" t="s">
        <v>101</v>
      </c>
      <c r="JKC80" s="392" t="s">
        <v>101</v>
      </c>
      <c r="JKD80" s="392" t="s">
        <v>101</v>
      </c>
      <c r="JKE80" s="392" t="s">
        <v>101</v>
      </c>
      <c r="JKF80" s="392" t="s">
        <v>101</v>
      </c>
      <c r="JKG80" s="392" t="s">
        <v>101</v>
      </c>
      <c r="JKH80" s="392" t="s">
        <v>101</v>
      </c>
      <c r="JKI80" s="392" t="s">
        <v>101</v>
      </c>
      <c r="JKJ80" s="392" t="s">
        <v>101</v>
      </c>
      <c r="JKK80" s="392" t="s">
        <v>101</v>
      </c>
      <c r="JKL80" s="392" t="s">
        <v>101</v>
      </c>
      <c r="JKM80" s="392" t="s">
        <v>101</v>
      </c>
      <c r="JKN80" s="392" t="s">
        <v>101</v>
      </c>
      <c r="JKO80" s="392" t="s">
        <v>101</v>
      </c>
      <c r="JKP80" s="392" t="s">
        <v>101</v>
      </c>
      <c r="JKQ80" s="392" t="s">
        <v>101</v>
      </c>
      <c r="JKR80" s="392" t="s">
        <v>101</v>
      </c>
      <c r="JKS80" s="392" t="s">
        <v>101</v>
      </c>
      <c r="JKT80" s="392" t="s">
        <v>101</v>
      </c>
      <c r="JKU80" s="392" t="s">
        <v>101</v>
      </c>
      <c r="JKV80" s="392" t="s">
        <v>101</v>
      </c>
      <c r="JKW80" s="392" t="s">
        <v>101</v>
      </c>
      <c r="JKX80" s="392" t="s">
        <v>101</v>
      </c>
      <c r="JKY80" s="392" t="s">
        <v>101</v>
      </c>
      <c r="JKZ80" s="392" t="s">
        <v>101</v>
      </c>
      <c r="JLA80" s="392" t="s">
        <v>101</v>
      </c>
      <c r="JLB80" s="392" t="s">
        <v>101</v>
      </c>
      <c r="JLC80" s="392" t="s">
        <v>101</v>
      </c>
      <c r="JLD80" s="392" t="s">
        <v>101</v>
      </c>
      <c r="JLE80" s="392" t="s">
        <v>101</v>
      </c>
      <c r="JLF80" s="392" t="s">
        <v>101</v>
      </c>
      <c r="JLG80" s="392" t="s">
        <v>101</v>
      </c>
      <c r="JLH80" s="392" t="s">
        <v>101</v>
      </c>
      <c r="JLI80" s="392" t="s">
        <v>101</v>
      </c>
      <c r="JLJ80" s="392" t="s">
        <v>101</v>
      </c>
      <c r="JLK80" s="392" t="s">
        <v>101</v>
      </c>
      <c r="JLL80" s="392" t="s">
        <v>101</v>
      </c>
      <c r="JLM80" s="392" t="s">
        <v>101</v>
      </c>
      <c r="JLN80" s="392" t="s">
        <v>101</v>
      </c>
      <c r="JLO80" s="392" t="s">
        <v>101</v>
      </c>
      <c r="JLP80" s="392" t="s">
        <v>101</v>
      </c>
      <c r="JLQ80" s="392" t="s">
        <v>101</v>
      </c>
      <c r="JLR80" s="392" t="s">
        <v>101</v>
      </c>
      <c r="JLS80" s="392" t="s">
        <v>101</v>
      </c>
      <c r="JLT80" s="392" t="s">
        <v>101</v>
      </c>
      <c r="JLU80" s="392" t="s">
        <v>101</v>
      </c>
      <c r="JLV80" s="392" t="s">
        <v>101</v>
      </c>
      <c r="JLW80" s="392" t="s">
        <v>101</v>
      </c>
      <c r="JLX80" s="392" t="s">
        <v>101</v>
      </c>
      <c r="JLY80" s="392" t="s">
        <v>101</v>
      </c>
      <c r="JLZ80" s="392" t="s">
        <v>101</v>
      </c>
      <c r="JMA80" s="392" t="s">
        <v>101</v>
      </c>
      <c r="JMB80" s="392" t="s">
        <v>101</v>
      </c>
      <c r="JMC80" s="392" t="s">
        <v>101</v>
      </c>
      <c r="JMD80" s="392" t="s">
        <v>101</v>
      </c>
      <c r="JME80" s="392" t="s">
        <v>101</v>
      </c>
      <c r="JMF80" s="392" t="s">
        <v>101</v>
      </c>
      <c r="JMG80" s="392" t="s">
        <v>101</v>
      </c>
      <c r="JMH80" s="392" t="s">
        <v>101</v>
      </c>
      <c r="JMI80" s="392" t="s">
        <v>101</v>
      </c>
      <c r="JMJ80" s="392" t="s">
        <v>101</v>
      </c>
      <c r="JMK80" s="392" t="s">
        <v>101</v>
      </c>
      <c r="JML80" s="392" t="s">
        <v>101</v>
      </c>
      <c r="JMM80" s="392" t="s">
        <v>101</v>
      </c>
      <c r="JMN80" s="392" t="s">
        <v>101</v>
      </c>
      <c r="JMO80" s="392" t="s">
        <v>101</v>
      </c>
      <c r="JMP80" s="392" t="s">
        <v>101</v>
      </c>
      <c r="JMQ80" s="392" t="s">
        <v>101</v>
      </c>
      <c r="JMR80" s="392" t="s">
        <v>101</v>
      </c>
      <c r="JMS80" s="392" t="s">
        <v>101</v>
      </c>
      <c r="JMT80" s="392" t="s">
        <v>101</v>
      </c>
      <c r="JMU80" s="392" t="s">
        <v>101</v>
      </c>
      <c r="JMV80" s="392" t="s">
        <v>101</v>
      </c>
      <c r="JMW80" s="392" t="s">
        <v>101</v>
      </c>
      <c r="JMX80" s="392" t="s">
        <v>101</v>
      </c>
      <c r="JMY80" s="392" t="s">
        <v>101</v>
      </c>
      <c r="JMZ80" s="392" t="s">
        <v>101</v>
      </c>
      <c r="JNA80" s="392" t="s">
        <v>101</v>
      </c>
      <c r="JNB80" s="392" t="s">
        <v>101</v>
      </c>
      <c r="JNC80" s="392" t="s">
        <v>101</v>
      </c>
      <c r="JND80" s="392" t="s">
        <v>101</v>
      </c>
      <c r="JNE80" s="392" t="s">
        <v>101</v>
      </c>
      <c r="JNF80" s="392" t="s">
        <v>101</v>
      </c>
      <c r="JNG80" s="392" t="s">
        <v>101</v>
      </c>
      <c r="JNH80" s="392" t="s">
        <v>101</v>
      </c>
      <c r="JNI80" s="392" t="s">
        <v>101</v>
      </c>
      <c r="JNJ80" s="392" t="s">
        <v>101</v>
      </c>
      <c r="JNK80" s="392" t="s">
        <v>101</v>
      </c>
      <c r="JNL80" s="392" t="s">
        <v>101</v>
      </c>
      <c r="JNM80" s="392" t="s">
        <v>101</v>
      </c>
      <c r="JNN80" s="392" t="s">
        <v>101</v>
      </c>
      <c r="JNO80" s="392" t="s">
        <v>101</v>
      </c>
      <c r="JNP80" s="392" t="s">
        <v>101</v>
      </c>
      <c r="JNQ80" s="392" t="s">
        <v>101</v>
      </c>
      <c r="JNR80" s="392" t="s">
        <v>101</v>
      </c>
      <c r="JNS80" s="392" t="s">
        <v>101</v>
      </c>
      <c r="JNT80" s="392" t="s">
        <v>101</v>
      </c>
      <c r="JNU80" s="392" t="s">
        <v>101</v>
      </c>
      <c r="JNV80" s="392" t="s">
        <v>101</v>
      </c>
      <c r="JNW80" s="392" t="s">
        <v>101</v>
      </c>
      <c r="JNX80" s="392" t="s">
        <v>101</v>
      </c>
      <c r="JNY80" s="392" t="s">
        <v>101</v>
      </c>
      <c r="JNZ80" s="392" t="s">
        <v>101</v>
      </c>
      <c r="JOA80" s="392" t="s">
        <v>101</v>
      </c>
      <c r="JOB80" s="392" t="s">
        <v>101</v>
      </c>
      <c r="JOC80" s="392" t="s">
        <v>101</v>
      </c>
      <c r="JOD80" s="392" t="s">
        <v>101</v>
      </c>
      <c r="JOE80" s="392" t="s">
        <v>101</v>
      </c>
      <c r="JOF80" s="392" t="s">
        <v>101</v>
      </c>
      <c r="JOG80" s="392" t="s">
        <v>101</v>
      </c>
      <c r="JOH80" s="392" t="s">
        <v>101</v>
      </c>
      <c r="JOI80" s="392" t="s">
        <v>101</v>
      </c>
      <c r="JOJ80" s="392" t="s">
        <v>101</v>
      </c>
      <c r="JOK80" s="392" t="s">
        <v>101</v>
      </c>
      <c r="JOL80" s="392" t="s">
        <v>101</v>
      </c>
      <c r="JOM80" s="392" t="s">
        <v>101</v>
      </c>
      <c r="JON80" s="392" t="s">
        <v>101</v>
      </c>
      <c r="JOO80" s="392" t="s">
        <v>101</v>
      </c>
      <c r="JOP80" s="392" t="s">
        <v>101</v>
      </c>
      <c r="JOQ80" s="392" t="s">
        <v>101</v>
      </c>
      <c r="JOR80" s="392" t="s">
        <v>101</v>
      </c>
      <c r="JOS80" s="392" t="s">
        <v>101</v>
      </c>
      <c r="JOT80" s="392" t="s">
        <v>101</v>
      </c>
      <c r="JOU80" s="392" t="s">
        <v>101</v>
      </c>
      <c r="JOV80" s="392" t="s">
        <v>101</v>
      </c>
      <c r="JOW80" s="392" t="s">
        <v>101</v>
      </c>
      <c r="JOX80" s="392" t="s">
        <v>101</v>
      </c>
      <c r="JOY80" s="392" t="s">
        <v>101</v>
      </c>
      <c r="JOZ80" s="392" t="s">
        <v>101</v>
      </c>
      <c r="JPA80" s="392" t="s">
        <v>101</v>
      </c>
      <c r="JPB80" s="392" t="s">
        <v>101</v>
      </c>
      <c r="JPC80" s="392" t="s">
        <v>101</v>
      </c>
      <c r="JPD80" s="392" t="s">
        <v>101</v>
      </c>
      <c r="JPE80" s="392" t="s">
        <v>101</v>
      </c>
      <c r="JPF80" s="392" t="s">
        <v>101</v>
      </c>
      <c r="JPG80" s="392" t="s">
        <v>101</v>
      </c>
      <c r="JPH80" s="392" t="s">
        <v>101</v>
      </c>
      <c r="JPI80" s="392" t="s">
        <v>101</v>
      </c>
      <c r="JPJ80" s="392" t="s">
        <v>101</v>
      </c>
      <c r="JPK80" s="392" t="s">
        <v>101</v>
      </c>
      <c r="JPL80" s="392" t="s">
        <v>101</v>
      </c>
      <c r="JPM80" s="392" t="s">
        <v>101</v>
      </c>
      <c r="JPN80" s="392" t="s">
        <v>101</v>
      </c>
      <c r="JPO80" s="392" t="s">
        <v>101</v>
      </c>
      <c r="JPP80" s="392" t="s">
        <v>101</v>
      </c>
      <c r="JPQ80" s="392" t="s">
        <v>101</v>
      </c>
      <c r="JPR80" s="392" t="s">
        <v>101</v>
      </c>
      <c r="JPS80" s="392" t="s">
        <v>101</v>
      </c>
      <c r="JPT80" s="392" t="s">
        <v>101</v>
      </c>
      <c r="JPU80" s="392" t="s">
        <v>101</v>
      </c>
      <c r="JPV80" s="392" t="s">
        <v>101</v>
      </c>
      <c r="JPW80" s="392" t="s">
        <v>101</v>
      </c>
      <c r="JPX80" s="392" t="s">
        <v>101</v>
      </c>
      <c r="JPY80" s="392" t="s">
        <v>101</v>
      </c>
      <c r="JPZ80" s="392" t="s">
        <v>101</v>
      </c>
      <c r="JQA80" s="392" t="s">
        <v>101</v>
      </c>
      <c r="JQB80" s="392" t="s">
        <v>101</v>
      </c>
      <c r="JQC80" s="392" t="s">
        <v>101</v>
      </c>
      <c r="JQD80" s="392" t="s">
        <v>101</v>
      </c>
      <c r="JQE80" s="392" t="s">
        <v>101</v>
      </c>
      <c r="JQF80" s="392" t="s">
        <v>101</v>
      </c>
      <c r="JQG80" s="392" t="s">
        <v>101</v>
      </c>
      <c r="JQH80" s="392" t="s">
        <v>101</v>
      </c>
      <c r="JQI80" s="392" t="s">
        <v>101</v>
      </c>
      <c r="JQJ80" s="392" t="s">
        <v>101</v>
      </c>
      <c r="JQK80" s="392" t="s">
        <v>101</v>
      </c>
      <c r="JQL80" s="392" t="s">
        <v>101</v>
      </c>
      <c r="JQM80" s="392" t="s">
        <v>101</v>
      </c>
      <c r="JQN80" s="392" t="s">
        <v>101</v>
      </c>
      <c r="JQO80" s="392" t="s">
        <v>101</v>
      </c>
      <c r="JQP80" s="392" t="s">
        <v>101</v>
      </c>
      <c r="JQQ80" s="392" t="s">
        <v>101</v>
      </c>
      <c r="JQR80" s="392" t="s">
        <v>101</v>
      </c>
      <c r="JQS80" s="392" t="s">
        <v>101</v>
      </c>
      <c r="JQT80" s="392" t="s">
        <v>101</v>
      </c>
      <c r="JQU80" s="392" t="s">
        <v>101</v>
      </c>
      <c r="JQV80" s="392" t="s">
        <v>101</v>
      </c>
      <c r="JQW80" s="392" t="s">
        <v>101</v>
      </c>
      <c r="JQX80" s="392" t="s">
        <v>101</v>
      </c>
      <c r="JQY80" s="392" t="s">
        <v>101</v>
      </c>
      <c r="JQZ80" s="392" t="s">
        <v>101</v>
      </c>
      <c r="JRA80" s="392" t="s">
        <v>101</v>
      </c>
      <c r="JRB80" s="392" t="s">
        <v>101</v>
      </c>
      <c r="JRC80" s="392" t="s">
        <v>101</v>
      </c>
      <c r="JRD80" s="392" t="s">
        <v>101</v>
      </c>
      <c r="JRE80" s="392" t="s">
        <v>101</v>
      </c>
      <c r="JRF80" s="392" t="s">
        <v>101</v>
      </c>
      <c r="JRG80" s="392" t="s">
        <v>101</v>
      </c>
      <c r="JRH80" s="392" t="s">
        <v>101</v>
      </c>
      <c r="JRI80" s="392" t="s">
        <v>101</v>
      </c>
      <c r="JRJ80" s="392" t="s">
        <v>101</v>
      </c>
      <c r="JRK80" s="392" t="s">
        <v>101</v>
      </c>
      <c r="JRL80" s="392" t="s">
        <v>101</v>
      </c>
      <c r="JRM80" s="392" t="s">
        <v>101</v>
      </c>
      <c r="JRN80" s="392" t="s">
        <v>101</v>
      </c>
      <c r="JRO80" s="392" t="s">
        <v>101</v>
      </c>
      <c r="JRP80" s="392" t="s">
        <v>101</v>
      </c>
      <c r="JRQ80" s="392" t="s">
        <v>101</v>
      </c>
      <c r="JRR80" s="392" t="s">
        <v>101</v>
      </c>
      <c r="JRS80" s="392" t="s">
        <v>101</v>
      </c>
      <c r="JRT80" s="392" t="s">
        <v>101</v>
      </c>
      <c r="JRU80" s="392" t="s">
        <v>101</v>
      </c>
      <c r="JRV80" s="392" t="s">
        <v>101</v>
      </c>
      <c r="JRW80" s="392" t="s">
        <v>101</v>
      </c>
      <c r="JRX80" s="392" t="s">
        <v>101</v>
      </c>
      <c r="JRY80" s="392" t="s">
        <v>101</v>
      </c>
      <c r="JRZ80" s="392" t="s">
        <v>101</v>
      </c>
      <c r="JSA80" s="392" t="s">
        <v>101</v>
      </c>
      <c r="JSB80" s="392" t="s">
        <v>101</v>
      </c>
      <c r="JSC80" s="392" t="s">
        <v>101</v>
      </c>
      <c r="JSD80" s="392" t="s">
        <v>101</v>
      </c>
      <c r="JSE80" s="392" t="s">
        <v>101</v>
      </c>
      <c r="JSF80" s="392" t="s">
        <v>101</v>
      </c>
      <c r="JSG80" s="392" t="s">
        <v>101</v>
      </c>
      <c r="JSH80" s="392" t="s">
        <v>101</v>
      </c>
      <c r="JSI80" s="392" t="s">
        <v>101</v>
      </c>
      <c r="JSJ80" s="392" t="s">
        <v>101</v>
      </c>
      <c r="JSK80" s="392" t="s">
        <v>101</v>
      </c>
      <c r="JSL80" s="392" t="s">
        <v>101</v>
      </c>
      <c r="JSM80" s="392" t="s">
        <v>101</v>
      </c>
      <c r="JSN80" s="392" t="s">
        <v>101</v>
      </c>
      <c r="JSO80" s="392" t="s">
        <v>101</v>
      </c>
      <c r="JSP80" s="392" t="s">
        <v>101</v>
      </c>
      <c r="JSQ80" s="392" t="s">
        <v>101</v>
      </c>
      <c r="JSR80" s="392" t="s">
        <v>101</v>
      </c>
      <c r="JSS80" s="392" t="s">
        <v>101</v>
      </c>
      <c r="JST80" s="392" t="s">
        <v>101</v>
      </c>
      <c r="JSU80" s="392" t="s">
        <v>101</v>
      </c>
      <c r="JSV80" s="392" t="s">
        <v>101</v>
      </c>
      <c r="JSW80" s="392" t="s">
        <v>101</v>
      </c>
      <c r="JSX80" s="392" t="s">
        <v>101</v>
      </c>
      <c r="JSY80" s="392" t="s">
        <v>101</v>
      </c>
      <c r="JSZ80" s="392" t="s">
        <v>101</v>
      </c>
      <c r="JTA80" s="392" t="s">
        <v>101</v>
      </c>
      <c r="JTB80" s="392" t="s">
        <v>101</v>
      </c>
      <c r="JTC80" s="392" t="s">
        <v>101</v>
      </c>
      <c r="JTD80" s="392" t="s">
        <v>101</v>
      </c>
      <c r="JTE80" s="392" t="s">
        <v>101</v>
      </c>
      <c r="JTF80" s="392" t="s">
        <v>101</v>
      </c>
      <c r="JTG80" s="392" t="s">
        <v>101</v>
      </c>
      <c r="JTH80" s="392" t="s">
        <v>101</v>
      </c>
      <c r="JTI80" s="392" t="s">
        <v>101</v>
      </c>
      <c r="JTJ80" s="392" t="s">
        <v>101</v>
      </c>
      <c r="JTK80" s="392" t="s">
        <v>101</v>
      </c>
      <c r="JTL80" s="392" t="s">
        <v>101</v>
      </c>
      <c r="JTM80" s="392" t="s">
        <v>101</v>
      </c>
      <c r="JTN80" s="392" t="s">
        <v>101</v>
      </c>
      <c r="JTO80" s="392" t="s">
        <v>101</v>
      </c>
      <c r="JTP80" s="392" t="s">
        <v>101</v>
      </c>
      <c r="JTQ80" s="392" t="s">
        <v>101</v>
      </c>
      <c r="JTR80" s="392" t="s">
        <v>101</v>
      </c>
      <c r="JTS80" s="392" t="s">
        <v>101</v>
      </c>
      <c r="JTT80" s="392" t="s">
        <v>101</v>
      </c>
      <c r="JTU80" s="392" t="s">
        <v>101</v>
      </c>
      <c r="JTV80" s="392" t="s">
        <v>101</v>
      </c>
      <c r="JTW80" s="392" t="s">
        <v>101</v>
      </c>
      <c r="JTX80" s="392" t="s">
        <v>101</v>
      </c>
      <c r="JTY80" s="392" t="s">
        <v>101</v>
      </c>
      <c r="JTZ80" s="392" t="s">
        <v>101</v>
      </c>
      <c r="JUA80" s="392" t="s">
        <v>101</v>
      </c>
      <c r="JUB80" s="392" t="s">
        <v>101</v>
      </c>
      <c r="JUC80" s="392" t="s">
        <v>101</v>
      </c>
      <c r="JUD80" s="392" t="s">
        <v>101</v>
      </c>
      <c r="JUE80" s="392" t="s">
        <v>101</v>
      </c>
      <c r="JUF80" s="392" t="s">
        <v>101</v>
      </c>
      <c r="JUG80" s="392" t="s">
        <v>101</v>
      </c>
      <c r="JUH80" s="392" t="s">
        <v>101</v>
      </c>
      <c r="JUI80" s="392" t="s">
        <v>101</v>
      </c>
      <c r="JUJ80" s="392" t="s">
        <v>101</v>
      </c>
      <c r="JUK80" s="392" t="s">
        <v>101</v>
      </c>
      <c r="JUL80" s="392" t="s">
        <v>101</v>
      </c>
      <c r="JUM80" s="392" t="s">
        <v>101</v>
      </c>
      <c r="JUN80" s="392" t="s">
        <v>101</v>
      </c>
      <c r="JUO80" s="392" t="s">
        <v>101</v>
      </c>
      <c r="JUP80" s="392" t="s">
        <v>101</v>
      </c>
      <c r="JUQ80" s="392" t="s">
        <v>101</v>
      </c>
      <c r="JUR80" s="392" t="s">
        <v>101</v>
      </c>
      <c r="JUS80" s="392" t="s">
        <v>101</v>
      </c>
      <c r="JUT80" s="392" t="s">
        <v>101</v>
      </c>
      <c r="JUU80" s="392" t="s">
        <v>101</v>
      </c>
      <c r="JUV80" s="392" t="s">
        <v>101</v>
      </c>
      <c r="JUW80" s="392" t="s">
        <v>101</v>
      </c>
      <c r="JUX80" s="392" t="s">
        <v>101</v>
      </c>
      <c r="JUY80" s="392" t="s">
        <v>101</v>
      </c>
      <c r="JUZ80" s="392" t="s">
        <v>101</v>
      </c>
      <c r="JVA80" s="392" t="s">
        <v>101</v>
      </c>
      <c r="JVB80" s="392" t="s">
        <v>101</v>
      </c>
      <c r="JVC80" s="392" t="s">
        <v>101</v>
      </c>
      <c r="JVD80" s="392" t="s">
        <v>101</v>
      </c>
      <c r="JVE80" s="392" t="s">
        <v>101</v>
      </c>
      <c r="JVF80" s="392" t="s">
        <v>101</v>
      </c>
      <c r="JVG80" s="392" t="s">
        <v>101</v>
      </c>
      <c r="JVH80" s="392" t="s">
        <v>101</v>
      </c>
      <c r="JVI80" s="392" t="s">
        <v>101</v>
      </c>
      <c r="JVJ80" s="392" t="s">
        <v>101</v>
      </c>
      <c r="JVK80" s="392" t="s">
        <v>101</v>
      </c>
      <c r="JVL80" s="392" t="s">
        <v>101</v>
      </c>
      <c r="JVM80" s="392" t="s">
        <v>101</v>
      </c>
      <c r="JVN80" s="392" t="s">
        <v>101</v>
      </c>
      <c r="JVO80" s="392" t="s">
        <v>101</v>
      </c>
      <c r="JVP80" s="392" t="s">
        <v>101</v>
      </c>
      <c r="JVQ80" s="392" t="s">
        <v>101</v>
      </c>
      <c r="JVR80" s="392" t="s">
        <v>101</v>
      </c>
      <c r="JVS80" s="392" t="s">
        <v>101</v>
      </c>
      <c r="JVT80" s="392" t="s">
        <v>101</v>
      </c>
      <c r="JVU80" s="392" t="s">
        <v>101</v>
      </c>
      <c r="JVV80" s="392" t="s">
        <v>101</v>
      </c>
      <c r="JVW80" s="392" t="s">
        <v>101</v>
      </c>
      <c r="JVX80" s="392" t="s">
        <v>101</v>
      </c>
      <c r="JVY80" s="392" t="s">
        <v>101</v>
      </c>
      <c r="JVZ80" s="392" t="s">
        <v>101</v>
      </c>
      <c r="JWA80" s="392" t="s">
        <v>101</v>
      </c>
      <c r="JWB80" s="392" t="s">
        <v>101</v>
      </c>
      <c r="JWC80" s="392" t="s">
        <v>101</v>
      </c>
      <c r="JWD80" s="392" t="s">
        <v>101</v>
      </c>
      <c r="JWE80" s="392" t="s">
        <v>101</v>
      </c>
      <c r="JWF80" s="392" t="s">
        <v>101</v>
      </c>
      <c r="JWG80" s="392" t="s">
        <v>101</v>
      </c>
      <c r="JWH80" s="392" t="s">
        <v>101</v>
      </c>
      <c r="JWI80" s="392" t="s">
        <v>101</v>
      </c>
      <c r="JWJ80" s="392" t="s">
        <v>101</v>
      </c>
      <c r="JWK80" s="392" t="s">
        <v>101</v>
      </c>
      <c r="JWL80" s="392" t="s">
        <v>101</v>
      </c>
      <c r="JWM80" s="392" t="s">
        <v>101</v>
      </c>
      <c r="JWN80" s="392" t="s">
        <v>101</v>
      </c>
      <c r="JWO80" s="392" t="s">
        <v>101</v>
      </c>
      <c r="JWP80" s="392" t="s">
        <v>101</v>
      </c>
      <c r="JWQ80" s="392" t="s">
        <v>101</v>
      </c>
      <c r="JWR80" s="392" t="s">
        <v>101</v>
      </c>
      <c r="JWS80" s="392" t="s">
        <v>101</v>
      </c>
      <c r="JWT80" s="392" t="s">
        <v>101</v>
      </c>
      <c r="JWU80" s="392" t="s">
        <v>101</v>
      </c>
      <c r="JWV80" s="392" t="s">
        <v>101</v>
      </c>
      <c r="JWW80" s="392" t="s">
        <v>101</v>
      </c>
      <c r="JWX80" s="392" t="s">
        <v>101</v>
      </c>
      <c r="JWY80" s="392" t="s">
        <v>101</v>
      </c>
      <c r="JWZ80" s="392" t="s">
        <v>101</v>
      </c>
      <c r="JXA80" s="392" t="s">
        <v>101</v>
      </c>
      <c r="JXB80" s="392" t="s">
        <v>101</v>
      </c>
      <c r="JXC80" s="392" t="s">
        <v>101</v>
      </c>
      <c r="JXD80" s="392" t="s">
        <v>101</v>
      </c>
      <c r="JXE80" s="392" t="s">
        <v>101</v>
      </c>
      <c r="JXF80" s="392" t="s">
        <v>101</v>
      </c>
      <c r="JXG80" s="392" t="s">
        <v>101</v>
      </c>
      <c r="JXH80" s="392" t="s">
        <v>101</v>
      </c>
      <c r="JXI80" s="392" t="s">
        <v>101</v>
      </c>
      <c r="JXJ80" s="392" t="s">
        <v>101</v>
      </c>
      <c r="JXK80" s="392" t="s">
        <v>101</v>
      </c>
      <c r="JXL80" s="392" t="s">
        <v>101</v>
      </c>
      <c r="JXM80" s="392" t="s">
        <v>101</v>
      </c>
      <c r="JXN80" s="392" t="s">
        <v>101</v>
      </c>
      <c r="JXO80" s="392" t="s">
        <v>101</v>
      </c>
      <c r="JXP80" s="392" t="s">
        <v>101</v>
      </c>
      <c r="JXQ80" s="392" t="s">
        <v>101</v>
      </c>
      <c r="JXR80" s="392" t="s">
        <v>101</v>
      </c>
      <c r="JXS80" s="392" t="s">
        <v>101</v>
      </c>
      <c r="JXT80" s="392" t="s">
        <v>101</v>
      </c>
      <c r="JXU80" s="392" t="s">
        <v>101</v>
      </c>
      <c r="JXV80" s="392" t="s">
        <v>101</v>
      </c>
      <c r="JXW80" s="392" t="s">
        <v>101</v>
      </c>
      <c r="JXX80" s="392" t="s">
        <v>101</v>
      </c>
      <c r="JXY80" s="392" t="s">
        <v>101</v>
      </c>
      <c r="JXZ80" s="392" t="s">
        <v>101</v>
      </c>
      <c r="JYA80" s="392" t="s">
        <v>101</v>
      </c>
      <c r="JYB80" s="392" t="s">
        <v>101</v>
      </c>
      <c r="JYC80" s="392" t="s">
        <v>101</v>
      </c>
      <c r="JYD80" s="392" t="s">
        <v>101</v>
      </c>
      <c r="JYE80" s="392" t="s">
        <v>101</v>
      </c>
      <c r="JYF80" s="392" t="s">
        <v>101</v>
      </c>
      <c r="JYG80" s="392" t="s">
        <v>101</v>
      </c>
      <c r="JYH80" s="392" t="s">
        <v>101</v>
      </c>
      <c r="JYI80" s="392" t="s">
        <v>101</v>
      </c>
      <c r="JYJ80" s="392" t="s">
        <v>101</v>
      </c>
      <c r="JYK80" s="392" t="s">
        <v>101</v>
      </c>
      <c r="JYL80" s="392" t="s">
        <v>101</v>
      </c>
      <c r="JYM80" s="392" t="s">
        <v>101</v>
      </c>
      <c r="JYN80" s="392" t="s">
        <v>101</v>
      </c>
      <c r="JYO80" s="392" t="s">
        <v>101</v>
      </c>
      <c r="JYP80" s="392" t="s">
        <v>101</v>
      </c>
      <c r="JYQ80" s="392" t="s">
        <v>101</v>
      </c>
      <c r="JYR80" s="392" t="s">
        <v>101</v>
      </c>
      <c r="JYS80" s="392" t="s">
        <v>101</v>
      </c>
      <c r="JYT80" s="392" t="s">
        <v>101</v>
      </c>
      <c r="JYU80" s="392" t="s">
        <v>101</v>
      </c>
      <c r="JYV80" s="392" t="s">
        <v>101</v>
      </c>
      <c r="JYW80" s="392" t="s">
        <v>101</v>
      </c>
      <c r="JYX80" s="392" t="s">
        <v>101</v>
      </c>
      <c r="JYY80" s="392" t="s">
        <v>101</v>
      </c>
      <c r="JYZ80" s="392" t="s">
        <v>101</v>
      </c>
      <c r="JZA80" s="392" t="s">
        <v>101</v>
      </c>
      <c r="JZB80" s="392" t="s">
        <v>101</v>
      </c>
      <c r="JZC80" s="392" t="s">
        <v>101</v>
      </c>
      <c r="JZD80" s="392" t="s">
        <v>101</v>
      </c>
      <c r="JZE80" s="392" t="s">
        <v>101</v>
      </c>
      <c r="JZF80" s="392" t="s">
        <v>101</v>
      </c>
      <c r="JZG80" s="392" t="s">
        <v>101</v>
      </c>
      <c r="JZH80" s="392" t="s">
        <v>101</v>
      </c>
      <c r="JZI80" s="392" t="s">
        <v>101</v>
      </c>
      <c r="JZJ80" s="392" t="s">
        <v>101</v>
      </c>
      <c r="JZK80" s="392" t="s">
        <v>101</v>
      </c>
      <c r="JZL80" s="392" t="s">
        <v>101</v>
      </c>
      <c r="JZM80" s="392" t="s">
        <v>101</v>
      </c>
      <c r="JZN80" s="392" t="s">
        <v>101</v>
      </c>
      <c r="JZO80" s="392" t="s">
        <v>101</v>
      </c>
      <c r="JZP80" s="392" t="s">
        <v>101</v>
      </c>
      <c r="JZQ80" s="392" t="s">
        <v>101</v>
      </c>
      <c r="JZR80" s="392" t="s">
        <v>101</v>
      </c>
      <c r="JZS80" s="392" t="s">
        <v>101</v>
      </c>
      <c r="JZT80" s="392" t="s">
        <v>101</v>
      </c>
      <c r="JZU80" s="392" t="s">
        <v>101</v>
      </c>
      <c r="JZV80" s="392" t="s">
        <v>101</v>
      </c>
      <c r="JZW80" s="392" t="s">
        <v>101</v>
      </c>
      <c r="JZX80" s="392" t="s">
        <v>101</v>
      </c>
      <c r="JZY80" s="392" t="s">
        <v>101</v>
      </c>
      <c r="JZZ80" s="392" t="s">
        <v>101</v>
      </c>
      <c r="KAA80" s="392" t="s">
        <v>101</v>
      </c>
      <c r="KAB80" s="392" t="s">
        <v>101</v>
      </c>
      <c r="KAC80" s="392" t="s">
        <v>101</v>
      </c>
      <c r="KAD80" s="392" t="s">
        <v>101</v>
      </c>
      <c r="KAE80" s="392" t="s">
        <v>101</v>
      </c>
      <c r="KAF80" s="392" t="s">
        <v>101</v>
      </c>
      <c r="KAG80" s="392" t="s">
        <v>101</v>
      </c>
      <c r="KAH80" s="392" t="s">
        <v>101</v>
      </c>
      <c r="KAI80" s="392" t="s">
        <v>101</v>
      </c>
      <c r="KAJ80" s="392" t="s">
        <v>101</v>
      </c>
      <c r="KAK80" s="392" t="s">
        <v>101</v>
      </c>
      <c r="KAL80" s="392" t="s">
        <v>101</v>
      </c>
      <c r="KAM80" s="392" t="s">
        <v>101</v>
      </c>
      <c r="KAN80" s="392" t="s">
        <v>101</v>
      </c>
      <c r="KAO80" s="392" t="s">
        <v>101</v>
      </c>
      <c r="KAP80" s="392" t="s">
        <v>101</v>
      </c>
      <c r="KAQ80" s="392" t="s">
        <v>101</v>
      </c>
      <c r="KAR80" s="392" t="s">
        <v>101</v>
      </c>
      <c r="KAS80" s="392" t="s">
        <v>101</v>
      </c>
      <c r="KAT80" s="392" t="s">
        <v>101</v>
      </c>
      <c r="KAU80" s="392" t="s">
        <v>101</v>
      </c>
      <c r="KAV80" s="392" t="s">
        <v>101</v>
      </c>
      <c r="KAW80" s="392" t="s">
        <v>101</v>
      </c>
      <c r="KAX80" s="392" t="s">
        <v>101</v>
      </c>
      <c r="KAY80" s="392" t="s">
        <v>101</v>
      </c>
      <c r="KAZ80" s="392" t="s">
        <v>101</v>
      </c>
      <c r="KBA80" s="392" t="s">
        <v>101</v>
      </c>
      <c r="KBB80" s="392" t="s">
        <v>101</v>
      </c>
      <c r="KBC80" s="392" t="s">
        <v>101</v>
      </c>
      <c r="KBD80" s="392" t="s">
        <v>101</v>
      </c>
      <c r="KBE80" s="392" t="s">
        <v>101</v>
      </c>
      <c r="KBF80" s="392" t="s">
        <v>101</v>
      </c>
      <c r="KBG80" s="392" t="s">
        <v>101</v>
      </c>
      <c r="KBH80" s="392" t="s">
        <v>101</v>
      </c>
      <c r="KBI80" s="392" t="s">
        <v>101</v>
      </c>
      <c r="KBJ80" s="392" t="s">
        <v>101</v>
      </c>
      <c r="KBK80" s="392" t="s">
        <v>101</v>
      </c>
      <c r="KBL80" s="392" t="s">
        <v>101</v>
      </c>
      <c r="KBM80" s="392" t="s">
        <v>101</v>
      </c>
      <c r="KBN80" s="392" t="s">
        <v>101</v>
      </c>
      <c r="KBO80" s="392" t="s">
        <v>101</v>
      </c>
      <c r="KBP80" s="392" t="s">
        <v>101</v>
      </c>
      <c r="KBQ80" s="392" t="s">
        <v>101</v>
      </c>
      <c r="KBR80" s="392" t="s">
        <v>101</v>
      </c>
      <c r="KBS80" s="392" t="s">
        <v>101</v>
      </c>
      <c r="KBT80" s="392" t="s">
        <v>101</v>
      </c>
      <c r="KBU80" s="392" t="s">
        <v>101</v>
      </c>
      <c r="KBV80" s="392" t="s">
        <v>101</v>
      </c>
      <c r="KBW80" s="392" t="s">
        <v>101</v>
      </c>
      <c r="KBX80" s="392" t="s">
        <v>101</v>
      </c>
      <c r="KBY80" s="392" t="s">
        <v>101</v>
      </c>
      <c r="KBZ80" s="392" t="s">
        <v>101</v>
      </c>
      <c r="KCA80" s="392" t="s">
        <v>101</v>
      </c>
      <c r="KCB80" s="392" t="s">
        <v>101</v>
      </c>
      <c r="KCC80" s="392" t="s">
        <v>101</v>
      </c>
      <c r="KCD80" s="392" t="s">
        <v>101</v>
      </c>
      <c r="KCE80" s="392" t="s">
        <v>101</v>
      </c>
      <c r="KCF80" s="392" t="s">
        <v>101</v>
      </c>
      <c r="KCG80" s="392" t="s">
        <v>101</v>
      </c>
      <c r="KCH80" s="392" t="s">
        <v>101</v>
      </c>
      <c r="KCI80" s="392" t="s">
        <v>101</v>
      </c>
      <c r="KCJ80" s="392" t="s">
        <v>101</v>
      </c>
      <c r="KCK80" s="392" t="s">
        <v>101</v>
      </c>
      <c r="KCL80" s="392" t="s">
        <v>101</v>
      </c>
      <c r="KCM80" s="392" t="s">
        <v>101</v>
      </c>
      <c r="KCN80" s="392" t="s">
        <v>101</v>
      </c>
      <c r="KCO80" s="392" t="s">
        <v>101</v>
      </c>
      <c r="KCP80" s="392" t="s">
        <v>101</v>
      </c>
      <c r="KCQ80" s="392" t="s">
        <v>101</v>
      </c>
      <c r="KCR80" s="392" t="s">
        <v>101</v>
      </c>
      <c r="KCS80" s="392" t="s">
        <v>101</v>
      </c>
      <c r="KCT80" s="392" t="s">
        <v>101</v>
      </c>
      <c r="KCU80" s="392" t="s">
        <v>101</v>
      </c>
      <c r="KCV80" s="392" t="s">
        <v>101</v>
      </c>
      <c r="KCW80" s="392" t="s">
        <v>101</v>
      </c>
      <c r="KCX80" s="392" t="s">
        <v>101</v>
      </c>
      <c r="KCY80" s="392" t="s">
        <v>101</v>
      </c>
      <c r="KCZ80" s="392" t="s">
        <v>101</v>
      </c>
      <c r="KDA80" s="392" t="s">
        <v>101</v>
      </c>
      <c r="KDB80" s="392" t="s">
        <v>101</v>
      </c>
      <c r="KDC80" s="392" t="s">
        <v>101</v>
      </c>
      <c r="KDD80" s="392" t="s">
        <v>101</v>
      </c>
      <c r="KDE80" s="392" t="s">
        <v>101</v>
      </c>
      <c r="KDF80" s="392" t="s">
        <v>101</v>
      </c>
      <c r="KDG80" s="392" t="s">
        <v>101</v>
      </c>
      <c r="KDH80" s="392" t="s">
        <v>101</v>
      </c>
      <c r="KDI80" s="392" t="s">
        <v>101</v>
      </c>
      <c r="KDJ80" s="392" t="s">
        <v>101</v>
      </c>
      <c r="KDK80" s="392" t="s">
        <v>101</v>
      </c>
      <c r="KDL80" s="392" t="s">
        <v>101</v>
      </c>
      <c r="KDM80" s="392" t="s">
        <v>101</v>
      </c>
      <c r="KDN80" s="392" t="s">
        <v>101</v>
      </c>
      <c r="KDO80" s="392" t="s">
        <v>101</v>
      </c>
      <c r="KDP80" s="392" t="s">
        <v>101</v>
      </c>
      <c r="KDQ80" s="392" t="s">
        <v>101</v>
      </c>
      <c r="KDR80" s="392" t="s">
        <v>101</v>
      </c>
      <c r="KDS80" s="392" t="s">
        <v>101</v>
      </c>
      <c r="KDT80" s="392" t="s">
        <v>101</v>
      </c>
      <c r="KDU80" s="392" t="s">
        <v>101</v>
      </c>
      <c r="KDV80" s="392" t="s">
        <v>101</v>
      </c>
      <c r="KDW80" s="392" t="s">
        <v>101</v>
      </c>
      <c r="KDX80" s="392" t="s">
        <v>101</v>
      </c>
      <c r="KDY80" s="392" t="s">
        <v>101</v>
      </c>
      <c r="KDZ80" s="392" t="s">
        <v>101</v>
      </c>
      <c r="KEA80" s="392" t="s">
        <v>101</v>
      </c>
      <c r="KEB80" s="392" t="s">
        <v>101</v>
      </c>
      <c r="KEC80" s="392" t="s">
        <v>101</v>
      </c>
      <c r="KED80" s="392" t="s">
        <v>101</v>
      </c>
      <c r="KEE80" s="392" t="s">
        <v>101</v>
      </c>
      <c r="KEF80" s="392" t="s">
        <v>101</v>
      </c>
      <c r="KEG80" s="392" t="s">
        <v>101</v>
      </c>
      <c r="KEH80" s="392" t="s">
        <v>101</v>
      </c>
      <c r="KEI80" s="392" t="s">
        <v>101</v>
      </c>
      <c r="KEJ80" s="392" t="s">
        <v>101</v>
      </c>
      <c r="KEK80" s="392" t="s">
        <v>101</v>
      </c>
      <c r="KEL80" s="392" t="s">
        <v>101</v>
      </c>
      <c r="KEM80" s="392" t="s">
        <v>101</v>
      </c>
      <c r="KEN80" s="392" t="s">
        <v>101</v>
      </c>
      <c r="KEO80" s="392" t="s">
        <v>101</v>
      </c>
      <c r="KEP80" s="392" t="s">
        <v>101</v>
      </c>
      <c r="KEQ80" s="392" t="s">
        <v>101</v>
      </c>
      <c r="KER80" s="392" t="s">
        <v>101</v>
      </c>
      <c r="KES80" s="392" t="s">
        <v>101</v>
      </c>
      <c r="KET80" s="392" t="s">
        <v>101</v>
      </c>
      <c r="KEU80" s="392" t="s">
        <v>101</v>
      </c>
      <c r="KEV80" s="392" t="s">
        <v>101</v>
      </c>
      <c r="KEW80" s="392" t="s">
        <v>101</v>
      </c>
      <c r="KEX80" s="392" t="s">
        <v>101</v>
      </c>
      <c r="KEY80" s="392" t="s">
        <v>101</v>
      </c>
      <c r="KEZ80" s="392" t="s">
        <v>101</v>
      </c>
      <c r="KFA80" s="392" t="s">
        <v>101</v>
      </c>
      <c r="KFB80" s="392" t="s">
        <v>101</v>
      </c>
      <c r="KFC80" s="392" t="s">
        <v>101</v>
      </c>
      <c r="KFD80" s="392" t="s">
        <v>101</v>
      </c>
      <c r="KFE80" s="392" t="s">
        <v>101</v>
      </c>
      <c r="KFF80" s="392" t="s">
        <v>101</v>
      </c>
      <c r="KFG80" s="392" t="s">
        <v>101</v>
      </c>
      <c r="KFH80" s="392" t="s">
        <v>101</v>
      </c>
      <c r="KFI80" s="392" t="s">
        <v>101</v>
      </c>
      <c r="KFJ80" s="392" t="s">
        <v>101</v>
      </c>
      <c r="KFK80" s="392" t="s">
        <v>101</v>
      </c>
      <c r="KFL80" s="392" t="s">
        <v>101</v>
      </c>
      <c r="KFM80" s="392" t="s">
        <v>101</v>
      </c>
      <c r="KFN80" s="392" t="s">
        <v>101</v>
      </c>
      <c r="KFO80" s="392" t="s">
        <v>101</v>
      </c>
      <c r="KFP80" s="392" t="s">
        <v>101</v>
      </c>
      <c r="KFQ80" s="392" t="s">
        <v>101</v>
      </c>
      <c r="KFR80" s="392" t="s">
        <v>101</v>
      </c>
      <c r="KFS80" s="392" t="s">
        <v>101</v>
      </c>
      <c r="KFT80" s="392" t="s">
        <v>101</v>
      </c>
      <c r="KFU80" s="392" t="s">
        <v>101</v>
      </c>
      <c r="KFV80" s="392" t="s">
        <v>101</v>
      </c>
      <c r="KFW80" s="392" t="s">
        <v>101</v>
      </c>
      <c r="KFX80" s="392" t="s">
        <v>101</v>
      </c>
      <c r="KFY80" s="392" t="s">
        <v>101</v>
      </c>
      <c r="KFZ80" s="392" t="s">
        <v>101</v>
      </c>
      <c r="KGA80" s="392" t="s">
        <v>101</v>
      </c>
      <c r="KGB80" s="392" t="s">
        <v>101</v>
      </c>
      <c r="KGC80" s="392" t="s">
        <v>101</v>
      </c>
      <c r="KGD80" s="392" t="s">
        <v>101</v>
      </c>
      <c r="KGE80" s="392" t="s">
        <v>101</v>
      </c>
      <c r="KGF80" s="392" t="s">
        <v>101</v>
      </c>
      <c r="KGG80" s="392" t="s">
        <v>101</v>
      </c>
      <c r="KGH80" s="392" t="s">
        <v>101</v>
      </c>
      <c r="KGI80" s="392" t="s">
        <v>101</v>
      </c>
      <c r="KGJ80" s="392" t="s">
        <v>101</v>
      </c>
      <c r="KGK80" s="392" t="s">
        <v>101</v>
      </c>
      <c r="KGL80" s="392" t="s">
        <v>101</v>
      </c>
      <c r="KGM80" s="392" t="s">
        <v>101</v>
      </c>
      <c r="KGN80" s="392" t="s">
        <v>101</v>
      </c>
      <c r="KGO80" s="392" t="s">
        <v>101</v>
      </c>
      <c r="KGP80" s="392" t="s">
        <v>101</v>
      </c>
      <c r="KGQ80" s="392" t="s">
        <v>101</v>
      </c>
      <c r="KGR80" s="392" t="s">
        <v>101</v>
      </c>
      <c r="KGS80" s="392" t="s">
        <v>101</v>
      </c>
      <c r="KGT80" s="392" t="s">
        <v>101</v>
      </c>
      <c r="KGU80" s="392" t="s">
        <v>101</v>
      </c>
      <c r="KGV80" s="392" t="s">
        <v>101</v>
      </c>
      <c r="KGW80" s="392" t="s">
        <v>101</v>
      </c>
      <c r="KGX80" s="392" t="s">
        <v>101</v>
      </c>
      <c r="KGY80" s="392" t="s">
        <v>101</v>
      </c>
      <c r="KGZ80" s="392" t="s">
        <v>101</v>
      </c>
      <c r="KHA80" s="392" t="s">
        <v>101</v>
      </c>
      <c r="KHB80" s="392" t="s">
        <v>101</v>
      </c>
      <c r="KHC80" s="392" t="s">
        <v>101</v>
      </c>
      <c r="KHD80" s="392" t="s">
        <v>101</v>
      </c>
      <c r="KHE80" s="392" t="s">
        <v>101</v>
      </c>
      <c r="KHF80" s="392" t="s">
        <v>101</v>
      </c>
      <c r="KHG80" s="392" t="s">
        <v>101</v>
      </c>
      <c r="KHH80" s="392" t="s">
        <v>101</v>
      </c>
      <c r="KHI80" s="392" t="s">
        <v>101</v>
      </c>
      <c r="KHJ80" s="392" t="s">
        <v>101</v>
      </c>
      <c r="KHK80" s="392" t="s">
        <v>101</v>
      </c>
      <c r="KHL80" s="392" t="s">
        <v>101</v>
      </c>
      <c r="KHM80" s="392" t="s">
        <v>101</v>
      </c>
      <c r="KHN80" s="392" t="s">
        <v>101</v>
      </c>
      <c r="KHO80" s="392" t="s">
        <v>101</v>
      </c>
      <c r="KHP80" s="392" t="s">
        <v>101</v>
      </c>
      <c r="KHQ80" s="392" t="s">
        <v>101</v>
      </c>
      <c r="KHR80" s="392" t="s">
        <v>101</v>
      </c>
      <c r="KHS80" s="392" t="s">
        <v>101</v>
      </c>
      <c r="KHT80" s="392" t="s">
        <v>101</v>
      </c>
      <c r="KHU80" s="392" t="s">
        <v>101</v>
      </c>
      <c r="KHV80" s="392" t="s">
        <v>101</v>
      </c>
      <c r="KHW80" s="392" t="s">
        <v>101</v>
      </c>
      <c r="KHX80" s="392" t="s">
        <v>101</v>
      </c>
      <c r="KHY80" s="392" t="s">
        <v>101</v>
      </c>
      <c r="KHZ80" s="392" t="s">
        <v>101</v>
      </c>
      <c r="KIA80" s="392" t="s">
        <v>101</v>
      </c>
      <c r="KIB80" s="392" t="s">
        <v>101</v>
      </c>
      <c r="KIC80" s="392" t="s">
        <v>101</v>
      </c>
      <c r="KID80" s="392" t="s">
        <v>101</v>
      </c>
      <c r="KIE80" s="392" t="s">
        <v>101</v>
      </c>
      <c r="KIF80" s="392" t="s">
        <v>101</v>
      </c>
      <c r="KIG80" s="392" t="s">
        <v>101</v>
      </c>
      <c r="KIH80" s="392" t="s">
        <v>101</v>
      </c>
      <c r="KII80" s="392" t="s">
        <v>101</v>
      </c>
      <c r="KIJ80" s="392" t="s">
        <v>101</v>
      </c>
      <c r="KIK80" s="392" t="s">
        <v>101</v>
      </c>
      <c r="KIL80" s="392" t="s">
        <v>101</v>
      </c>
      <c r="KIM80" s="392" t="s">
        <v>101</v>
      </c>
      <c r="KIN80" s="392" t="s">
        <v>101</v>
      </c>
      <c r="KIO80" s="392" t="s">
        <v>101</v>
      </c>
      <c r="KIP80" s="392" t="s">
        <v>101</v>
      </c>
      <c r="KIQ80" s="392" t="s">
        <v>101</v>
      </c>
      <c r="KIR80" s="392" t="s">
        <v>101</v>
      </c>
      <c r="KIS80" s="392" t="s">
        <v>101</v>
      </c>
      <c r="KIT80" s="392" t="s">
        <v>101</v>
      </c>
      <c r="KIU80" s="392" t="s">
        <v>101</v>
      </c>
      <c r="KIV80" s="392" t="s">
        <v>101</v>
      </c>
      <c r="KIW80" s="392" t="s">
        <v>101</v>
      </c>
      <c r="KIX80" s="392" t="s">
        <v>101</v>
      </c>
      <c r="KIY80" s="392" t="s">
        <v>101</v>
      </c>
      <c r="KIZ80" s="392" t="s">
        <v>101</v>
      </c>
      <c r="KJA80" s="392" t="s">
        <v>101</v>
      </c>
      <c r="KJB80" s="392" t="s">
        <v>101</v>
      </c>
      <c r="KJC80" s="392" t="s">
        <v>101</v>
      </c>
      <c r="KJD80" s="392" t="s">
        <v>101</v>
      </c>
      <c r="KJE80" s="392" t="s">
        <v>101</v>
      </c>
      <c r="KJF80" s="392" t="s">
        <v>101</v>
      </c>
      <c r="KJG80" s="392" t="s">
        <v>101</v>
      </c>
      <c r="KJH80" s="392" t="s">
        <v>101</v>
      </c>
      <c r="KJI80" s="392" t="s">
        <v>101</v>
      </c>
      <c r="KJJ80" s="392" t="s">
        <v>101</v>
      </c>
      <c r="KJK80" s="392" t="s">
        <v>101</v>
      </c>
      <c r="KJL80" s="392" t="s">
        <v>101</v>
      </c>
      <c r="KJM80" s="392" t="s">
        <v>101</v>
      </c>
      <c r="KJN80" s="392" t="s">
        <v>101</v>
      </c>
      <c r="KJO80" s="392" t="s">
        <v>101</v>
      </c>
      <c r="KJP80" s="392" t="s">
        <v>101</v>
      </c>
      <c r="KJQ80" s="392" t="s">
        <v>101</v>
      </c>
      <c r="KJR80" s="392" t="s">
        <v>101</v>
      </c>
      <c r="KJS80" s="392" t="s">
        <v>101</v>
      </c>
      <c r="KJT80" s="392" t="s">
        <v>101</v>
      </c>
      <c r="KJU80" s="392" t="s">
        <v>101</v>
      </c>
      <c r="KJV80" s="392" t="s">
        <v>101</v>
      </c>
      <c r="KJW80" s="392" t="s">
        <v>101</v>
      </c>
      <c r="KJX80" s="392" t="s">
        <v>101</v>
      </c>
      <c r="KJY80" s="392" t="s">
        <v>101</v>
      </c>
      <c r="KJZ80" s="392" t="s">
        <v>101</v>
      </c>
      <c r="KKA80" s="392" t="s">
        <v>101</v>
      </c>
      <c r="KKB80" s="392" t="s">
        <v>101</v>
      </c>
      <c r="KKC80" s="392" t="s">
        <v>101</v>
      </c>
      <c r="KKD80" s="392" t="s">
        <v>101</v>
      </c>
      <c r="KKE80" s="392" t="s">
        <v>101</v>
      </c>
      <c r="KKF80" s="392" t="s">
        <v>101</v>
      </c>
      <c r="KKG80" s="392" t="s">
        <v>101</v>
      </c>
      <c r="KKH80" s="392" t="s">
        <v>101</v>
      </c>
      <c r="KKI80" s="392" t="s">
        <v>101</v>
      </c>
      <c r="KKJ80" s="392" t="s">
        <v>101</v>
      </c>
      <c r="KKK80" s="392" t="s">
        <v>101</v>
      </c>
      <c r="KKL80" s="392" t="s">
        <v>101</v>
      </c>
      <c r="KKM80" s="392" t="s">
        <v>101</v>
      </c>
      <c r="KKN80" s="392" t="s">
        <v>101</v>
      </c>
      <c r="KKO80" s="392" t="s">
        <v>101</v>
      </c>
      <c r="KKP80" s="392" t="s">
        <v>101</v>
      </c>
      <c r="KKQ80" s="392" t="s">
        <v>101</v>
      </c>
      <c r="KKR80" s="392" t="s">
        <v>101</v>
      </c>
      <c r="KKS80" s="392" t="s">
        <v>101</v>
      </c>
      <c r="KKT80" s="392" t="s">
        <v>101</v>
      </c>
      <c r="KKU80" s="392" t="s">
        <v>101</v>
      </c>
      <c r="KKV80" s="392" t="s">
        <v>101</v>
      </c>
      <c r="KKW80" s="392" t="s">
        <v>101</v>
      </c>
      <c r="KKX80" s="392" t="s">
        <v>101</v>
      </c>
      <c r="KKY80" s="392" t="s">
        <v>101</v>
      </c>
      <c r="KKZ80" s="392" t="s">
        <v>101</v>
      </c>
      <c r="KLA80" s="392" t="s">
        <v>101</v>
      </c>
      <c r="KLB80" s="392" t="s">
        <v>101</v>
      </c>
      <c r="KLC80" s="392" t="s">
        <v>101</v>
      </c>
      <c r="KLD80" s="392" t="s">
        <v>101</v>
      </c>
      <c r="KLE80" s="392" t="s">
        <v>101</v>
      </c>
      <c r="KLF80" s="392" t="s">
        <v>101</v>
      </c>
      <c r="KLG80" s="392" t="s">
        <v>101</v>
      </c>
      <c r="KLH80" s="392" t="s">
        <v>101</v>
      </c>
      <c r="KLI80" s="392" t="s">
        <v>101</v>
      </c>
      <c r="KLJ80" s="392" t="s">
        <v>101</v>
      </c>
      <c r="KLK80" s="392" t="s">
        <v>101</v>
      </c>
      <c r="KLL80" s="392" t="s">
        <v>101</v>
      </c>
      <c r="KLM80" s="392" t="s">
        <v>101</v>
      </c>
      <c r="KLN80" s="392" t="s">
        <v>101</v>
      </c>
      <c r="KLO80" s="392" t="s">
        <v>101</v>
      </c>
      <c r="KLP80" s="392" t="s">
        <v>101</v>
      </c>
      <c r="KLQ80" s="392" t="s">
        <v>101</v>
      </c>
      <c r="KLR80" s="392" t="s">
        <v>101</v>
      </c>
      <c r="KLS80" s="392" t="s">
        <v>101</v>
      </c>
      <c r="KLT80" s="392" t="s">
        <v>101</v>
      </c>
      <c r="KLU80" s="392" t="s">
        <v>101</v>
      </c>
      <c r="KLV80" s="392" t="s">
        <v>101</v>
      </c>
      <c r="KLW80" s="392" t="s">
        <v>101</v>
      </c>
      <c r="KLX80" s="392" t="s">
        <v>101</v>
      </c>
      <c r="KLY80" s="392" t="s">
        <v>101</v>
      </c>
      <c r="KLZ80" s="392" t="s">
        <v>101</v>
      </c>
      <c r="KMA80" s="392" t="s">
        <v>101</v>
      </c>
      <c r="KMB80" s="392" t="s">
        <v>101</v>
      </c>
      <c r="KMC80" s="392" t="s">
        <v>101</v>
      </c>
      <c r="KMD80" s="392" t="s">
        <v>101</v>
      </c>
      <c r="KME80" s="392" t="s">
        <v>101</v>
      </c>
      <c r="KMF80" s="392" t="s">
        <v>101</v>
      </c>
      <c r="KMG80" s="392" t="s">
        <v>101</v>
      </c>
      <c r="KMH80" s="392" t="s">
        <v>101</v>
      </c>
      <c r="KMI80" s="392" t="s">
        <v>101</v>
      </c>
      <c r="KMJ80" s="392" t="s">
        <v>101</v>
      </c>
      <c r="KMK80" s="392" t="s">
        <v>101</v>
      </c>
      <c r="KML80" s="392" t="s">
        <v>101</v>
      </c>
      <c r="KMM80" s="392" t="s">
        <v>101</v>
      </c>
      <c r="KMN80" s="392" t="s">
        <v>101</v>
      </c>
      <c r="KMO80" s="392" t="s">
        <v>101</v>
      </c>
      <c r="KMP80" s="392" t="s">
        <v>101</v>
      </c>
      <c r="KMQ80" s="392" t="s">
        <v>101</v>
      </c>
      <c r="KMR80" s="392" t="s">
        <v>101</v>
      </c>
      <c r="KMS80" s="392" t="s">
        <v>101</v>
      </c>
      <c r="KMT80" s="392" t="s">
        <v>101</v>
      </c>
      <c r="KMU80" s="392" t="s">
        <v>101</v>
      </c>
      <c r="KMV80" s="392" t="s">
        <v>101</v>
      </c>
      <c r="KMW80" s="392" t="s">
        <v>101</v>
      </c>
      <c r="KMX80" s="392" t="s">
        <v>101</v>
      </c>
      <c r="KMY80" s="392" t="s">
        <v>101</v>
      </c>
      <c r="KMZ80" s="392" t="s">
        <v>101</v>
      </c>
      <c r="KNA80" s="392" t="s">
        <v>101</v>
      </c>
      <c r="KNB80" s="392" t="s">
        <v>101</v>
      </c>
      <c r="KNC80" s="392" t="s">
        <v>101</v>
      </c>
      <c r="KND80" s="392" t="s">
        <v>101</v>
      </c>
      <c r="KNE80" s="392" t="s">
        <v>101</v>
      </c>
      <c r="KNF80" s="392" t="s">
        <v>101</v>
      </c>
      <c r="KNG80" s="392" t="s">
        <v>101</v>
      </c>
      <c r="KNH80" s="392" t="s">
        <v>101</v>
      </c>
      <c r="KNI80" s="392" t="s">
        <v>101</v>
      </c>
      <c r="KNJ80" s="392" t="s">
        <v>101</v>
      </c>
      <c r="KNK80" s="392" t="s">
        <v>101</v>
      </c>
      <c r="KNL80" s="392" t="s">
        <v>101</v>
      </c>
      <c r="KNM80" s="392" t="s">
        <v>101</v>
      </c>
      <c r="KNN80" s="392" t="s">
        <v>101</v>
      </c>
      <c r="KNO80" s="392" t="s">
        <v>101</v>
      </c>
      <c r="KNP80" s="392" t="s">
        <v>101</v>
      </c>
      <c r="KNQ80" s="392" t="s">
        <v>101</v>
      </c>
      <c r="KNR80" s="392" t="s">
        <v>101</v>
      </c>
      <c r="KNS80" s="392" t="s">
        <v>101</v>
      </c>
      <c r="KNT80" s="392" t="s">
        <v>101</v>
      </c>
      <c r="KNU80" s="392" t="s">
        <v>101</v>
      </c>
      <c r="KNV80" s="392" t="s">
        <v>101</v>
      </c>
      <c r="KNW80" s="392" t="s">
        <v>101</v>
      </c>
      <c r="KNX80" s="392" t="s">
        <v>101</v>
      </c>
      <c r="KNY80" s="392" t="s">
        <v>101</v>
      </c>
      <c r="KNZ80" s="392" t="s">
        <v>101</v>
      </c>
      <c r="KOA80" s="392" t="s">
        <v>101</v>
      </c>
      <c r="KOB80" s="392" t="s">
        <v>101</v>
      </c>
      <c r="KOC80" s="392" t="s">
        <v>101</v>
      </c>
      <c r="KOD80" s="392" t="s">
        <v>101</v>
      </c>
      <c r="KOE80" s="392" t="s">
        <v>101</v>
      </c>
      <c r="KOF80" s="392" t="s">
        <v>101</v>
      </c>
      <c r="KOG80" s="392" t="s">
        <v>101</v>
      </c>
      <c r="KOH80" s="392" t="s">
        <v>101</v>
      </c>
      <c r="KOI80" s="392" t="s">
        <v>101</v>
      </c>
      <c r="KOJ80" s="392" t="s">
        <v>101</v>
      </c>
      <c r="KOK80" s="392" t="s">
        <v>101</v>
      </c>
      <c r="KOL80" s="392" t="s">
        <v>101</v>
      </c>
      <c r="KOM80" s="392" t="s">
        <v>101</v>
      </c>
      <c r="KON80" s="392" t="s">
        <v>101</v>
      </c>
      <c r="KOO80" s="392" t="s">
        <v>101</v>
      </c>
      <c r="KOP80" s="392" t="s">
        <v>101</v>
      </c>
      <c r="KOQ80" s="392" t="s">
        <v>101</v>
      </c>
      <c r="KOR80" s="392" t="s">
        <v>101</v>
      </c>
      <c r="KOS80" s="392" t="s">
        <v>101</v>
      </c>
      <c r="KOT80" s="392" t="s">
        <v>101</v>
      </c>
      <c r="KOU80" s="392" t="s">
        <v>101</v>
      </c>
      <c r="KOV80" s="392" t="s">
        <v>101</v>
      </c>
      <c r="KOW80" s="392" t="s">
        <v>101</v>
      </c>
      <c r="KOX80" s="392" t="s">
        <v>101</v>
      </c>
      <c r="KOY80" s="392" t="s">
        <v>101</v>
      </c>
      <c r="KOZ80" s="392" t="s">
        <v>101</v>
      </c>
      <c r="KPA80" s="392" t="s">
        <v>101</v>
      </c>
      <c r="KPB80" s="392" t="s">
        <v>101</v>
      </c>
      <c r="KPC80" s="392" t="s">
        <v>101</v>
      </c>
      <c r="KPD80" s="392" t="s">
        <v>101</v>
      </c>
      <c r="KPE80" s="392" t="s">
        <v>101</v>
      </c>
      <c r="KPF80" s="392" t="s">
        <v>101</v>
      </c>
      <c r="KPG80" s="392" t="s">
        <v>101</v>
      </c>
      <c r="KPH80" s="392" t="s">
        <v>101</v>
      </c>
      <c r="KPI80" s="392" t="s">
        <v>101</v>
      </c>
      <c r="KPJ80" s="392" t="s">
        <v>101</v>
      </c>
      <c r="KPK80" s="392" t="s">
        <v>101</v>
      </c>
      <c r="KPL80" s="392" t="s">
        <v>101</v>
      </c>
      <c r="KPM80" s="392" t="s">
        <v>101</v>
      </c>
      <c r="KPN80" s="392" t="s">
        <v>101</v>
      </c>
      <c r="KPO80" s="392" t="s">
        <v>101</v>
      </c>
      <c r="KPP80" s="392" t="s">
        <v>101</v>
      </c>
      <c r="KPQ80" s="392" t="s">
        <v>101</v>
      </c>
      <c r="KPR80" s="392" t="s">
        <v>101</v>
      </c>
      <c r="KPS80" s="392" t="s">
        <v>101</v>
      </c>
      <c r="KPT80" s="392" t="s">
        <v>101</v>
      </c>
      <c r="KPU80" s="392" t="s">
        <v>101</v>
      </c>
      <c r="KPV80" s="392" t="s">
        <v>101</v>
      </c>
      <c r="KPW80" s="392" t="s">
        <v>101</v>
      </c>
      <c r="KPX80" s="392" t="s">
        <v>101</v>
      </c>
      <c r="KPY80" s="392" t="s">
        <v>101</v>
      </c>
      <c r="KPZ80" s="392" t="s">
        <v>101</v>
      </c>
      <c r="KQA80" s="392" t="s">
        <v>101</v>
      </c>
      <c r="KQB80" s="392" t="s">
        <v>101</v>
      </c>
      <c r="KQC80" s="392" t="s">
        <v>101</v>
      </c>
      <c r="KQD80" s="392" t="s">
        <v>101</v>
      </c>
      <c r="KQE80" s="392" t="s">
        <v>101</v>
      </c>
      <c r="KQF80" s="392" t="s">
        <v>101</v>
      </c>
      <c r="KQG80" s="392" t="s">
        <v>101</v>
      </c>
      <c r="KQH80" s="392" t="s">
        <v>101</v>
      </c>
      <c r="KQI80" s="392" t="s">
        <v>101</v>
      </c>
      <c r="KQJ80" s="392" t="s">
        <v>101</v>
      </c>
      <c r="KQK80" s="392" t="s">
        <v>101</v>
      </c>
      <c r="KQL80" s="392" t="s">
        <v>101</v>
      </c>
      <c r="KQM80" s="392" t="s">
        <v>101</v>
      </c>
      <c r="KQN80" s="392" t="s">
        <v>101</v>
      </c>
      <c r="KQO80" s="392" t="s">
        <v>101</v>
      </c>
      <c r="KQP80" s="392" t="s">
        <v>101</v>
      </c>
      <c r="KQQ80" s="392" t="s">
        <v>101</v>
      </c>
      <c r="KQR80" s="392" t="s">
        <v>101</v>
      </c>
      <c r="KQS80" s="392" t="s">
        <v>101</v>
      </c>
      <c r="KQT80" s="392" t="s">
        <v>101</v>
      </c>
      <c r="KQU80" s="392" t="s">
        <v>101</v>
      </c>
      <c r="KQV80" s="392" t="s">
        <v>101</v>
      </c>
      <c r="KQW80" s="392" t="s">
        <v>101</v>
      </c>
      <c r="KQX80" s="392" t="s">
        <v>101</v>
      </c>
      <c r="KQY80" s="392" t="s">
        <v>101</v>
      </c>
      <c r="KQZ80" s="392" t="s">
        <v>101</v>
      </c>
      <c r="KRA80" s="392" t="s">
        <v>101</v>
      </c>
      <c r="KRB80" s="392" t="s">
        <v>101</v>
      </c>
      <c r="KRC80" s="392" t="s">
        <v>101</v>
      </c>
      <c r="KRD80" s="392" t="s">
        <v>101</v>
      </c>
      <c r="KRE80" s="392" t="s">
        <v>101</v>
      </c>
      <c r="KRF80" s="392" t="s">
        <v>101</v>
      </c>
      <c r="KRG80" s="392" t="s">
        <v>101</v>
      </c>
      <c r="KRH80" s="392" t="s">
        <v>101</v>
      </c>
      <c r="KRI80" s="392" t="s">
        <v>101</v>
      </c>
      <c r="KRJ80" s="392" t="s">
        <v>101</v>
      </c>
      <c r="KRK80" s="392" t="s">
        <v>101</v>
      </c>
      <c r="KRL80" s="392" t="s">
        <v>101</v>
      </c>
      <c r="KRM80" s="392" t="s">
        <v>101</v>
      </c>
      <c r="KRN80" s="392" t="s">
        <v>101</v>
      </c>
      <c r="KRO80" s="392" t="s">
        <v>101</v>
      </c>
      <c r="KRP80" s="392" t="s">
        <v>101</v>
      </c>
      <c r="KRQ80" s="392" t="s">
        <v>101</v>
      </c>
      <c r="KRR80" s="392" t="s">
        <v>101</v>
      </c>
      <c r="KRS80" s="392" t="s">
        <v>101</v>
      </c>
      <c r="KRT80" s="392" t="s">
        <v>101</v>
      </c>
      <c r="KRU80" s="392" t="s">
        <v>101</v>
      </c>
      <c r="KRV80" s="392" t="s">
        <v>101</v>
      </c>
      <c r="KRW80" s="392" t="s">
        <v>101</v>
      </c>
      <c r="KRX80" s="392" t="s">
        <v>101</v>
      </c>
      <c r="KRY80" s="392" t="s">
        <v>101</v>
      </c>
      <c r="KRZ80" s="392" t="s">
        <v>101</v>
      </c>
      <c r="KSA80" s="392" t="s">
        <v>101</v>
      </c>
      <c r="KSB80" s="392" t="s">
        <v>101</v>
      </c>
      <c r="KSC80" s="392" t="s">
        <v>101</v>
      </c>
      <c r="KSD80" s="392" t="s">
        <v>101</v>
      </c>
      <c r="KSE80" s="392" t="s">
        <v>101</v>
      </c>
      <c r="KSF80" s="392" t="s">
        <v>101</v>
      </c>
      <c r="KSG80" s="392" t="s">
        <v>101</v>
      </c>
      <c r="KSH80" s="392" t="s">
        <v>101</v>
      </c>
      <c r="KSI80" s="392" t="s">
        <v>101</v>
      </c>
      <c r="KSJ80" s="392" t="s">
        <v>101</v>
      </c>
      <c r="KSK80" s="392" t="s">
        <v>101</v>
      </c>
      <c r="KSL80" s="392" t="s">
        <v>101</v>
      </c>
      <c r="KSM80" s="392" t="s">
        <v>101</v>
      </c>
      <c r="KSN80" s="392" t="s">
        <v>101</v>
      </c>
      <c r="KSO80" s="392" t="s">
        <v>101</v>
      </c>
      <c r="KSP80" s="392" t="s">
        <v>101</v>
      </c>
      <c r="KSQ80" s="392" t="s">
        <v>101</v>
      </c>
      <c r="KSR80" s="392" t="s">
        <v>101</v>
      </c>
      <c r="KSS80" s="392" t="s">
        <v>101</v>
      </c>
      <c r="KST80" s="392" t="s">
        <v>101</v>
      </c>
      <c r="KSU80" s="392" t="s">
        <v>101</v>
      </c>
      <c r="KSV80" s="392" t="s">
        <v>101</v>
      </c>
      <c r="KSW80" s="392" t="s">
        <v>101</v>
      </c>
      <c r="KSX80" s="392" t="s">
        <v>101</v>
      </c>
      <c r="KSY80" s="392" t="s">
        <v>101</v>
      </c>
      <c r="KSZ80" s="392" t="s">
        <v>101</v>
      </c>
      <c r="KTA80" s="392" t="s">
        <v>101</v>
      </c>
      <c r="KTB80" s="392" t="s">
        <v>101</v>
      </c>
      <c r="KTC80" s="392" t="s">
        <v>101</v>
      </c>
      <c r="KTD80" s="392" t="s">
        <v>101</v>
      </c>
      <c r="KTE80" s="392" t="s">
        <v>101</v>
      </c>
      <c r="KTF80" s="392" t="s">
        <v>101</v>
      </c>
      <c r="KTG80" s="392" t="s">
        <v>101</v>
      </c>
      <c r="KTH80" s="392" t="s">
        <v>101</v>
      </c>
      <c r="KTI80" s="392" t="s">
        <v>101</v>
      </c>
      <c r="KTJ80" s="392" t="s">
        <v>101</v>
      </c>
      <c r="KTK80" s="392" t="s">
        <v>101</v>
      </c>
      <c r="KTL80" s="392" t="s">
        <v>101</v>
      </c>
      <c r="KTM80" s="392" t="s">
        <v>101</v>
      </c>
      <c r="KTN80" s="392" t="s">
        <v>101</v>
      </c>
      <c r="KTO80" s="392" t="s">
        <v>101</v>
      </c>
      <c r="KTP80" s="392" t="s">
        <v>101</v>
      </c>
      <c r="KTQ80" s="392" t="s">
        <v>101</v>
      </c>
      <c r="KTR80" s="392" t="s">
        <v>101</v>
      </c>
      <c r="KTS80" s="392" t="s">
        <v>101</v>
      </c>
      <c r="KTT80" s="392" t="s">
        <v>101</v>
      </c>
      <c r="KTU80" s="392" t="s">
        <v>101</v>
      </c>
      <c r="KTV80" s="392" t="s">
        <v>101</v>
      </c>
      <c r="KTW80" s="392" t="s">
        <v>101</v>
      </c>
      <c r="KTX80" s="392" t="s">
        <v>101</v>
      </c>
      <c r="KTY80" s="392" t="s">
        <v>101</v>
      </c>
      <c r="KTZ80" s="392" t="s">
        <v>101</v>
      </c>
      <c r="KUA80" s="392" t="s">
        <v>101</v>
      </c>
      <c r="KUB80" s="392" t="s">
        <v>101</v>
      </c>
      <c r="KUC80" s="392" t="s">
        <v>101</v>
      </c>
      <c r="KUD80" s="392" t="s">
        <v>101</v>
      </c>
      <c r="KUE80" s="392" t="s">
        <v>101</v>
      </c>
      <c r="KUF80" s="392" t="s">
        <v>101</v>
      </c>
      <c r="KUG80" s="392" t="s">
        <v>101</v>
      </c>
      <c r="KUH80" s="392" t="s">
        <v>101</v>
      </c>
      <c r="KUI80" s="392" t="s">
        <v>101</v>
      </c>
      <c r="KUJ80" s="392" t="s">
        <v>101</v>
      </c>
      <c r="KUK80" s="392" t="s">
        <v>101</v>
      </c>
      <c r="KUL80" s="392" t="s">
        <v>101</v>
      </c>
      <c r="KUM80" s="392" t="s">
        <v>101</v>
      </c>
      <c r="KUN80" s="392" t="s">
        <v>101</v>
      </c>
      <c r="KUO80" s="392" t="s">
        <v>101</v>
      </c>
      <c r="KUP80" s="392" t="s">
        <v>101</v>
      </c>
      <c r="KUQ80" s="392" t="s">
        <v>101</v>
      </c>
      <c r="KUR80" s="392" t="s">
        <v>101</v>
      </c>
      <c r="KUS80" s="392" t="s">
        <v>101</v>
      </c>
      <c r="KUT80" s="392" t="s">
        <v>101</v>
      </c>
      <c r="KUU80" s="392" t="s">
        <v>101</v>
      </c>
      <c r="KUV80" s="392" t="s">
        <v>101</v>
      </c>
      <c r="KUW80" s="392" t="s">
        <v>101</v>
      </c>
      <c r="KUX80" s="392" t="s">
        <v>101</v>
      </c>
      <c r="KUY80" s="392" t="s">
        <v>101</v>
      </c>
      <c r="KUZ80" s="392" t="s">
        <v>101</v>
      </c>
      <c r="KVA80" s="392" t="s">
        <v>101</v>
      </c>
      <c r="KVB80" s="392" t="s">
        <v>101</v>
      </c>
      <c r="KVC80" s="392" t="s">
        <v>101</v>
      </c>
      <c r="KVD80" s="392" t="s">
        <v>101</v>
      </c>
      <c r="KVE80" s="392" t="s">
        <v>101</v>
      </c>
      <c r="KVF80" s="392" t="s">
        <v>101</v>
      </c>
      <c r="KVG80" s="392" t="s">
        <v>101</v>
      </c>
      <c r="KVH80" s="392" t="s">
        <v>101</v>
      </c>
      <c r="KVI80" s="392" t="s">
        <v>101</v>
      </c>
      <c r="KVJ80" s="392" t="s">
        <v>101</v>
      </c>
      <c r="KVK80" s="392" t="s">
        <v>101</v>
      </c>
      <c r="KVL80" s="392" t="s">
        <v>101</v>
      </c>
      <c r="KVM80" s="392" t="s">
        <v>101</v>
      </c>
      <c r="KVN80" s="392" t="s">
        <v>101</v>
      </c>
      <c r="KVO80" s="392" t="s">
        <v>101</v>
      </c>
      <c r="KVP80" s="392" t="s">
        <v>101</v>
      </c>
      <c r="KVQ80" s="392" t="s">
        <v>101</v>
      </c>
      <c r="KVR80" s="392" t="s">
        <v>101</v>
      </c>
      <c r="KVS80" s="392" t="s">
        <v>101</v>
      </c>
      <c r="KVT80" s="392" t="s">
        <v>101</v>
      </c>
      <c r="KVU80" s="392" t="s">
        <v>101</v>
      </c>
      <c r="KVV80" s="392" t="s">
        <v>101</v>
      </c>
      <c r="KVW80" s="392" t="s">
        <v>101</v>
      </c>
      <c r="KVX80" s="392" t="s">
        <v>101</v>
      </c>
      <c r="KVY80" s="392" t="s">
        <v>101</v>
      </c>
      <c r="KVZ80" s="392" t="s">
        <v>101</v>
      </c>
      <c r="KWA80" s="392" t="s">
        <v>101</v>
      </c>
      <c r="KWB80" s="392" t="s">
        <v>101</v>
      </c>
      <c r="KWC80" s="392" t="s">
        <v>101</v>
      </c>
      <c r="KWD80" s="392" t="s">
        <v>101</v>
      </c>
      <c r="KWE80" s="392" t="s">
        <v>101</v>
      </c>
      <c r="KWF80" s="392" t="s">
        <v>101</v>
      </c>
      <c r="KWG80" s="392" t="s">
        <v>101</v>
      </c>
      <c r="KWH80" s="392" t="s">
        <v>101</v>
      </c>
      <c r="KWI80" s="392" t="s">
        <v>101</v>
      </c>
      <c r="KWJ80" s="392" t="s">
        <v>101</v>
      </c>
      <c r="KWK80" s="392" t="s">
        <v>101</v>
      </c>
      <c r="KWL80" s="392" t="s">
        <v>101</v>
      </c>
      <c r="KWM80" s="392" t="s">
        <v>101</v>
      </c>
      <c r="KWN80" s="392" t="s">
        <v>101</v>
      </c>
      <c r="KWO80" s="392" t="s">
        <v>101</v>
      </c>
      <c r="KWP80" s="392" t="s">
        <v>101</v>
      </c>
      <c r="KWQ80" s="392" t="s">
        <v>101</v>
      </c>
      <c r="KWR80" s="392" t="s">
        <v>101</v>
      </c>
      <c r="KWS80" s="392" t="s">
        <v>101</v>
      </c>
      <c r="KWT80" s="392" t="s">
        <v>101</v>
      </c>
      <c r="KWU80" s="392" t="s">
        <v>101</v>
      </c>
      <c r="KWV80" s="392" t="s">
        <v>101</v>
      </c>
      <c r="KWW80" s="392" t="s">
        <v>101</v>
      </c>
      <c r="KWX80" s="392" t="s">
        <v>101</v>
      </c>
      <c r="KWY80" s="392" t="s">
        <v>101</v>
      </c>
      <c r="KWZ80" s="392" t="s">
        <v>101</v>
      </c>
      <c r="KXA80" s="392" t="s">
        <v>101</v>
      </c>
      <c r="KXB80" s="392" t="s">
        <v>101</v>
      </c>
      <c r="KXC80" s="392" t="s">
        <v>101</v>
      </c>
      <c r="KXD80" s="392" t="s">
        <v>101</v>
      </c>
      <c r="KXE80" s="392" t="s">
        <v>101</v>
      </c>
      <c r="KXF80" s="392" t="s">
        <v>101</v>
      </c>
      <c r="KXG80" s="392" t="s">
        <v>101</v>
      </c>
      <c r="KXH80" s="392" t="s">
        <v>101</v>
      </c>
      <c r="KXI80" s="392" t="s">
        <v>101</v>
      </c>
      <c r="KXJ80" s="392" t="s">
        <v>101</v>
      </c>
      <c r="KXK80" s="392" t="s">
        <v>101</v>
      </c>
      <c r="KXL80" s="392" t="s">
        <v>101</v>
      </c>
      <c r="KXM80" s="392" t="s">
        <v>101</v>
      </c>
      <c r="KXN80" s="392" t="s">
        <v>101</v>
      </c>
      <c r="KXO80" s="392" t="s">
        <v>101</v>
      </c>
      <c r="KXP80" s="392" t="s">
        <v>101</v>
      </c>
      <c r="KXQ80" s="392" t="s">
        <v>101</v>
      </c>
      <c r="KXR80" s="392" t="s">
        <v>101</v>
      </c>
      <c r="KXS80" s="392" t="s">
        <v>101</v>
      </c>
      <c r="KXT80" s="392" t="s">
        <v>101</v>
      </c>
      <c r="KXU80" s="392" t="s">
        <v>101</v>
      </c>
      <c r="KXV80" s="392" t="s">
        <v>101</v>
      </c>
      <c r="KXW80" s="392" t="s">
        <v>101</v>
      </c>
      <c r="KXX80" s="392" t="s">
        <v>101</v>
      </c>
      <c r="KXY80" s="392" t="s">
        <v>101</v>
      </c>
      <c r="KXZ80" s="392" t="s">
        <v>101</v>
      </c>
      <c r="KYA80" s="392" t="s">
        <v>101</v>
      </c>
      <c r="KYB80" s="392" t="s">
        <v>101</v>
      </c>
      <c r="KYC80" s="392" t="s">
        <v>101</v>
      </c>
      <c r="KYD80" s="392" t="s">
        <v>101</v>
      </c>
      <c r="KYE80" s="392" t="s">
        <v>101</v>
      </c>
      <c r="KYF80" s="392" t="s">
        <v>101</v>
      </c>
      <c r="KYG80" s="392" t="s">
        <v>101</v>
      </c>
      <c r="KYH80" s="392" t="s">
        <v>101</v>
      </c>
      <c r="KYI80" s="392" t="s">
        <v>101</v>
      </c>
      <c r="KYJ80" s="392" t="s">
        <v>101</v>
      </c>
      <c r="KYK80" s="392" t="s">
        <v>101</v>
      </c>
      <c r="KYL80" s="392" t="s">
        <v>101</v>
      </c>
      <c r="KYM80" s="392" t="s">
        <v>101</v>
      </c>
      <c r="KYN80" s="392" t="s">
        <v>101</v>
      </c>
      <c r="KYO80" s="392" t="s">
        <v>101</v>
      </c>
      <c r="KYP80" s="392" t="s">
        <v>101</v>
      </c>
      <c r="KYQ80" s="392" t="s">
        <v>101</v>
      </c>
      <c r="KYR80" s="392" t="s">
        <v>101</v>
      </c>
      <c r="KYS80" s="392" t="s">
        <v>101</v>
      </c>
      <c r="KYT80" s="392" t="s">
        <v>101</v>
      </c>
      <c r="KYU80" s="392" t="s">
        <v>101</v>
      </c>
      <c r="KYV80" s="392" t="s">
        <v>101</v>
      </c>
      <c r="KYW80" s="392" t="s">
        <v>101</v>
      </c>
      <c r="KYX80" s="392" t="s">
        <v>101</v>
      </c>
      <c r="KYY80" s="392" t="s">
        <v>101</v>
      </c>
      <c r="KYZ80" s="392" t="s">
        <v>101</v>
      </c>
      <c r="KZA80" s="392" t="s">
        <v>101</v>
      </c>
      <c r="KZB80" s="392" t="s">
        <v>101</v>
      </c>
      <c r="KZC80" s="392" t="s">
        <v>101</v>
      </c>
      <c r="KZD80" s="392" t="s">
        <v>101</v>
      </c>
      <c r="KZE80" s="392" t="s">
        <v>101</v>
      </c>
      <c r="KZF80" s="392" t="s">
        <v>101</v>
      </c>
      <c r="KZG80" s="392" t="s">
        <v>101</v>
      </c>
      <c r="KZH80" s="392" t="s">
        <v>101</v>
      </c>
      <c r="KZI80" s="392" t="s">
        <v>101</v>
      </c>
      <c r="KZJ80" s="392" t="s">
        <v>101</v>
      </c>
      <c r="KZK80" s="392" t="s">
        <v>101</v>
      </c>
      <c r="KZL80" s="392" t="s">
        <v>101</v>
      </c>
      <c r="KZM80" s="392" t="s">
        <v>101</v>
      </c>
      <c r="KZN80" s="392" t="s">
        <v>101</v>
      </c>
      <c r="KZO80" s="392" t="s">
        <v>101</v>
      </c>
      <c r="KZP80" s="392" t="s">
        <v>101</v>
      </c>
      <c r="KZQ80" s="392" t="s">
        <v>101</v>
      </c>
      <c r="KZR80" s="392" t="s">
        <v>101</v>
      </c>
      <c r="KZS80" s="392" t="s">
        <v>101</v>
      </c>
      <c r="KZT80" s="392" t="s">
        <v>101</v>
      </c>
      <c r="KZU80" s="392" t="s">
        <v>101</v>
      </c>
      <c r="KZV80" s="392" t="s">
        <v>101</v>
      </c>
      <c r="KZW80" s="392" t="s">
        <v>101</v>
      </c>
      <c r="KZX80" s="392" t="s">
        <v>101</v>
      </c>
      <c r="KZY80" s="392" t="s">
        <v>101</v>
      </c>
      <c r="KZZ80" s="392" t="s">
        <v>101</v>
      </c>
      <c r="LAA80" s="392" t="s">
        <v>101</v>
      </c>
      <c r="LAB80" s="392" t="s">
        <v>101</v>
      </c>
      <c r="LAC80" s="392" t="s">
        <v>101</v>
      </c>
      <c r="LAD80" s="392" t="s">
        <v>101</v>
      </c>
      <c r="LAE80" s="392" t="s">
        <v>101</v>
      </c>
      <c r="LAF80" s="392" t="s">
        <v>101</v>
      </c>
      <c r="LAG80" s="392" t="s">
        <v>101</v>
      </c>
      <c r="LAH80" s="392" t="s">
        <v>101</v>
      </c>
      <c r="LAI80" s="392" t="s">
        <v>101</v>
      </c>
      <c r="LAJ80" s="392" t="s">
        <v>101</v>
      </c>
      <c r="LAK80" s="392" t="s">
        <v>101</v>
      </c>
      <c r="LAL80" s="392" t="s">
        <v>101</v>
      </c>
      <c r="LAM80" s="392" t="s">
        <v>101</v>
      </c>
      <c r="LAN80" s="392" t="s">
        <v>101</v>
      </c>
      <c r="LAO80" s="392" t="s">
        <v>101</v>
      </c>
      <c r="LAP80" s="392" t="s">
        <v>101</v>
      </c>
      <c r="LAQ80" s="392" t="s">
        <v>101</v>
      </c>
      <c r="LAR80" s="392" t="s">
        <v>101</v>
      </c>
      <c r="LAS80" s="392" t="s">
        <v>101</v>
      </c>
      <c r="LAT80" s="392" t="s">
        <v>101</v>
      </c>
      <c r="LAU80" s="392" t="s">
        <v>101</v>
      </c>
      <c r="LAV80" s="392" t="s">
        <v>101</v>
      </c>
      <c r="LAW80" s="392" t="s">
        <v>101</v>
      </c>
      <c r="LAX80" s="392" t="s">
        <v>101</v>
      </c>
      <c r="LAY80" s="392" t="s">
        <v>101</v>
      </c>
      <c r="LAZ80" s="392" t="s">
        <v>101</v>
      </c>
      <c r="LBA80" s="392" t="s">
        <v>101</v>
      </c>
      <c r="LBB80" s="392" t="s">
        <v>101</v>
      </c>
      <c r="LBC80" s="392" t="s">
        <v>101</v>
      </c>
      <c r="LBD80" s="392" t="s">
        <v>101</v>
      </c>
      <c r="LBE80" s="392" t="s">
        <v>101</v>
      </c>
      <c r="LBF80" s="392" t="s">
        <v>101</v>
      </c>
      <c r="LBG80" s="392" t="s">
        <v>101</v>
      </c>
      <c r="LBH80" s="392" t="s">
        <v>101</v>
      </c>
      <c r="LBI80" s="392" t="s">
        <v>101</v>
      </c>
      <c r="LBJ80" s="392" t="s">
        <v>101</v>
      </c>
      <c r="LBK80" s="392" t="s">
        <v>101</v>
      </c>
      <c r="LBL80" s="392" t="s">
        <v>101</v>
      </c>
      <c r="LBM80" s="392" t="s">
        <v>101</v>
      </c>
      <c r="LBN80" s="392" t="s">
        <v>101</v>
      </c>
      <c r="LBO80" s="392" t="s">
        <v>101</v>
      </c>
      <c r="LBP80" s="392" t="s">
        <v>101</v>
      </c>
      <c r="LBQ80" s="392" t="s">
        <v>101</v>
      </c>
      <c r="LBR80" s="392" t="s">
        <v>101</v>
      </c>
      <c r="LBS80" s="392" t="s">
        <v>101</v>
      </c>
      <c r="LBT80" s="392" t="s">
        <v>101</v>
      </c>
      <c r="LBU80" s="392" t="s">
        <v>101</v>
      </c>
      <c r="LBV80" s="392" t="s">
        <v>101</v>
      </c>
      <c r="LBW80" s="392" t="s">
        <v>101</v>
      </c>
      <c r="LBX80" s="392" t="s">
        <v>101</v>
      </c>
      <c r="LBY80" s="392" t="s">
        <v>101</v>
      </c>
      <c r="LBZ80" s="392" t="s">
        <v>101</v>
      </c>
      <c r="LCA80" s="392" t="s">
        <v>101</v>
      </c>
      <c r="LCB80" s="392" t="s">
        <v>101</v>
      </c>
      <c r="LCC80" s="392" t="s">
        <v>101</v>
      </c>
      <c r="LCD80" s="392" t="s">
        <v>101</v>
      </c>
      <c r="LCE80" s="392" t="s">
        <v>101</v>
      </c>
      <c r="LCF80" s="392" t="s">
        <v>101</v>
      </c>
      <c r="LCG80" s="392" t="s">
        <v>101</v>
      </c>
      <c r="LCH80" s="392" t="s">
        <v>101</v>
      </c>
      <c r="LCI80" s="392" t="s">
        <v>101</v>
      </c>
      <c r="LCJ80" s="392" t="s">
        <v>101</v>
      </c>
      <c r="LCK80" s="392" t="s">
        <v>101</v>
      </c>
      <c r="LCL80" s="392" t="s">
        <v>101</v>
      </c>
      <c r="LCM80" s="392" t="s">
        <v>101</v>
      </c>
      <c r="LCN80" s="392" t="s">
        <v>101</v>
      </c>
      <c r="LCO80" s="392" t="s">
        <v>101</v>
      </c>
      <c r="LCP80" s="392" t="s">
        <v>101</v>
      </c>
      <c r="LCQ80" s="392" t="s">
        <v>101</v>
      </c>
      <c r="LCR80" s="392" t="s">
        <v>101</v>
      </c>
      <c r="LCS80" s="392" t="s">
        <v>101</v>
      </c>
      <c r="LCT80" s="392" t="s">
        <v>101</v>
      </c>
      <c r="LCU80" s="392" t="s">
        <v>101</v>
      </c>
      <c r="LCV80" s="392" t="s">
        <v>101</v>
      </c>
      <c r="LCW80" s="392" t="s">
        <v>101</v>
      </c>
      <c r="LCX80" s="392" t="s">
        <v>101</v>
      </c>
      <c r="LCY80" s="392" t="s">
        <v>101</v>
      </c>
      <c r="LCZ80" s="392" t="s">
        <v>101</v>
      </c>
      <c r="LDA80" s="392" t="s">
        <v>101</v>
      </c>
      <c r="LDB80" s="392" t="s">
        <v>101</v>
      </c>
      <c r="LDC80" s="392" t="s">
        <v>101</v>
      </c>
      <c r="LDD80" s="392" t="s">
        <v>101</v>
      </c>
      <c r="LDE80" s="392" t="s">
        <v>101</v>
      </c>
      <c r="LDF80" s="392" t="s">
        <v>101</v>
      </c>
      <c r="LDG80" s="392" t="s">
        <v>101</v>
      </c>
      <c r="LDH80" s="392" t="s">
        <v>101</v>
      </c>
      <c r="LDI80" s="392" t="s">
        <v>101</v>
      </c>
      <c r="LDJ80" s="392" t="s">
        <v>101</v>
      </c>
      <c r="LDK80" s="392" t="s">
        <v>101</v>
      </c>
      <c r="LDL80" s="392" t="s">
        <v>101</v>
      </c>
      <c r="LDM80" s="392" t="s">
        <v>101</v>
      </c>
      <c r="LDN80" s="392" t="s">
        <v>101</v>
      </c>
      <c r="LDO80" s="392" t="s">
        <v>101</v>
      </c>
      <c r="LDP80" s="392" t="s">
        <v>101</v>
      </c>
      <c r="LDQ80" s="392" t="s">
        <v>101</v>
      </c>
      <c r="LDR80" s="392" t="s">
        <v>101</v>
      </c>
      <c r="LDS80" s="392" t="s">
        <v>101</v>
      </c>
      <c r="LDT80" s="392" t="s">
        <v>101</v>
      </c>
      <c r="LDU80" s="392" t="s">
        <v>101</v>
      </c>
      <c r="LDV80" s="392" t="s">
        <v>101</v>
      </c>
      <c r="LDW80" s="392" t="s">
        <v>101</v>
      </c>
      <c r="LDX80" s="392" t="s">
        <v>101</v>
      </c>
      <c r="LDY80" s="392" t="s">
        <v>101</v>
      </c>
      <c r="LDZ80" s="392" t="s">
        <v>101</v>
      </c>
      <c r="LEA80" s="392" t="s">
        <v>101</v>
      </c>
      <c r="LEB80" s="392" t="s">
        <v>101</v>
      </c>
      <c r="LEC80" s="392" t="s">
        <v>101</v>
      </c>
      <c r="LED80" s="392" t="s">
        <v>101</v>
      </c>
      <c r="LEE80" s="392" t="s">
        <v>101</v>
      </c>
      <c r="LEF80" s="392" t="s">
        <v>101</v>
      </c>
      <c r="LEG80" s="392" t="s">
        <v>101</v>
      </c>
      <c r="LEH80" s="392" t="s">
        <v>101</v>
      </c>
      <c r="LEI80" s="392" t="s">
        <v>101</v>
      </c>
      <c r="LEJ80" s="392" t="s">
        <v>101</v>
      </c>
      <c r="LEK80" s="392" t="s">
        <v>101</v>
      </c>
      <c r="LEL80" s="392" t="s">
        <v>101</v>
      </c>
      <c r="LEM80" s="392" t="s">
        <v>101</v>
      </c>
      <c r="LEN80" s="392" t="s">
        <v>101</v>
      </c>
      <c r="LEO80" s="392" t="s">
        <v>101</v>
      </c>
      <c r="LEP80" s="392" t="s">
        <v>101</v>
      </c>
      <c r="LEQ80" s="392" t="s">
        <v>101</v>
      </c>
      <c r="LER80" s="392" t="s">
        <v>101</v>
      </c>
      <c r="LES80" s="392" t="s">
        <v>101</v>
      </c>
      <c r="LET80" s="392" t="s">
        <v>101</v>
      </c>
      <c r="LEU80" s="392" t="s">
        <v>101</v>
      </c>
      <c r="LEV80" s="392" t="s">
        <v>101</v>
      </c>
      <c r="LEW80" s="392" t="s">
        <v>101</v>
      </c>
      <c r="LEX80" s="392" t="s">
        <v>101</v>
      </c>
      <c r="LEY80" s="392" t="s">
        <v>101</v>
      </c>
      <c r="LEZ80" s="392" t="s">
        <v>101</v>
      </c>
      <c r="LFA80" s="392" t="s">
        <v>101</v>
      </c>
      <c r="LFB80" s="392" t="s">
        <v>101</v>
      </c>
      <c r="LFC80" s="392" t="s">
        <v>101</v>
      </c>
      <c r="LFD80" s="392" t="s">
        <v>101</v>
      </c>
      <c r="LFE80" s="392" t="s">
        <v>101</v>
      </c>
      <c r="LFF80" s="392" t="s">
        <v>101</v>
      </c>
      <c r="LFG80" s="392" t="s">
        <v>101</v>
      </c>
      <c r="LFH80" s="392" t="s">
        <v>101</v>
      </c>
      <c r="LFI80" s="392" t="s">
        <v>101</v>
      </c>
      <c r="LFJ80" s="392" t="s">
        <v>101</v>
      </c>
      <c r="LFK80" s="392" t="s">
        <v>101</v>
      </c>
      <c r="LFL80" s="392" t="s">
        <v>101</v>
      </c>
      <c r="LFM80" s="392" t="s">
        <v>101</v>
      </c>
      <c r="LFN80" s="392" t="s">
        <v>101</v>
      </c>
      <c r="LFO80" s="392" t="s">
        <v>101</v>
      </c>
      <c r="LFP80" s="392" t="s">
        <v>101</v>
      </c>
      <c r="LFQ80" s="392" t="s">
        <v>101</v>
      </c>
      <c r="LFR80" s="392" t="s">
        <v>101</v>
      </c>
      <c r="LFS80" s="392" t="s">
        <v>101</v>
      </c>
      <c r="LFT80" s="392" t="s">
        <v>101</v>
      </c>
      <c r="LFU80" s="392" t="s">
        <v>101</v>
      </c>
      <c r="LFV80" s="392" t="s">
        <v>101</v>
      </c>
      <c r="LFW80" s="392" t="s">
        <v>101</v>
      </c>
      <c r="LFX80" s="392" t="s">
        <v>101</v>
      </c>
      <c r="LFY80" s="392" t="s">
        <v>101</v>
      </c>
      <c r="LFZ80" s="392" t="s">
        <v>101</v>
      </c>
      <c r="LGA80" s="392" t="s">
        <v>101</v>
      </c>
      <c r="LGB80" s="392" t="s">
        <v>101</v>
      </c>
      <c r="LGC80" s="392" t="s">
        <v>101</v>
      </c>
      <c r="LGD80" s="392" t="s">
        <v>101</v>
      </c>
      <c r="LGE80" s="392" t="s">
        <v>101</v>
      </c>
      <c r="LGF80" s="392" t="s">
        <v>101</v>
      </c>
      <c r="LGG80" s="392" t="s">
        <v>101</v>
      </c>
      <c r="LGH80" s="392" t="s">
        <v>101</v>
      </c>
      <c r="LGI80" s="392" t="s">
        <v>101</v>
      </c>
      <c r="LGJ80" s="392" t="s">
        <v>101</v>
      </c>
      <c r="LGK80" s="392" t="s">
        <v>101</v>
      </c>
      <c r="LGL80" s="392" t="s">
        <v>101</v>
      </c>
      <c r="LGM80" s="392" t="s">
        <v>101</v>
      </c>
      <c r="LGN80" s="392" t="s">
        <v>101</v>
      </c>
      <c r="LGO80" s="392" t="s">
        <v>101</v>
      </c>
      <c r="LGP80" s="392" t="s">
        <v>101</v>
      </c>
      <c r="LGQ80" s="392" t="s">
        <v>101</v>
      </c>
      <c r="LGR80" s="392" t="s">
        <v>101</v>
      </c>
      <c r="LGS80" s="392" t="s">
        <v>101</v>
      </c>
      <c r="LGT80" s="392" t="s">
        <v>101</v>
      </c>
      <c r="LGU80" s="392" t="s">
        <v>101</v>
      </c>
      <c r="LGV80" s="392" t="s">
        <v>101</v>
      </c>
      <c r="LGW80" s="392" t="s">
        <v>101</v>
      </c>
      <c r="LGX80" s="392" t="s">
        <v>101</v>
      </c>
      <c r="LGY80" s="392" t="s">
        <v>101</v>
      </c>
      <c r="LGZ80" s="392" t="s">
        <v>101</v>
      </c>
      <c r="LHA80" s="392" t="s">
        <v>101</v>
      </c>
      <c r="LHB80" s="392" t="s">
        <v>101</v>
      </c>
      <c r="LHC80" s="392" t="s">
        <v>101</v>
      </c>
      <c r="LHD80" s="392" t="s">
        <v>101</v>
      </c>
      <c r="LHE80" s="392" t="s">
        <v>101</v>
      </c>
      <c r="LHF80" s="392" t="s">
        <v>101</v>
      </c>
      <c r="LHG80" s="392" t="s">
        <v>101</v>
      </c>
      <c r="LHH80" s="392" t="s">
        <v>101</v>
      </c>
      <c r="LHI80" s="392" t="s">
        <v>101</v>
      </c>
      <c r="LHJ80" s="392" t="s">
        <v>101</v>
      </c>
      <c r="LHK80" s="392" t="s">
        <v>101</v>
      </c>
      <c r="LHL80" s="392" t="s">
        <v>101</v>
      </c>
      <c r="LHM80" s="392" t="s">
        <v>101</v>
      </c>
      <c r="LHN80" s="392" t="s">
        <v>101</v>
      </c>
      <c r="LHO80" s="392" t="s">
        <v>101</v>
      </c>
      <c r="LHP80" s="392" t="s">
        <v>101</v>
      </c>
      <c r="LHQ80" s="392" t="s">
        <v>101</v>
      </c>
      <c r="LHR80" s="392" t="s">
        <v>101</v>
      </c>
      <c r="LHS80" s="392" t="s">
        <v>101</v>
      </c>
      <c r="LHT80" s="392" t="s">
        <v>101</v>
      </c>
      <c r="LHU80" s="392" t="s">
        <v>101</v>
      </c>
      <c r="LHV80" s="392" t="s">
        <v>101</v>
      </c>
      <c r="LHW80" s="392" t="s">
        <v>101</v>
      </c>
      <c r="LHX80" s="392" t="s">
        <v>101</v>
      </c>
      <c r="LHY80" s="392" t="s">
        <v>101</v>
      </c>
      <c r="LHZ80" s="392" t="s">
        <v>101</v>
      </c>
      <c r="LIA80" s="392" t="s">
        <v>101</v>
      </c>
      <c r="LIB80" s="392" t="s">
        <v>101</v>
      </c>
      <c r="LIC80" s="392" t="s">
        <v>101</v>
      </c>
      <c r="LID80" s="392" t="s">
        <v>101</v>
      </c>
      <c r="LIE80" s="392" t="s">
        <v>101</v>
      </c>
      <c r="LIF80" s="392" t="s">
        <v>101</v>
      </c>
      <c r="LIG80" s="392" t="s">
        <v>101</v>
      </c>
      <c r="LIH80" s="392" t="s">
        <v>101</v>
      </c>
      <c r="LII80" s="392" t="s">
        <v>101</v>
      </c>
      <c r="LIJ80" s="392" t="s">
        <v>101</v>
      </c>
      <c r="LIK80" s="392" t="s">
        <v>101</v>
      </c>
      <c r="LIL80" s="392" t="s">
        <v>101</v>
      </c>
      <c r="LIM80" s="392" t="s">
        <v>101</v>
      </c>
      <c r="LIN80" s="392" t="s">
        <v>101</v>
      </c>
      <c r="LIO80" s="392" t="s">
        <v>101</v>
      </c>
      <c r="LIP80" s="392" t="s">
        <v>101</v>
      </c>
      <c r="LIQ80" s="392" t="s">
        <v>101</v>
      </c>
      <c r="LIR80" s="392" t="s">
        <v>101</v>
      </c>
      <c r="LIS80" s="392" t="s">
        <v>101</v>
      </c>
      <c r="LIT80" s="392" t="s">
        <v>101</v>
      </c>
      <c r="LIU80" s="392" t="s">
        <v>101</v>
      </c>
      <c r="LIV80" s="392" t="s">
        <v>101</v>
      </c>
      <c r="LIW80" s="392" t="s">
        <v>101</v>
      </c>
      <c r="LIX80" s="392" t="s">
        <v>101</v>
      </c>
      <c r="LIY80" s="392" t="s">
        <v>101</v>
      </c>
      <c r="LIZ80" s="392" t="s">
        <v>101</v>
      </c>
      <c r="LJA80" s="392" t="s">
        <v>101</v>
      </c>
      <c r="LJB80" s="392" t="s">
        <v>101</v>
      </c>
      <c r="LJC80" s="392" t="s">
        <v>101</v>
      </c>
      <c r="LJD80" s="392" t="s">
        <v>101</v>
      </c>
      <c r="LJE80" s="392" t="s">
        <v>101</v>
      </c>
      <c r="LJF80" s="392" t="s">
        <v>101</v>
      </c>
      <c r="LJG80" s="392" t="s">
        <v>101</v>
      </c>
      <c r="LJH80" s="392" t="s">
        <v>101</v>
      </c>
      <c r="LJI80" s="392" t="s">
        <v>101</v>
      </c>
      <c r="LJJ80" s="392" t="s">
        <v>101</v>
      </c>
      <c r="LJK80" s="392" t="s">
        <v>101</v>
      </c>
      <c r="LJL80" s="392" t="s">
        <v>101</v>
      </c>
      <c r="LJM80" s="392" t="s">
        <v>101</v>
      </c>
      <c r="LJN80" s="392" t="s">
        <v>101</v>
      </c>
      <c r="LJO80" s="392" t="s">
        <v>101</v>
      </c>
      <c r="LJP80" s="392" t="s">
        <v>101</v>
      </c>
      <c r="LJQ80" s="392" t="s">
        <v>101</v>
      </c>
      <c r="LJR80" s="392" t="s">
        <v>101</v>
      </c>
      <c r="LJS80" s="392" t="s">
        <v>101</v>
      </c>
      <c r="LJT80" s="392" t="s">
        <v>101</v>
      </c>
      <c r="LJU80" s="392" t="s">
        <v>101</v>
      </c>
      <c r="LJV80" s="392" t="s">
        <v>101</v>
      </c>
      <c r="LJW80" s="392" t="s">
        <v>101</v>
      </c>
      <c r="LJX80" s="392" t="s">
        <v>101</v>
      </c>
      <c r="LJY80" s="392" t="s">
        <v>101</v>
      </c>
      <c r="LJZ80" s="392" t="s">
        <v>101</v>
      </c>
      <c r="LKA80" s="392" t="s">
        <v>101</v>
      </c>
      <c r="LKB80" s="392" t="s">
        <v>101</v>
      </c>
      <c r="LKC80" s="392" t="s">
        <v>101</v>
      </c>
      <c r="LKD80" s="392" t="s">
        <v>101</v>
      </c>
      <c r="LKE80" s="392" t="s">
        <v>101</v>
      </c>
      <c r="LKF80" s="392" t="s">
        <v>101</v>
      </c>
      <c r="LKG80" s="392" t="s">
        <v>101</v>
      </c>
      <c r="LKH80" s="392" t="s">
        <v>101</v>
      </c>
      <c r="LKI80" s="392" t="s">
        <v>101</v>
      </c>
      <c r="LKJ80" s="392" t="s">
        <v>101</v>
      </c>
      <c r="LKK80" s="392" t="s">
        <v>101</v>
      </c>
      <c r="LKL80" s="392" t="s">
        <v>101</v>
      </c>
      <c r="LKM80" s="392" t="s">
        <v>101</v>
      </c>
      <c r="LKN80" s="392" t="s">
        <v>101</v>
      </c>
      <c r="LKO80" s="392" t="s">
        <v>101</v>
      </c>
      <c r="LKP80" s="392" t="s">
        <v>101</v>
      </c>
      <c r="LKQ80" s="392" t="s">
        <v>101</v>
      </c>
      <c r="LKR80" s="392" t="s">
        <v>101</v>
      </c>
      <c r="LKS80" s="392" t="s">
        <v>101</v>
      </c>
      <c r="LKT80" s="392" t="s">
        <v>101</v>
      </c>
      <c r="LKU80" s="392" t="s">
        <v>101</v>
      </c>
      <c r="LKV80" s="392" t="s">
        <v>101</v>
      </c>
      <c r="LKW80" s="392" t="s">
        <v>101</v>
      </c>
      <c r="LKX80" s="392" t="s">
        <v>101</v>
      </c>
      <c r="LKY80" s="392" t="s">
        <v>101</v>
      </c>
      <c r="LKZ80" s="392" t="s">
        <v>101</v>
      </c>
      <c r="LLA80" s="392" t="s">
        <v>101</v>
      </c>
      <c r="LLB80" s="392" t="s">
        <v>101</v>
      </c>
      <c r="LLC80" s="392" t="s">
        <v>101</v>
      </c>
      <c r="LLD80" s="392" t="s">
        <v>101</v>
      </c>
      <c r="LLE80" s="392" t="s">
        <v>101</v>
      </c>
      <c r="LLF80" s="392" t="s">
        <v>101</v>
      </c>
      <c r="LLG80" s="392" t="s">
        <v>101</v>
      </c>
      <c r="LLH80" s="392" t="s">
        <v>101</v>
      </c>
      <c r="LLI80" s="392" t="s">
        <v>101</v>
      </c>
      <c r="LLJ80" s="392" t="s">
        <v>101</v>
      </c>
      <c r="LLK80" s="392" t="s">
        <v>101</v>
      </c>
      <c r="LLL80" s="392" t="s">
        <v>101</v>
      </c>
      <c r="LLM80" s="392" t="s">
        <v>101</v>
      </c>
      <c r="LLN80" s="392" t="s">
        <v>101</v>
      </c>
      <c r="LLO80" s="392" t="s">
        <v>101</v>
      </c>
      <c r="LLP80" s="392" t="s">
        <v>101</v>
      </c>
      <c r="LLQ80" s="392" t="s">
        <v>101</v>
      </c>
      <c r="LLR80" s="392" t="s">
        <v>101</v>
      </c>
      <c r="LLS80" s="392" t="s">
        <v>101</v>
      </c>
      <c r="LLT80" s="392" t="s">
        <v>101</v>
      </c>
      <c r="LLU80" s="392" t="s">
        <v>101</v>
      </c>
      <c r="LLV80" s="392" t="s">
        <v>101</v>
      </c>
      <c r="LLW80" s="392" t="s">
        <v>101</v>
      </c>
      <c r="LLX80" s="392" t="s">
        <v>101</v>
      </c>
      <c r="LLY80" s="392" t="s">
        <v>101</v>
      </c>
      <c r="LLZ80" s="392" t="s">
        <v>101</v>
      </c>
      <c r="LMA80" s="392" t="s">
        <v>101</v>
      </c>
      <c r="LMB80" s="392" t="s">
        <v>101</v>
      </c>
      <c r="LMC80" s="392" t="s">
        <v>101</v>
      </c>
      <c r="LMD80" s="392" t="s">
        <v>101</v>
      </c>
      <c r="LME80" s="392" t="s">
        <v>101</v>
      </c>
      <c r="LMF80" s="392" t="s">
        <v>101</v>
      </c>
      <c r="LMG80" s="392" t="s">
        <v>101</v>
      </c>
      <c r="LMH80" s="392" t="s">
        <v>101</v>
      </c>
      <c r="LMI80" s="392" t="s">
        <v>101</v>
      </c>
      <c r="LMJ80" s="392" t="s">
        <v>101</v>
      </c>
      <c r="LMK80" s="392" t="s">
        <v>101</v>
      </c>
      <c r="LML80" s="392" t="s">
        <v>101</v>
      </c>
      <c r="LMM80" s="392" t="s">
        <v>101</v>
      </c>
      <c r="LMN80" s="392" t="s">
        <v>101</v>
      </c>
      <c r="LMO80" s="392" t="s">
        <v>101</v>
      </c>
      <c r="LMP80" s="392" t="s">
        <v>101</v>
      </c>
      <c r="LMQ80" s="392" t="s">
        <v>101</v>
      </c>
      <c r="LMR80" s="392" t="s">
        <v>101</v>
      </c>
      <c r="LMS80" s="392" t="s">
        <v>101</v>
      </c>
      <c r="LMT80" s="392" t="s">
        <v>101</v>
      </c>
      <c r="LMU80" s="392" t="s">
        <v>101</v>
      </c>
      <c r="LMV80" s="392" t="s">
        <v>101</v>
      </c>
      <c r="LMW80" s="392" t="s">
        <v>101</v>
      </c>
      <c r="LMX80" s="392" t="s">
        <v>101</v>
      </c>
      <c r="LMY80" s="392" t="s">
        <v>101</v>
      </c>
      <c r="LMZ80" s="392" t="s">
        <v>101</v>
      </c>
      <c r="LNA80" s="392" t="s">
        <v>101</v>
      </c>
      <c r="LNB80" s="392" t="s">
        <v>101</v>
      </c>
      <c r="LNC80" s="392" t="s">
        <v>101</v>
      </c>
      <c r="LND80" s="392" t="s">
        <v>101</v>
      </c>
      <c r="LNE80" s="392" t="s">
        <v>101</v>
      </c>
      <c r="LNF80" s="392" t="s">
        <v>101</v>
      </c>
      <c r="LNG80" s="392" t="s">
        <v>101</v>
      </c>
      <c r="LNH80" s="392" t="s">
        <v>101</v>
      </c>
      <c r="LNI80" s="392" t="s">
        <v>101</v>
      </c>
      <c r="LNJ80" s="392" t="s">
        <v>101</v>
      </c>
      <c r="LNK80" s="392" t="s">
        <v>101</v>
      </c>
      <c r="LNL80" s="392" t="s">
        <v>101</v>
      </c>
      <c r="LNM80" s="392" t="s">
        <v>101</v>
      </c>
      <c r="LNN80" s="392" t="s">
        <v>101</v>
      </c>
      <c r="LNO80" s="392" t="s">
        <v>101</v>
      </c>
      <c r="LNP80" s="392" t="s">
        <v>101</v>
      </c>
      <c r="LNQ80" s="392" t="s">
        <v>101</v>
      </c>
      <c r="LNR80" s="392" t="s">
        <v>101</v>
      </c>
      <c r="LNS80" s="392" t="s">
        <v>101</v>
      </c>
      <c r="LNT80" s="392" t="s">
        <v>101</v>
      </c>
      <c r="LNU80" s="392" t="s">
        <v>101</v>
      </c>
      <c r="LNV80" s="392" t="s">
        <v>101</v>
      </c>
      <c r="LNW80" s="392" t="s">
        <v>101</v>
      </c>
      <c r="LNX80" s="392" t="s">
        <v>101</v>
      </c>
      <c r="LNY80" s="392" t="s">
        <v>101</v>
      </c>
      <c r="LNZ80" s="392" t="s">
        <v>101</v>
      </c>
      <c r="LOA80" s="392" t="s">
        <v>101</v>
      </c>
      <c r="LOB80" s="392" t="s">
        <v>101</v>
      </c>
      <c r="LOC80" s="392" t="s">
        <v>101</v>
      </c>
      <c r="LOD80" s="392" t="s">
        <v>101</v>
      </c>
      <c r="LOE80" s="392" t="s">
        <v>101</v>
      </c>
      <c r="LOF80" s="392" t="s">
        <v>101</v>
      </c>
      <c r="LOG80" s="392" t="s">
        <v>101</v>
      </c>
      <c r="LOH80" s="392" t="s">
        <v>101</v>
      </c>
      <c r="LOI80" s="392" t="s">
        <v>101</v>
      </c>
      <c r="LOJ80" s="392" t="s">
        <v>101</v>
      </c>
      <c r="LOK80" s="392" t="s">
        <v>101</v>
      </c>
      <c r="LOL80" s="392" t="s">
        <v>101</v>
      </c>
      <c r="LOM80" s="392" t="s">
        <v>101</v>
      </c>
      <c r="LON80" s="392" t="s">
        <v>101</v>
      </c>
      <c r="LOO80" s="392" t="s">
        <v>101</v>
      </c>
      <c r="LOP80" s="392" t="s">
        <v>101</v>
      </c>
      <c r="LOQ80" s="392" t="s">
        <v>101</v>
      </c>
      <c r="LOR80" s="392" t="s">
        <v>101</v>
      </c>
      <c r="LOS80" s="392" t="s">
        <v>101</v>
      </c>
      <c r="LOT80" s="392" t="s">
        <v>101</v>
      </c>
      <c r="LOU80" s="392" t="s">
        <v>101</v>
      </c>
      <c r="LOV80" s="392" t="s">
        <v>101</v>
      </c>
      <c r="LOW80" s="392" t="s">
        <v>101</v>
      </c>
      <c r="LOX80" s="392" t="s">
        <v>101</v>
      </c>
      <c r="LOY80" s="392" t="s">
        <v>101</v>
      </c>
      <c r="LOZ80" s="392" t="s">
        <v>101</v>
      </c>
      <c r="LPA80" s="392" t="s">
        <v>101</v>
      </c>
      <c r="LPB80" s="392" t="s">
        <v>101</v>
      </c>
      <c r="LPC80" s="392" t="s">
        <v>101</v>
      </c>
      <c r="LPD80" s="392" t="s">
        <v>101</v>
      </c>
      <c r="LPE80" s="392" t="s">
        <v>101</v>
      </c>
      <c r="LPF80" s="392" t="s">
        <v>101</v>
      </c>
      <c r="LPG80" s="392" t="s">
        <v>101</v>
      </c>
      <c r="LPH80" s="392" t="s">
        <v>101</v>
      </c>
      <c r="LPI80" s="392" t="s">
        <v>101</v>
      </c>
      <c r="LPJ80" s="392" t="s">
        <v>101</v>
      </c>
      <c r="LPK80" s="392" t="s">
        <v>101</v>
      </c>
      <c r="LPL80" s="392" t="s">
        <v>101</v>
      </c>
      <c r="LPM80" s="392" t="s">
        <v>101</v>
      </c>
      <c r="LPN80" s="392" t="s">
        <v>101</v>
      </c>
      <c r="LPO80" s="392" t="s">
        <v>101</v>
      </c>
      <c r="LPP80" s="392" t="s">
        <v>101</v>
      </c>
      <c r="LPQ80" s="392" t="s">
        <v>101</v>
      </c>
      <c r="LPR80" s="392" t="s">
        <v>101</v>
      </c>
      <c r="LPS80" s="392" t="s">
        <v>101</v>
      </c>
      <c r="LPT80" s="392" t="s">
        <v>101</v>
      </c>
      <c r="LPU80" s="392" t="s">
        <v>101</v>
      </c>
      <c r="LPV80" s="392" t="s">
        <v>101</v>
      </c>
      <c r="LPW80" s="392" t="s">
        <v>101</v>
      </c>
      <c r="LPX80" s="392" t="s">
        <v>101</v>
      </c>
      <c r="LPY80" s="392" t="s">
        <v>101</v>
      </c>
      <c r="LPZ80" s="392" t="s">
        <v>101</v>
      </c>
      <c r="LQA80" s="392" t="s">
        <v>101</v>
      </c>
      <c r="LQB80" s="392" t="s">
        <v>101</v>
      </c>
      <c r="LQC80" s="392" t="s">
        <v>101</v>
      </c>
      <c r="LQD80" s="392" t="s">
        <v>101</v>
      </c>
      <c r="LQE80" s="392" t="s">
        <v>101</v>
      </c>
      <c r="LQF80" s="392" t="s">
        <v>101</v>
      </c>
      <c r="LQG80" s="392" t="s">
        <v>101</v>
      </c>
      <c r="LQH80" s="392" t="s">
        <v>101</v>
      </c>
      <c r="LQI80" s="392" t="s">
        <v>101</v>
      </c>
      <c r="LQJ80" s="392" t="s">
        <v>101</v>
      </c>
      <c r="LQK80" s="392" t="s">
        <v>101</v>
      </c>
      <c r="LQL80" s="392" t="s">
        <v>101</v>
      </c>
      <c r="LQM80" s="392" t="s">
        <v>101</v>
      </c>
      <c r="LQN80" s="392" t="s">
        <v>101</v>
      </c>
      <c r="LQO80" s="392" t="s">
        <v>101</v>
      </c>
      <c r="LQP80" s="392" t="s">
        <v>101</v>
      </c>
      <c r="LQQ80" s="392" t="s">
        <v>101</v>
      </c>
      <c r="LQR80" s="392" t="s">
        <v>101</v>
      </c>
      <c r="LQS80" s="392" t="s">
        <v>101</v>
      </c>
      <c r="LQT80" s="392" t="s">
        <v>101</v>
      </c>
      <c r="LQU80" s="392" t="s">
        <v>101</v>
      </c>
      <c r="LQV80" s="392" t="s">
        <v>101</v>
      </c>
      <c r="LQW80" s="392" t="s">
        <v>101</v>
      </c>
      <c r="LQX80" s="392" t="s">
        <v>101</v>
      </c>
      <c r="LQY80" s="392" t="s">
        <v>101</v>
      </c>
      <c r="LQZ80" s="392" t="s">
        <v>101</v>
      </c>
      <c r="LRA80" s="392" t="s">
        <v>101</v>
      </c>
      <c r="LRB80" s="392" t="s">
        <v>101</v>
      </c>
      <c r="LRC80" s="392" t="s">
        <v>101</v>
      </c>
      <c r="LRD80" s="392" t="s">
        <v>101</v>
      </c>
      <c r="LRE80" s="392" t="s">
        <v>101</v>
      </c>
      <c r="LRF80" s="392" t="s">
        <v>101</v>
      </c>
      <c r="LRG80" s="392" t="s">
        <v>101</v>
      </c>
      <c r="LRH80" s="392" t="s">
        <v>101</v>
      </c>
      <c r="LRI80" s="392" t="s">
        <v>101</v>
      </c>
      <c r="LRJ80" s="392" t="s">
        <v>101</v>
      </c>
      <c r="LRK80" s="392" t="s">
        <v>101</v>
      </c>
      <c r="LRL80" s="392" t="s">
        <v>101</v>
      </c>
      <c r="LRM80" s="392" t="s">
        <v>101</v>
      </c>
      <c r="LRN80" s="392" t="s">
        <v>101</v>
      </c>
      <c r="LRO80" s="392" t="s">
        <v>101</v>
      </c>
      <c r="LRP80" s="392" t="s">
        <v>101</v>
      </c>
      <c r="LRQ80" s="392" t="s">
        <v>101</v>
      </c>
      <c r="LRR80" s="392" t="s">
        <v>101</v>
      </c>
      <c r="LRS80" s="392" t="s">
        <v>101</v>
      </c>
      <c r="LRT80" s="392" t="s">
        <v>101</v>
      </c>
      <c r="LRU80" s="392" t="s">
        <v>101</v>
      </c>
      <c r="LRV80" s="392" t="s">
        <v>101</v>
      </c>
      <c r="LRW80" s="392" t="s">
        <v>101</v>
      </c>
      <c r="LRX80" s="392" t="s">
        <v>101</v>
      </c>
      <c r="LRY80" s="392" t="s">
        <v>101</v>
      </c>
      <c r="LRZ80" s="392" t="s">
        <v>101</v>
      </c>
      <c r="LSA80" s="392" t="s">
        <v>101</v>
      </c>
      <c r="LSB80" s="392" t="s">
        <v>101</v>
      </c>
      <c r="LSC80" s="392" t="s">
        <v>101</v>
      </c>
      <c r="LSD80" s="392" t="s">
        <v>101</v>
      </c>
      <c r="LSE80" s="392" t="s">
        <v>101</v>
      </c>
      <c r="LSF80" s="392" t="s">
        <v>101</v>
      </c>
      <c r="LSG80" s="392" t="s">
        <v>101</v>
      </c>
      <c r="LSH80" s="392" t="s">
        <v>101</v>
      </c>
      <c r="LSI80" s="392" t="s">
        <v>101</v>
      </c>
      <c r="LSJ80" s="392" t="s">
        <v>101</v>
      </c>
      <c r="LSK80" s="392" t="s">
        <v>101</v>
      </c>
      <c r="LSL80" s="392" t="s">
        <v>101</v>
      </c>
      <c r="LSM80" s="392" t="s">
        <v>101</v>
      </c>
      <c r="LSN80" s="392" t="s">
        <v>101</v>
      </c>
      <c r="LSO80" s="392" t="s">
        <v>101</v>
      </c>
      <c r="LSP80" s="392" t="s">
        <v>101</v>
      </c>
      <c r="LSQ80" s="392" t="s">
        <v>101</v>
      </c>
      <c r="LSR80" s="392" t="s">
        <v>101</v>
      </c>
      <c r="LSS80" s="392" t="s">
        <v>101</v>
      </c>
      <c r="LST80" s="392" t="s">
        <v>101</v>
      </c>
      <c r="LSU80" s="392" t="s">
        <v>101</v>
      </c>
      <c r="LSV80" s="392" t="s">
        <v>101</v>
      </c>
      <c r="LSW80" s="392" t="s">
        <v>101</v>
      </c>
      <c r="LSX80" s="392" t="s">
        <v>101</v>
      </c>
      <c r="LSY80" s="392" t="s">
        <v>101</v>
      </c>
      <c r="LSZ80" s="392" t="s">
        <v>101</v>
      </c>
      <c r="LTA80" s="392" t="s">
        <v>101</v>
      </c>
      <c r="LTB80" s="392" t="s">
        <v>101</v>
      </c>
      <c r="LTC80" s="392" t="s">
        <v>101</v>
      </c>
      <c r="LTD80" s="392" t="s">
        <v>101</v>
      </c>
      <c r="LTE80" s="392" t="s">
        <v>101</v>
      </c>
      <c r="LTF80" s="392" t="s">
        <v>101</v>
      </c>
      <c r="LTG80" s="392" t="s">
        <v>101</v>
      </c>
      <c r="LTH80" s="392" t="s">
        <v>101</v>
      </c>
      <c r="LTI80" s="392" t="s">
        <v>101</v>
      </c>
      <c r="LTJ80" s="392" t="s">
        <v>101</v>
      </c>
      <c r="LTK80" s="392" t="s">
        <v>101</v>
      </c>
      <c r="LTL80" s="392" t="s">
        <v>101</v>
      </c>
      <c r="LTM80" s="392" t="s">
        <v>101</v>
      </c>
      <c r="LTN80" s="392" t="s">
        <v>101</v>
      </c>
      <c r="LTO80" s="392" t="s">
        <v>101</v>
      </c>
      <c r="LTP80" s="392" t="s">
        <v>101</v>
      </c>
      <c r="LTQ80" s="392" t="s">
        <v>101</v>
      </c>
      <c r="LTR80" s="392" t="s">
        <v>101</v>
      </c>
      <c r="LTS80" s="392" t="s">
        <v>101</v>
      </c>
      <c r="LTT80" s="392" t="s">
        <v>101</v>
      </c>
      <c r="LTU80" s="392" t="s">
        <v>101</v>
      </c>
      <c r="LTV80" s="392" t="s">
        <v>101</v>
      </c>
      <c r="LTW80" s="392" t="s">
        <v>101</v>
      </c>
      <c r="LTX80" s="392" t="s">
        <v>101</v>
      </c>
      <c r="LTY80" s="392" t="s">
        <v>101</v>
      </c>
      <c r="LTZ80" s="392" t="s">
        <v>101</v>
      </c>
      <c r="LUA80" s="392" t="s">
        <v>101</v>
      </c>
      <c r="LUB80" s="392" t="s">
        <v>101</v>
      </c>
      <c r="LUC80" s="392" t="s">
        <v>101</v>
      </c>
      <c r="LUD80" s="392" t="s">
        <v>101</v>
      </c>
      <c r="LUE80" s="392" t="s">
        <v>101</v>
      </c>
      <c r="LUF80" s="392" t="s">
        <v>101</v>
      </c>
      <c r="LUG80" s="392" t="s">
        <v>101</v>
      </c>
      <c r="LUH80" s="392" t="s">
        <v>101</v>
      </c>
      <c r="LUI80" s="392" t="s">
        <v>101</v>
      </c>
      <c r="LUJ80" s="392" t="s">
        <v>101</v>
      </c>
      <c r="LUK80" s="392" t="s">
        <v>101</v>
      </c>
      <c r="LUL80" s="392" t="s">
        <v>101</v>
      </c>
      <c r="LUM80" s="392" t="s">
        <v>101</v>
      </c>
      <c r="LUN80" s="392" t="s">
        <v>101</v>
      </c>
      <c r="LUO80" s="392" t="s">
        <v>101</v>
      </c>
      <c r="LUP80" s="392" t="s">
        <v>101</v>
      </c>
      <c r="LUQ80" s="392" t="s">
        <v>101</v>
      </c>
      <c r="LUR80" s="392" t="s">
        <v>101</v>
      </c>
      <c r="LUS80" s="392" t="s">
        <v>101</v>
      </c>
      <c r="LUT80" s="392" t="s">
        <v>101</v>
      </c>
      <c r="LUU80" s="392" t="s">
        <v>101</v>
      </c>
      <c r="LUV80" s="392" t="s">
        <v>101</v>
      </c>
      <c r="LUW80" s="392" t="s">
        <v>101</v>
      </c>
      <c r="LUX80" s="392" t="s">
        <v>101</v>
      </c>
      <c r="LUY80" s="392" t="s">
        <v>101</v>
      </c>
      <c r="LUZ80" s="392" t="s">
        <v>101</v>
      </c>
      <c r="LVA80" s="392" t="s">
        <v>101</v>
      </c>
      <c r="LVB80" s="392" t="s">
        <v>101</v>
      </c>
      <c r="LVC80" s="392" t="s">
        <v>101</v>
      </c>
      <c r="LVD80" s="392" t="s">
        <v>101</v>
      </c>
      <c r="LVE80" s="392" t="s">
        <v>101</v>
      </c>
      <c r="LVF80" s="392" t="s">
        <v>101</v>
      </c>
      <c r="LVG80" s="392" t="s">
        <v>101</v>
      </c>
      <c r="LVH80" s="392" t="s">
        <v>101</v>
      </c>
      <c r="LVI80" s="392" t="s">
        <v>101</v>
      </c>
      <c r="LVJ80" s="392" t="s">
        <v>101</v>
      </c>
      <c r="LVK80" s="392" t="s">
        <v>101</v>
      </c>
      <c r="LVL80" s="392" t="s">
        <v>101</v>
      </c>
      <c r="LVM80" s="392" t="s">
        <v>101</v>
      </c>
      <c r="LVN80" s="392" t="s">
        <v>101</v>
      </c>
      <c r="LVO80" s="392" t="s">
        <v>101</v>
      </c>
      <c r="LVP80" s="392" t="s">
        <v>101</v>
      </c>
      <c r="LVQ80" s="392" t="s">
        <v>101</v>
      </c>
      <c r="LVR80" s="392" t="s">
        <v>101</v>
      </c>
      <c r="LVS80" s="392" t="s">
        <v>101</v>
      </c>
      <c r="LVT80" s="392" t="s">
        <v>101</v>
      </c>
      <c r="LVU80" s="392" t="s">
        <v>101</v>
      </c>
      <c r="LVV80" s="392" t="s">
        <v>101</v>
      </c>
      <c r="LVW80" s="392" t="s">
        <v>101</v>
      </c>
      <c r="LVX80" s="392" t="s">
        <v>101</v>
      </c>
      <c r="LVY80" s="392" t="s">
        <v>101</v>
      </c>
      <c r="LVZ80" s="392" t="s">
        <v>101</v>
      </c>
      <c r="LWA80" s="392" t="s">
        <v>101</v>
      </c>
      <c r="LWB80" s="392" t="s">
        <v>101</v>
      </c>
      <c r="LWC80" s="392" t="s">
        <v>101</v>
      </c>
      <c r="LWD80" s="392" t="s">
        <v>101</v>
      </c>
      <c r="LWE80" s="392" t="s">
        <v>101</v>
      </c>
      <c r="LWF80" s="392" t="s">
        <v>101</v>
      </c>
      <c r="LWG80" s="392" t="s">
        <v>101</v>
      </c>
      <c r="LWH80" s="392" t="s">
        <v>101</v>
      </c>
      <c r="LWI80" s="392" t="s">
        <v>101</v>
      </c>
      <c r="LWJ80" s="392" t="s">
        <v>101</v>
      </c>
      <c r="LWK80" s="392" t="s">
        <v>101</v>
      </c>
      <c r="LWL80" s="392" t="s">
        <v>101</v>
      </c>
      <c r="LWM80" s="392" t="s">
        <v>101</v>
      </c>
      <c r="LWN80" s="392" t="s">
        <v>101</v>
      </c>
      <c r="LWO80" s="392" t="s">
        <v>101</v>
      </c>
      <c r="LWP80" s="392" t="s">
        <v>101</v>
      </c>
      <c r="LWQ80" s="392" t="s">
        <v>101</v>
      </c>
      <c r="LWR80" s="392" t="s">
        <v>101</v>
      </c>
      <c r="LWS80" s="392" t="s">
        <v>101</v>
      </c>
      <c r="LWT80" s="392" t="s">
        <v>101</v>
      </c>
      <c r="LWU80" s="392" t="s">
        <v>101</v>
      </c>
      <c r="LWV80" s="392" t="s">
        <v>101</v>
      </c>
      <c r="LWW80" s="392" t="s">
        <v>101</v>
      </c>
      <c r="LWX80" s="392" t="s">
        <v>101</v>
      </c>
      <c r="LWY80" s="392" t="s">
        <v>101</v>
      </c>
      <c r="LWZ80" s="392" t="s">
        <v>101</v>
      </c>
      <c r="LXA80" s="392" t="s">
        <v>101</v>
      </c>
      <c r="LXB80" s="392" t="s">
        <v>101</v>
      </c>
      <c r="LXC80" s="392" t="s">
        <v>101</v>
      </c>
      <c r="LXD80" s="392" t="s">
        <v>101</v>
      </c>
      <c r="LXE80" s="392" t="s">
        <v>101</v>
      </c>
      <c r="LXF80" s="392" t="s">
        <v>101</v>
      </c>
      <c r="LXG80" s="392" t="s">
        <v>101</v>
      </c>
      <c r="LXH80" s="392" t="s">
        <v>101</v>
      </c>
      <c r="LXI80" s="392" t="s">
        <v>101</v>
      </c>
      <c r="LXJ80" s="392" t="s">
        <v>101</v>
      </c>
      <c r="LXK80" s="392" t="s">
        <v>101</v>
      </c>
      <c r="LXL80" s="392" t="s">
        <v>101</v>
      </c>
      <c r="LXM80" s="392" t="s">
        <v>101</v>
      </c>
      <c r="LXN80" s="392" t="s">
        <v>101</v>
      </c>
      <c r="LXO80" s="392" t="s">
        <v>101</v>
      </c>
      <c r="LXP80" s="392" t="s">
        <v>101</v>
      </c>
      <c r="LXQ80" s="392" t="s">
        <v>101</v>
      </c>
      <c r="LXR80" s="392" t="s">
        <v>101</v>
      </c>
      <c r="LXS80" s="392" t="s">
        <v>101</v>
      </c>
      <c r="LXT80" s="392" t="s">
        <v>101</v>
      </c>
      <c r="LXU80" s="392" t="s">
        <v>101</v>
      </c>
      <c r="LXV80" s="392" t="s">
        <v>101</v>
      </c>
      <c r="LXW80" s="392" t="s">
        <v>101</v>
      </c>
      <c r="LXX80" s="392" t="s">
        <v>101</v>
      </c>
      <c r="LXY80" s="392" t="s">
        <v>101</v>
      </c>
      <c r="LXZ80" s="392" t="s">
        <v>101</v>
      </c>
      <c r="LYA80" s="392" t="s">
        <v>101</v>
      </c>
      <c r="LYB80" s="392" t="s">
        <v>101</v>
      </c>
      <c r="LYC80" s="392" t="s">
        <v>101</v>
      </c>
      <c r="LYD80" s="392" t="s">
        <v>101</v>
      </c>
      <c r="LYE80" s="392" t="s">
        <v>101</v>
      </c>
      <c r="LYF80" s="392" t="s">
        <v>101</v>
      </c>
      <c r="LYG80" s="392" t="s">
        <v>101</v>
      </c>
      <c r="LYH80" s="392" t="s">
        <v>101</v>
      </c>
      <c r="LYI80" s="392" t="s">
        <v>101</v>
      </c>
      <c r="LYJ80" s="392" t="s">
        <v>101</v>
      </c>
      <c r="LYK80" s="392" t="s">
        <v>101</v>
      </c>
      <c r="LYL80" s="392" t="s">
        <v>101</v>
      </c>
      <c r="LYM80" s="392" t="s">
        <v>101</v>
      </c>
      <c r="LYN80" s="392" t="s">
        <v>101</v>
      </c>
      <c r="LYO80" s="392" t="s">
        <v>101</v>
      </c>
      <c r="LYP80" s="392" t="s">
        <v>101</v>
      </c>
      <c r="LYQ80" s="392" t="s">
        <v>101</v>
      </c>
      <c r="LYR80" s="392" t="s">
        <v>101</v>
      </c>
      <c r="LYS80" s="392" t="s">
        <v>101</v>
      </c>
      <c r="LYT80" s="392" t="s">
        <v>101</v>
      </c>
      <c r="LYU80" s="392" t="s">
        <v>101</v>
      </c>
      <c r="LYV80" s="392" t="s">
        <v>101</v>
      </c>
      <c r="LYW80" s="392" t="s">
        <v>101</v>
      </c>
      <c r="LYX80" s="392" t="s">
        <v>101</v>
      </c>
      <c r="LYY80" s="392" t="s">
        <v>101</v>
      </c>
      <c r="LYZ80" s="392" t="s">
        <v>101</v>
      </c>
      <c r="LZA80" s="392" t="s">
        <v>101</v>
      </c>
      <c r="LZB80" s="392" t="s">
        <v>101</v>
      </c>
      <c r="LZC80" s="392" t="s">
        <v>101</v>
      </c>
      <c r="LZD80" s="392" t="s">
        <v>101</v>
      </c>
      <c r="LZE80" s="392" t="s">
        <v>101</v>
      </c>
      <c r="LZF80" s="392" t="s">
        <v>101</v>
      </c>
      <c r="LZG80" s="392" t="s">
        <v>101</v>
      </c>
      <c r="LZH80" s="392" t="s">
        <v>101</v>
      </c>
      <c r="LZI80" s="392" t="s">
        <v>101</v>
      </c>
      <c r="LZJ80" s="392" t="s">
        <v>101</v>
      </c>
      <c r="LZK80" s="392" t="s">
        <v>101</v>
      </c>
      <c r="LZL80" s="392" t="s">
        <v>101</v>
      </c>
      <c r="LZM80" s="392" t="s">
        <v>101</v>
      </c>
      <c r="LZN80" s="392" t="s">
        <v>101</v>
      </c>
      <c r="LZO80" s="392" t="s">
        <v>101</v>
      </c>
      <c r="LZP80" s="392" t="s">
        <v>101</v>
      </c>
      <c r="LZQ80" s="392" t="s">
        <v>101</v>
      </c>
      <c r="LZR80" s="392" t="s">
        <v>101</v>
      </c>
      <c r="LZS80" s="392" t="s">
        <v>101</v>
      </c>
      <c r="LZT80" s="392" t="s">
        <v>101</v>
      </c>
      <c r="LZU80" s="392" t="s">
        <v>101</v>
      </c>
      <c r="LZV80" s="392" t="s">
        <v>101</v>
      </c>
      <c r="LZW80" s="392" t="s">
        <v>101</v>
      </c>
      <c r="LZX80" s="392" t="s">
        <v>101</v>
      </c>
      <c r="LZY80" s="392" t="s">
        <v>101</v>
      </c>
      <c r="LZZ80" s="392" t="s">
        <v>101</v>
      </c>
      <c r="MAA80" s="392" t="s">
        <v>101</v>
      </c>
      <c r="MAB80" s="392" t="s">
        <v>101</v>
      </c>
      <c r="MAC80" s="392" t="s">
        <v>101</v>
      </c>
      <c r="MAD80" s="392" t="s">
        <v>101</v>
      </c>
      <c r="MAE80" s="392" t="s">
        <v>101</v>
      </c>
      <c r="MAF80" s="392" t="s">
        <v>101</v>
      </c>
      <c r="MAG80" s="392" t="s">
        <v>101</v>
      </c>
      <c r="MAH80" s="392" t="s">
        <v>101</v>
      </c>
      <c r="MAI80" s="392" t="s">
        <v>101</v>
      </c>
      <c r="MAJ80" s="392" t="s">
        <v>101</v>
      </c>
      <c r="MAK80" s="392" t="s">
        <v>101</v>
      </c>
      <c r="MAL80" s="392" t="s">
        <v>101</v>
      </c>
      <c r="MAM80" s="392" t="s">
        <v>101</v>
      </c>
      <c r="MAN80" s="392" t="s">
        <v>101</v>
      </c>
      <c r="MAO80" s="392" t="s">
        <v>101</v>
      </c>
      <c r="MAP80" s="392" t="s">
        <v>101</v>
      </c>
      <c r="MAQ80" s="392" t="s">
        <v>101</v>
      </c>
      <c r="MAR80" s="392" t="s">
        <v>101</v>
      </c>
      <c r="MAS80" s="392" t="s">
        <v>101</v>
      </c>
      <c r="MAT80" s="392" t="s">
        <v>101</v>
      </c>
      <c r="MAU80" s="392" t="s">
        <v>101</v>
      </c>
      <c r="MAV80" s="392" t="s">
        <v>101</v>
      </c>
      <c r="MAW80" s="392" t="s">
        <v>101</v>
      </c>
      <c r="MAX80" s="392" t="s">
        <v>101</v>
      </c>
      <c r="MAY80" s="392" t="s">
        <v>101</v>
      </c>
      <c r="MAZ80" s="392" t="s">
        <v>101</v>
      </c>
      <c r="MBA80" s="392" t="s">
        <v>101</v>
      </c>
      <c r="MBB80" s="392" t="s">
        <v>101</v>
      </c>
      <c r="MBC80" s="392" t="s">
        <v>101</v>
      </c>
      <c r="MBD80" s="392" t="s">
        <v>101</v>
      </c>
      <c r="MBE80" s="392" t="s">
        <v>101</v>
      </c>
      <c r="MBF80" s="392" t="s">
        <v>101</v>
      </c>
      <c r="MBG80" s="392" t="s">
        <v>101</v>
      </c>
      <c r="MBH80" s="392" t="s">
        <v>101</v>
      </c>
      <c r="MBI80" s="392" t="s">
        <v>101</v>
      </c>
      <c r="MBJ80" s="392" t="s">
        <v>101</v>
      </c>
      <c r="MBK80" s="392" t="s">
        <v>101</v>
      </c>
      <c r="MBL80" s="392" t="s">
        <v>101</v>
      </c>
      <c r="MBM80" s="392" t="s">
        <v>101</v>
      </c>
      <c r="MBN80" s="392" t="s">
        <v>101</v>
      </c>
      <c r="MBO80" s="392" t="s">
        <v>101</v>
      </c>
      <c r="MBP80" s="392" t="s">
        <v>101</v>
      </c>
      <c r="MBQ80" s="392" t="s">
        <v>101</v>
      </c>
      <c r="MBR80" s="392" t="s">
        <v>101</v>
      </c>
      <c r="MBS80" s="392" t="s">
        <v>101</v>
      </c>
      <c r="MBT80" s="392" t="s">
        <v>101</v>
      </c>
      <c r="MBU80" s="392" t="s">
        <v>101</v>
      </c>
      <c r="MBV80" s="392" t="s">
        <v>101</v>
      </c>
      <c r="MBW80" s="392" t="s">
        <v>101</v>
      </c>
      <c r="MBX80" s="392" t="s">
        <v>101</v>
      </c>
      <c r="MBY80" s="392" t="s">
        <v>101</v>
      </c>
      <c r="MBZ80" s="392" t="s">
        <v>101</v>
      </c>
      <c r="MCA80" s="392" t="s">
        <v>101</v>
      </c>
      <c r="MCB80" s="392" t="s">
        <v>101</v>
      </c>
      <c r="MCC80" s="392" t="s">
        <v>101</v>
      </c>
      <c r="MCD80" s="392" t="s">
        <v>101</v>
      </c>
      <c r="MCE80" s="392" t="s">
        <v>101</v>
      </c>
      <c r="MCF80" s="392" t="s">
        <v>101</v>
      </c>
      <c r="MCG80" s="392" t="s">
        <v>101</v>
      </c>
      <c r="MCH80" s="392" t="s">
        <v>101</v>
      </c>
      <c r="MCI80" s="392" t="s">
        <v>101</v>
      </c>
      <c r="MCJ80" s="392" t="s">
        <v>101</v>
      </c>
      <c r="MCK80" s="392" t="s">
        <v>101</v>
      </c>
      <c r="MCL80" s="392" t="s">
        <v>101</v>
      </c>
      <c r="MCM80" s="392" t="s">
        <v>101</v>
      </c>
      <c r="MCN80" s="392" t="s">
        <v>101</v>
      </c>
      <c r="MCO80" s="392" t="s">
        <v>101</v>
      </c>
      <c r="MCP80" s="392" t="s">
        <v>101</v>
      </c>
      <c r="MCQ80" s="392" t="s">
        <v>101</v>
      </c>
      <c r="MCR80" s="392" t="s">
        <v>101</v>
      </c>
      <c r="MCS80" s="392" t="s">
        <v>101</v>
      </c>
      <c r="MCT80" s="392" t="s">
        <v>101</v>
      </c>
      <c r="MCU80" s="392" t="s">
        <v>101</v>
      </c>
      <c r="MCV80" s="392" t="s">
        <v>101</v>
      </c>
      <c r="MCW80" s="392" t="s">
        <v>101</v>
      </c>
      <c r="MCX80" s="392" t="s">
        <v>101</v>
      </c>
      <c r="MCY80" s="392" t="s">
        <v>101</v>
      </c>
      <c r="MCZ80" s="392" t="s">
        <v>101</v>
      </c>
      <c r="MDA80" s="392" t="s">
        <v>101</v>
      </c>
      <c r="MDB80" s="392" t="s">
        <v>101</v>
      </c>
      <c r="MDC80" s="392" t="s">
        <v>101</v>
      </c>
      <c r="MDD80" s="392" t="s">
        <v>101</v>
      </c>
      <c r="MDE80" s="392" t="s">
        <v>101</v>
      </c>
      <c r="MDF80" s="392" t="s">
        <v>101</v>
      </c>
      <c r="MDG80" s="392" t="s">
        <v>101</v>
      </c>
      <c r="MDH80" s="392" t="s">
        <v>101</v>
      </c>
      <c r="MDI80" s="392" t="s">
        <v>101</v>
      </c>
      <c r="MDJ80" s="392" t="s">
        <v>101</v>
      </c>
      <c r="MDK80" s="392" t="s">
        <v>101</v>
      </c>
      <c r="MDL80" s="392" t="s">
        <v>101</v>
      </c>
      <c r="MDM80" s="392" t="s">
        <v>101</v>
      </c>
      <c r="MDN80" s="392" t="s">
        <v>101</v>
      </c>
      <c r="MDO80" s="392" t="s">
        <v>101</v>
      </c>
      <c r="MDP80" s="392" t="s">
        <v>101</v>
      </c>
      <c r="MDQ80" s="392" t="s">
        <v>101</v>
      </c>
      <c r="MDR80" s="392" t="s">
        <v>101</v>
      </c>
      <c r="MDS80" s="392" t="s">
        <v>101</v>
      </c>
      <c r="MDT80" s="392" t="s">
        <v>101</v>
      </c>
      <c r="MDU80" s="392" t="s">
        <v>101</v>
      </c>
      <c r="MDV80" s="392" t="s">
        <v>101</v>
      </c>
      <c r="MDW80" s="392" t="s">
        <v>101</v>
      </c>
      <c r="MDX80" s="392" t="s">
        <v>101</v>
      </c>
      <c r="MDY80" s="392" t="s">
        <v>101</v>
      </c>
      <c r="MDZ80" s="392" t="s">
        <v>101</v>
      </c>
      <c r="MEA80" s="392" t="s">
        <v>101</v>
      </c>
      <c r="MEB80" s="392" t="s">
        <v>101</v>
      </c>
      <c r="MEC80" s="392" t="s">
        <v>101</v>
      </c>
      <c r="MED80" s="392" t="s">
        <v>101</v>
      </c>
      <c r="MEE80" s="392" t="s">
        <v>101</v>
      </c>
      <c r="MEF80" s="392" t="s">
        <v>101</v>
      </c>
      <c r="MEG80" s="392" t="s">
        <v>101</v>
      </c>
      <c r="MEH80" s="392" t="s">
        <v>101</v>
      </c>
      <c r="MEI80" s="392" t="s">
        <v>101</v>
      </c>
      <c r="MEJ80" s="392" t="s">
        <v>101</v>
      </c>
      <c r="MEK80" s="392" t="s">
        <v>101</v>
      </c>
      <c r="MEL80" s="392" t="s">
        <v>101</v>
      </c>
      <c r="MEM80" s="392" t="s">
        <v>101</v>
      </c>
      <c r="MEN80" s="392" t="s">
        <v>101</v>
      </c>
      <c r="MEO80" s="392" t="s">
        <v>101</v>
      </c>
      <c r="MEP80" s="392" t="s">
        <v>101</v>
      </c>
      <c r="MEQ80" s="392" t="s">
        <v>101</v>
      </c>
      <c r="MER80" s="392" t="s">
        <v>101</v>
      </c>
      <c r="MES80" s="392" t="s">
        <v>101</v>
      </c>
      <c r="MET80" s="392" t="s">
        <v>101</v>
      </c>
      <c r="MEU80" s="392" t="s">
        <v>101</v>
      </c>
      <c r="MEV80" s="392" t="s">
        <v>101</v>
      </c>
      <c r="MEW80" s="392" t="s">
        <v>101</v>
      </c>
      <c r="MEX80" s="392" t="s">
        <v>101</v>
      </c>
      <c r="MEY80" s="392" t="s">
        <v>101</v>
      </c>
      <c r="MEZ80" s="392" t="s">
        <v>101</v>
      </c>
      <c r="MFA80" s="392" t="s">
        <v>101</v>
      </c>
      <c r="MFB80" s="392" t="s">
        <v>101</v>
      </c>
      <c r="MFC80" s="392" t="s">
        <v>101</v>
      </c>
      <c r="MFD80" s="392" t="s">
        <v>101</v>
      </c>
      <c r="MFE80" s="392" t="s">
        <v>101</v>
      </c>
      <c r="MFF80" s="392" t="s">
        <v>101</v>
      </c>
      <c r="MFG80" s="392" t="s">
        <v>101</v>
      </c>
      <c r="MFH80" s="392" t="s">
        <v>101</v>
      </c>
      <c r="MFI80" s="392" t="s">
        <v>101</v>
      </c>
      <c r="MFJ80" s="392" t="s">
        <v>101</v>
      </c>
      <c r="MFK80" s="392" t="s">
        <v>101</v>
      </c>
      <c r="MFL80" s="392" t="s">
        <v>101</v>
      </c>
      <c r="MFM80" s="392" t="s">
        <v>101</v>
      </c>
      <c r="MFN80" s="392" t="s">
        <v>101</v>
      </c>
      <c r="MFO80" s="392" t="s">
        <v>101</v>
      </c>
      <c r="MFP80" s="392" t="s">
        <v>101</v>
      </c>
      <c r="MFQ80" s="392" t="s">
        <v>101</v>
      </c>
      <c r="MFR80" s="392" t="s">
        <v>101</v>
      </c>
      <c r="MFS80" s="392" t="s">
        <v>101</v>
      </c>
      <c r="MFT80" s="392" t="s">
        <v>101</v>
      </c>
      <c r="MFU80" s="392" t="s">
        <v>101</v>
      </c>
      <c r="MFV80" s="392" t="s">
        <v>101</v>
      </c>
      <c r="MFW80" s="392" t="s">
        <v>101</v>
      </c>
      <c r="MFX80" s="392" t="s">
        <v>101</v>
      </c>
      <c r="MFY80" s="392" t="s">
        <v>101</v>
      </c>
      <c r="MFZ80" s="392" t="s">
        <v>101</v>
      </c>
      <c r="MGA80" s="392" t="s">
        <v>101</v>
      </c>
      <c r="MGB80" s="392" t="s">
        <v>101</v>
      </c>
      <c r="MGC80" s="392" t="s">
        <v>101</v>
      </c>
      <c r="MGD80" s="392" t="s">
        <v>101</v>
      </c>
      <c r="MGE80" s="392" t="s">
        <v>101</v>
      </c>
      <c r="MGF80" s="392" t="s">
        <v>101</v>
      </c>
      <c r="MGG80" s="392" t="s">
        <v>101</v>
      </c>
      <c r="MGH80" s="392" t="s">
        <v>101</v>
      </c>
      <c r="MGI80" s="392" t="s">
        <v>101</v>
      </c>
      <c r="MGJ80" s="392" t="s">
        <v>101</v>
      </c>
      <c r="MGK80" s="392" t="s">
        <v>101</v>
      </c>
      <c r="MGL80" s="392" t="s">
        <v>101</v>
      </c>
      <c r="MGM80" s="392" t="s">
        <v>101</v>
      </c>
      <c r="MGN80" s="392" t="s">
        <v>101</v>
      </c>
      <c r="MGO80" s="392" t="s">
        <v>101</v>
      </c>
      <c r="MGP80" s="392" t="s">
        <v>101</v>
      </c>
      <c r="MGQ80" s="392" t="s">
        <v>101</v>
      </c>
      <c r="MGR80" s="392" t="s">
        <v>101</v>
      </c>
      <c r="MGS80" s="392" t="s">
        <v>101</v>
      </c>
      <c r="MGT80" s="392" t="s">
        <v>101</v>
      </c>
      <c r="MGU80" s="392" t="s">
        <v>101</v>
      </c>
      <c r="MGV80" s="392" t="s">
        <v>101</v>
      </c>
      <c r="MGW80" s="392" t="s">
        <v>101</v>
      </c>
      <c r="MGX80" s="392" t="s">
        <v>101</v>
      </c>
      <c r="MGY80" s="392" t="s">
        <v>101</v>
      </c>
      <c r="MGZ80" s="392" t="s">
        <v>101</v>
      </c>
      <c r="MHA80" s="392" t="s">
        <v>101</v>
      </c>
      <c r="MHB80" s="392" t="s">
        <v>101</v>
      </c>
      <c r="MHC80" s="392" t="s">
        <v>101</v>
      </c>
      <c r="MHD80" s="392" t="s">
        <v>101</v>
      </c>
      <c r="MHE80" s="392" t="s">
        <v>101</v>
      </c>
      <c r="MHF80" s="392" t="s">
        <v>101</v>
      </c>
      <c r="MHG80" s="392" t="s">
        <v>101</v>
      </c>
      <c r="MHH80" s="392" t="s">
        <v>101</v>
      </c>
      <c r="MHI80" s="392" t="s">
        <v>101</v>
      </c>
      <c r="MHJ80" s="392" t="s">
        <v>101</v>
      </c>
      <c r="MHK80" s="392" t="s">
        <v>101</v>
      </c>
      <c r="MHL80" s="392" t="s">
        <v>101</v>
      </c>
      <c r="MHM80" s="392" t="s">
        <v>101</v>
      </c>
      <c r="MHN80" s="392" t="s">
        <v>101</v>
      </c>
      <c r="MHO80" s="392" t="s">
        <v>101</v>
      </c>
      <c r="MHP80" s="392" t="s">
        <v>101</v>
      </c>
      <c r="MHQ80" s="392" t="s">
        <v>101</v>
      </c>
      <c r="MHR80" s="392" t="s">
        <v>101</v>
      </c>
      <c r="MHS80" s="392" t="s">
        <v>101</v>
      </c>
      <c r="MHT80" s="392" t="s">
        <v>101</v>
      </c>
      <c r="MHU80" s="392" t="s">
        <v>101</v>
      </c>
      <c r="MHV80" s="392" t="s">
        <v>101</v>
      </c>
      <c r="MHW80" s="392" t="s">
        <v>101</v>
      </c>
      <c r="MHX80" s="392" t="s">
        <v>101</v>
      </c>
      <c r="MHY80" s="392" t="s">
        <v>101</v>
      </c>
      <c r="MHZ80" s="392" t="s">
        <v>101</v>
      </c>
      <c r="MIA80" s="392" t="s">
        <v>101</v>
      </c>
      <c r="MIB80" s="392" t="s">
        <v>101</v>
      </c>
      <c r="MIC80" s="392" t="s">
        <v>101</v>
      </c>
      <c r="MID80" s="392" t="s">
        <v>101</v>
      </c>
      <c r="MIE80" s="392" t="s">
        <v>101</v>
      </c>
      <c r="MIF80" s="392" t="s">
        <v>101</v>
      </c>
      <c r="MIG80" s="392" t="s">
        <v>101</v>
      </c>
      <c r="MIH80" s="392" t="s">
        <v>101</v>
      </c>
      <c r="MII80" s="392" t="s">
        <v>101</v>
      </c>
      <c r="MIJ80" s="392" t="s">
        <v>101</v>
      </c>
      <c r="MIK80" s="392" t="s">
        <v>101</v>
      </c>
      <c r="MIL80" s="392" t="s">
        <v>101</v>
      </c>
      <c r="MIM80" s="392" t="s">
        <v>101</v>
      </c>
      <c r="MIN80" s="392" t="s">
        <v>101</v>
      </c>
      <c r="MIO80" s="392" t="s">
        <v>101</v>
      </c>
      <c r="MIP80" s="392" t="s">
        <v>101</v>
      </c>
      <c r="MIQ80" s="392" t="s">
        <v>101</v>
      </c>
      <c r="MIR80" s="392" t="s">
        <v>101</v>
      </c>
      <c r="MIS80" s="392" t="s">
        <v>101</v>
      </c>
      <c r="MIT80" s="392" t="s">
        <v>101</v>
      </c>
      <c r="MIU80" s="392" t="s">
        <v>101</v>
      </c>
      <c r="MIV80" s="392" t="s">
        <v>101</v>
      </c>
      <c r="MIW80" s="392" t="s">
        <v>101</v>
      </c>
      <c r="MIX80" s="392" t="s">
        <v>101</v>
      </c>
      <c r="MIY80" s="392" t="s">
        <v>101</v>
      </c>
      <c r="MIZ80" s="392" t="s">
        <v>101</v>
      </c>
      <c r="MJA80" s="392" t="s">
        <v>101</v>
      </c>
      <c r="MJB80" s="392" t="s">
        <v>101</v>
      </c>
      <c r="MJC80" s="392" t="s">
        <v>101</v>
      </c>
      <c r="MJD80" s="392" t="s">
        <v>101</v>
      </c>
      <c r="MJE80" s="392" t="s">
        <v>101</v>
      </c>
      <c r="MJF80" s="392" t="s">
        <v>101</v>
      </c>
      <c r="MJG80" s="392" t="s">
        <v>101</v>
      </c>
      <c r="MJH80" s="392" t="s">
        <v>101</v>
      </c>
      <c r="MJI80" s="392" t="s">
        <v>101</v>
      </c>
      <c r="MJJ80" s="392" t="s">
        <v>101</v>
      </c>
      <c r="MJK80" s="392" t="s">
        <v>101</v>
      </c>
      <c r="MJL80" s="392" t="s">
        <v>101</v>
      </c>
      <c r="MJM80" s="392" t="s">
        <v>101</v>
      </c>
      <c r="MJN80" s="392" t="s">
        <v>101</v>
      </c>
      <c r="MJO80" s="392" t="s">
        <v>101</v>
      </c>
      <c r="MJP80" s="392" t="s">
        <v>101</v>
      </c>
      <c r="MJQ80" s="392" t="s">
        <v>101</v>
      </c>
      <c r="MJR80" s="392" t="s">
        <v>101</v>
      </c>
      <c r="MJS80" s="392" t="s">
        <v>101</v>
      </c>
      <c r="MJT80" s="392" t="s">
        <v>101</v>
      </c>
      <c r="MJU80" s="392" t="s">
        <v>101</v>
      </c>
      <c r="MJV80" s="392" t="s">
        <v>101</v>
      </c>
      <c r="MJW80" s="392" t="s">
        <v>101</v>
      </c>
      <c r="MJX80" s="392" t="s">
        <v>101</v>
      </c>
      <c r="MJY80" s="392" t="s">
        <v>101</v>
      </c>
      <c r="MJZ80" s="392" t="s">
        <v>101</v>
      </c>
      <c r="MKA80" s="392" t="s">
        <v>101</v>
      </c>
      <c r="MKB80" s="392" t="s">
        <v>101</v>
      </c>
      <c r="MKC80" s="392" t="s">
        <v>101</v>
      </c>
      <c r="MKD80" s="392" t="s">
        <v>101</v>
      </c>
      <c r="MKE80" s="392" t="s">
        <v>101</v>
      </c>
      <c r="MKF80" s="392" t="s">
        <v>101</v>
      </c>
      <c r="MKG80" s="392" t="s">
        <v>101</v>
      </c>
      <c r="MKH80" s="392" t="s">
        <v>101</v>
      </c>
      <c r="MKI80" s="392" t="s">
        <v>101</v>
      </c>
      <c r="MKJ80" s="392" t="s">
        <v>101</v>
      </c>
      <c r="MKK80" s="392" t="s">
        <v>101</v>
      </c>
      <c r="MKL80" s="392" t="s">
        <v>101</v>
      </c>
      <c r="MKM80" s="392" t="s">
        <v>101</v>
      </c>
      <c r="MKN80" s="392" t="s">
        <v>101</v>
      </c>
      <c r="MKO80" s="392" t="s">
        <v>101</v>
      </c>
      <c r="MKP80" s="392" t="s">
        <v>101</v>
      </c>
      <c r="MKQ80" s="392" t="s">
        <v>101</v>
      </c>
      <c r="MKR80" s="392" t="s">
        <v>101</v>
      </c>
      <c r="MKS80" s="392" t="s">
        <v>101</v>
      </c>
      <c r="MKT80" s="392" t="s">
        <v>101</v>
      </c>
      <c r="MKU80" s="392" t="s">
        <v>101</v>
      </c>
      <c r="MKV80" s="392" t="s">
        <v>101</v>
      </c>
      <c r="MKW80" s="392" t="s">
        <v>101</v>
      </c>
      <c r="MKX80" s="392" t="s">
        <v>101</v>
      </c>
      <c r="MKY80" s="392" t="s">
        <v>101</v>
      </c>
      <c r="MKZ80" s="392" t="s">
        <v>101</v>
      </c>
      <c r="MLA80" s="392" t="s">
        <v>101</v>
      </c>
      <c r="MLB80" s="392" t="s">
        <v>101</v>
      </c>
      <c r="MLC80" s="392" t="s">
        <v>101</v>
      </c>
      <c r="MLD80" s="392" t="s">
        <v>101</v>
      </c>
      <c r="MLE80" s="392" t="s">
        <v>101</v>
      </c>
      <c r="MLF80" s="392" t="s">
        <v>101</v>
      </c>
      <c r="MLG80" s="392" t="s">
        <v>101</v>
      </c>
      <c r="MLH80" s="392" t="s">
        <v>101</v>
      </c>
      <c r="MLI80" s="392" t="s">
        <v>101</v>
      </c>
      <c r="MLJ80" s="392" t="s">
        <v>101</v>
      </c>
      <c r="MLK80" s="392" t="s">
        <v>101</v>
      </c>
      <c r="MLL80" s="392" t="s">
        <v>101</v>
      </c>
      <c r="MLM80" s="392" t="s">
        <v>101</v>
      </c>
      <c r="MLN80" s="392" t="s">
        <v>101</v>
      </c>
      <c r="MLO80" s="392" t="s">
        <v>101</v>
      </c>
      <c r="MLP80" s="392" t="s">
        <v>101</v>
      </c>
      <c r="MLQ80" s="392" t="s">
        <v>101</v>
      </c>
      <c r="MLR80" s="392" t="s">
        <v>101</v>
      </c>
      <c r="MLS80" s="392" t="s">
        <v>101</v>
      </c>
      <c r="MLT80" s="392" t="s">
        <v>101</v>
      </c>
      <c r="MLU80" s="392" t="s">
        <v>101</v>
      </c>
      <c r="MLV80" s="392" t="s">
        <v>101</v>
      </c>
      <c r="MLW80" s="392" t="s">
        <v>101</v>
      </c>
      <c r="MLX80" s="392" t="s">
        <v>101</v>
      </c>
      <c r="MLY80" s="392" t="s">
        <v>101</v>
      </c>
      <c r="MLZ80" s="392" t="s">
        <v>101</v>
      </c>
      <c r="MMA80" s="392" t="s">
        <v>101</v>
      </c>
      <c r="MMB80" s="392" t="s">
        <v>101</v>
      </c>
      <c r="MMC80" s="392" t="s">
        <v>101</v>
      </c>
      <c r="MMD80" s="392" t="s">
        <v>101</v>
      </c>
      <c r="MME80" s="392" t="s">
        <v>101</v>
      </c>
      <c r="MMF80" s="392" t="s">
        <v>101</v>
      </c>
      <c r="MMG80" s="392" t="s">
        <v>101</v>
      </c>
      <c r="MMH80" s="392" t="s">
        <v>101</v>
      </c>
      <c r="MMI80" s="392" t="s">
        <v>101</v>
      </c>
      <c r="MMJ80" s="392" t="s">
        <v>101</v>
      </c>
      <c r="MMK80" s="392" t="s">
        <v>101</v>
      </c>
      <c r="MML80" s="392" t="s">
        <v>101</v>
      </c>
      <c r="MMM80" s="392" t="s">
        <v>101</v>
      </c>
      <c r="MMN80" s="392" t="s">
        <v>101</v>
      </c>
      <c r="MMO80" s="392" t="s">
        <v>101</v>
      </c>
      <c r="MMP80" s="392" t="s">
        <v>101</v>
      </c>
      <c r="MMQ80" s="392" t="s">
        <v>101</v>
      </c>
      <c r="MMR80" s="392" t="s">
        <v>101</v>
      </c>
      <c r="MMS80" s="392" t="s">
        <v>101</v>
      </c>
      <c r="MMT80" s="392" t="s">
        <v>101</v>
      </c>
      <c r="MMU80" s="392" t="s">
        <v>101</v>
      </c>
      <c r="MMV80" s="392" t="s">
        <v>101</v>
      </c>
      <c r="MMW80" s="392" t="s">
        <v>101</v>
      </c>
      <c r="MMX80" s="392" t="s">
        <v>101</v>
      </c>
      <c r="MMY80" s="392" t="s">
        <v>101</v>
      </c>
      <c r="MMZ80" s="392" t="s">
        <v>101</v>
      </c>
      <c r="MNA80" s="392" t="s">
        <v>101</v>
      </c>
      <c r="MNB80" s="392" t="s">
        <v>101</v>
      </c>
      <c r="MNC80" s="392" t="s">
        <v>101</v>
      </c>
      <c r="MND80" s="392" t="s">
        <v>101</v>
      </c>
      <c r="MNE80" s="392" t="s">
        <v>101</v>
      </c>
      <c r="MNF80" s="392" t="s">
        <v>101</v>
      </c>
      <c r="MNG80" s="392" t="s">
        <v>101</v>
      </c>
      <c r="MNH80" s="392" t="s">
        <v>101</v>
      </c>
      <c r="MNI80" s="392" t="s">
        <v>101</v>
      </c>
      <c r="MNJ80" s="392" t="s">
        <v>101</v>
      </c>
      <c r="MNK80" s="392" t="s">
        <v>101</v>
      </c>
      <c r="MNL80" s="392" t="s">
        <v>101</v>
      </c>
      <c r="MNM80" s="392" t="s">
        <v>101</v>
      </c>
      <c r="MNN80" s="392" t="s">
        <v>101</v>
      </c>
      <c r="MNO80" s="392" t="s">
        <v>101</v>
      </c>
      <c r="MNP80" s="392" t="s">
        <v>101</v>
      </c>
      <c r="MNQ80" s="392" t="s">
        <v>101</v>
      </c>
      <c r="MNR80" s="392" t="s">
        <v>101</v>
      </c>
      <c r="MNS80" s="392" t="s">
        <v>101</v>
      </c>
      <c r="MNT80" s="392" t="s">
        <v>101</v>
      </c>
      <c r="MNU80" s="392" t="s">
        <v>101</v>
      </c>
      <c r="MNV80" s="392" t="s">
        <v>101</v>
      </c>
      <c r="MNW80" s="392" t="s">
        <v>101</v>
      </c>
      <c r="MNX80" s="392" t="s">
        <v>101</v>
      </c>
      <c r="MNY80" s="392" t="s">
        <v>101</v>
      </c>
      <c r="MNZ80" s="392" t="s">
        <v>101</v>
      </c>
      <c r="MOA80" s="392" t="s">
        <v>101</v>
      </c>
      <c r="MOB80" s="392" t="s">
        <v>101</v>
      </c>
      <c r="MOC80" s="392" t="s">
        <v>101</v>
      </c>
      <c r="MOD80" s="392" t="s">
        <v>101</v>
      </c>
      <c r="MOE80" s="392" t="s">
        <v>101</v>
      </c>
      <c r="MOF80" s="392" t="s">
        <v>101</v>
      </c>
      <c r="MOG80" s="392" t="s">
        <v>101</v>
      </c>
      <c r="MOH80" s="392" t="s">
        <v>101</v>
      </c>
      <c r="MOI80" s="392" t="s">
        <v>101</v>
      </c>
      <c r="MOJ80" s="392" t="s">
        <v>101</v>
      </c>
      <c r="MOK80" s="392" t="s">
        <v>101</v>
      </c>
      <c r="MOL80" s="392" t="s">
        <v>101</v>
      </c>
      <c r="MOM80" s="392" t="s">
        <v>101</v>
      </c>
      <c r="MON80" s="392" t="s">
        <v>101</v>
      </c>
      <c r="MOO80" s="392" t="s">
        <v>101</v>
      </c>
      <c r="MOP80" s="392" t="s">
        <v>101</v>
      </c>
      <c r="MOQ80" s="392" t="s">
        <v>101</v>
      </c>
      <c r="MOR80" s="392" t="s">
        <v>101</v>
      </c>
      <c r="MOS80" s="392" t="s">
        <v>101</v>
      </c>
      <c r="MOT80" s="392" t="s">
        <v>101</v>
      </c>
      <c r="MOU80" s="392" t="s">
        <v>101</v>
      </c>
      <c r="MOV80" s="392" t="s">
        <v>101</v>
      </c>
      <c r="MOW80" s="392" t="s">
        <v>101</v>
      </c>
      <c r="MOX80" s="392" t="s">
        <v>101</v>
      </c>
      <c r="MOY80" s="392" t="s">
        <v>101</v>
      </c>
      <c r="MOZ80" s="392" t="s">
        <v>101</v>
      </c>
      <c r="MPA80" s="392" t="s">
        <v>101</v>
      </c>
      <c r="MPB80" s="392" t="s">
        <v>101</v>
      </c>
      <c r="MPC80" s="392" t="s">
        <v>101</v>
      </c>
      <c r="MPD80" s="392" t="s">
        <v>101</v>
      </c>
      <c r="MPE80" s="392" t="s">
        <v>101</v>
      </c>
      <c r="MPF80" s="392" t="s">
        <v>101</v>
      </c>
      <c r="MPG80" s="392" t="s">
        <v>101</v>
      </c>
      <c r="MPH80" s="392" t="s">
        <v>101</v>
      </c>
      <c r="MPI80" s="392" t="s">
        <v>101</v>
      </c>
      <c r="MPJ80" s="392" t="s">
        <v>101</v>
      </c>
      <c r="MPK80" s="392" t="s">
        <v>101</v>
      </c>
      <c r="MPL80" s="392" t="s">
        <v>101</v>
      </c>
      <c r="MPM80" s="392" t="s">
        <v>101</v>
      </c>
      <c r="MPN80" s="392" t="s">
        <v>101</v>
      </c>
      <c r="MPO80" s="392" t="s">
        <v>101</v>
      </c>
      <c r="MPP80" s="392" t="s">
        <v>101</v>
      </c>
      <c r="MPQ80" s="392" t="s">
        <v>101</v>
      </c>
      <c r="MPR80" s="392" t="s">
        <v>101</v>
      </c>
      <c r="MPS80" s="392" t="s">
        <v>101</v>
      </c>
      <c r="MPT80" s="392" t="s">
        <v>101</v>
      </c>
      <c r="MPU80" s="392" t="s">
        <v>101</v>
      </c>
      <c r="MPV80" s="392" t="s">
        <v>101</v>
      </c>
      <c r="MPW80" s="392" t="s">
        <v>101</v>
      </c>
      <c r="MPX80" s="392" t="s">
        <v>101</v>
      </c>
      <c r="MPY80" s="392" t="s">
        <v>101</v>
      </c>
      <c r="MPZ80" s="392" t="s">
        <v>101</v>
      </c>
      <c r="MQA80" s="392" t="s">
        <v>101</v>
      </c>
      <c r="MQB80" s="392" t="s">
        <v>101</v>
      </c>
      <c r="MQC80" s="392" t="s">
        <v>101</v>
      </c>
      <c r="MQD80" s="392" t="s">
        <v>101</v>
      </c>
      <c r="MQE80" s="392" t="s">
        <v>101</v>
      </c>
      <c r="MQF80" s="392" t="s">
        <v>101</v>
      </c>
      <c r="MQG80" s="392" t="s">
        <v>101</v>
      </c>
      <c r="MQH80" s="392" t="s">
        <v>101</v>
      </c>
      <c r="MQI80" s="392" t="s">
        <v>101</v>
      </c>
      <c r="MQJ80" s="392" t="s">
        <v>101</v>
      </c>
      <c r="MQK80" s="392" t="s">
        <v>101</v>
      </c>
      <c r="MQL80" s="392" t="s">
        <v>101</v>
      </c>
      <c r="MQM80" s="392" t="s">
        <v>101</v>
      </c>
      <c r="MQN80" s="392" t="s">
        <v>101</v>
      </c>
      <c r="MQO80" s="392" t="s">
        <v>101</v>
      </c>
      <c r="MQP80" s="392" t="s">
        <v>101</v>
      </c>
      <c r="MQQ80" s="392" t="s">
        <v>101</v>
      </c>
      <c r="MQR80" s="392" t="s">
        <v>101</v>
      </c>
      <c r="MQS80" s="392" t="s">
        <v>101</v>
      </c>
      <c r="MQT80" s="392" t="s">
        <v>101</v>
      </c>
      <c r="MQU80" s="392" t="s">
        <v>101</v>
      </c>
      <c r="MQV80" s="392" t="s">
        <v>101</v>
      </c>
      <c r="MQW80" s="392" t="s">
        <v>101</v>
      </c>
      <c r="MQX80" s="392" t="s">
        <v>101</v>
      </c>
      <c r="MQY80" s="392" t="s">
        <v>101</v>
      </c>
      <c r="MQZ80" s="392" t="s">
        <v>101</v>
      </c>
      <c r="MRA80" s="392" t="s">
        <v>101</v>
      </c>
      <c r="MRB80" s="392" t="s">
        <v>101</v>
      </c>
      <c r="MRC80" s="392" t="s">
        <v>101</v>
      </c>
      <c r="MRD80" s="392" t="s">
        <v>101</v>
      </c>
      <c r="MRE80" s="392" t="s">
        <v>101</v>
      </c>
      <c r="MRF80" s="392" t="s">
        <v>101</v>
      </c>
      <c r="MRG80" s="392" t="s">
        <v>101</v>
      </c>
      <c r="MRH80" s="392" t="s">
        <v>101</v>
      </c>
      <c r="MRI80" s="392" t="s">
        <v>101</v>
      </c>
      <c r="MRJ80" s="392" t="s">
        <v>101</v>
      </c>
      <c r="MRK80" s="392" t="s">
        <v>101</v>
      </c>
      <c r="MRL80" s="392" t="s">
        <v>101</v>
      </c>
      <c r="MRM80" s="392" t="s">
        <v>101</v>
      </c>
      <c r="MRN80" s="392" t="s">
        <v>101</v>
      </c>
      <c r="MRO80" s="392" t="s">
        <v>101</v>
      </c>
      <c r="MRP80" s="392" t="s">
        <v>101</v>
      </c>
      <c r="MRQ80" s="392" t="s">
        <v>101</v>
      </c>
      <c r="MRR80" s="392" t="s">
        <v>101</v>
      </c>
      <c r="MRS80" s="392" t="s">
        <v>101</v>
      </c>
      <c r="MRT80" s="392" t="s">
        <v>101</v>
      </c>
      <c r="MRU80" s="392" t="s">
        <v>101</v>
      </c>
      <c r="MRV80" s="392" t="s">
        <v>101</v>
      </c>
      <c r="MRW80" s="392" t="s">
        <v>101</v>
      </c>
      <c r="MRX80" s="392" t="s">
        <v>101</v>
      </c>
      <c r="MRY80" s="392" t="s">
        <v>101</v>
      </c>
      <c r="MRZ80" s="392" t="s">
        <v>101</v>
      </c>
      <c r="MSA80" s="392" t="s">
        <v>101</v>
      </c>
      <c r="MSB80" s="392" t="s">
        <v>101</v>
      </c>
      <c r="MSC80" s="392" t="s">
        <v>101</v>
      </c>
      <c r="MSD80" s="392" t="s">
        <v>101</v>
      </c>
      <c r="MSE80" s="392" t="s">
        <v>101</v>
      </c>
      <c r="MSF80" s="392" t="s">
        <v>101</v>
      </c>
      <c r="MSG80" s="392" t="s">
        <v>101</v>
      </c>
      <c r="MSH80" s="392" t="s">
        <v>101</v>
      </c>
      <c r="MSI80" s="392" t="s">
        <v>101</v>
      </c>
      <c r="MSJ80" s="392" t="s">
        <v>101</v>
      </c>
      <c r="MSK80" s="392" t="s">
        <v>101</v>
      </c>
      <c r="MSL80" s="392" t="s">
        <v>101</v>
      </c>
      <c r="MSM80" s="392" t="s">
        <v>101</v>
      </c>
      <c r="MSN80" s="392" t="s">
        <v>101</v>
      </c>
      <c r="MSO80" s="392" t="s">
        <v>101</v>
      </c>
      <c r="MSP80" s="392" t="s">
        <v>101</v>
      </c>
      <c r="MSQ80" s="392" t="s">
        <v>101</v>
      </c>
      <c r="MSR80" s="392" t="s">
        <v>101</v>
      </c>
      <c r="MSS80" s="392" t="s">
        <v>101</v>
      </c>
      <c r="MST80" s="392" t="s">
        <v>101</v>
      </c>
      <c r="MSU80" s="392" t="s">
        <v>101</v>
      </c>
      <c r="MSV80" s="392" t="s">
        <v>101</v>
      </c>
      <c r="MSW80" s="392" t="s">
        <v>101</v>
      </c>
      <c r="MSX80" s="392" t="s">
        <v>101</v>
      </c>
      <c r="MSY80" s="392" t="s">
        <v>101</v>
      </c>
      <c r="MSZ80" s="392" t="s">
        <v>101</v>
      </c>
      <c r="MTA80" s="392" t="s">
        <v>101</v>
      </c>
      <c r="MTB80" s="392" t="s">
        <v>101</v>
      </c>
      <c r="MTC80" s="392" t="s">
        <v>101</v>
      </c>
      <c r="MTD80" s="392" t="s">
        <v>101</v>
      </c>
      <c r="MTE80" s="392" t="s">
        <v>101</v>
      </c>
      <c r="MTF80" s="392" t="s">
        <v>101</v>
      </c>
      <c r="MTG80" s="392" t="s">
        <v>101</v>
      </c>
      <c r="MTH80" s="392" t="s">
        <v>101</v>
      </c>
      <c r="MTI80" s="392" t="s">
        <v>101</v>
      </c>
      <c r="MTJ80" s="392" t="s">
        <v>101</v>
      </c>
      <c r="MTK80" s="392" t="s">
        <v>101</v>
      </c>
      <c r="MTL80" s="392" t="s">
        <v>101</v>
      </c>
      <c r="MTM80" s="392" t="s">
        <v>101</v>
      </c>
      <c r="MTN80" s="392" t="s">
        <v>101</v>
      </c>
      <c r="MTO80" s="392" t="s">
        <v>101</v>
      </c>
      <c r="MTP80" s="392" t="s">
        <v>101</v>
      </c>
      <c r="MTQ80" s="392" t="s">
        <v>101</v>
      </c>
      <c r="MTR80" s="392" t="s">
        <v>101</v>
      </c>
      <c r="MTS80" s="392" t="s">
        <v>101</v>
      </c>
      <c r="MTT80" s="392" t="s">
        <v>101</v>
      </c>
      <c r="MTU80" s="392" t="s">
        <v>101</v>
      </c>
      <c r="MTV80" s="392" t="s">
        <v>101</v>
      </c>
      <c r="MTW80" s="392" t="s">
        <v>101</v>
      </c>
      <c r="MTX80" s="392" t="s">
        <v>101</v>
      </c>
      <c r="MTY80" s="392" t="s">
        <v>101</v>
      </c>
      <c r="MTZ80" s="392" t="s">
        <v>101</v>
      </c>
      <c r="MUA80" s="392" t="s">
        <v>101</v>
      </c>
      <c r="MUB80" s="392" t="s">
        <v>101</v>
      </c>
      <c r="MUC80" s="392" t="s">
        <v>101</v>
      </c>
      <c r="MUD80" s="392" t="s">
        <v>101</v>
      </c>
      <c r="MUE80" s="392" t="s">
        <v>101</v>
      </c>
      <c r="MUF80" s="392" t="s">
        <v>101</v>
      </c>
      <c r="MUG80" s="392" t="s">
        <v>101</v>
      </c>
      <c r="MUH80" s="392" t="s">
        <v>101</v>
      </c>
      <c r="MUI80" s="392" t="s">
        <v>101</v>
      </c>
      <c r="MUJ80" s="392" t="s">
        <v>101</v>
      </c>
      <c r="MUK80" s="392" t="s">
        <v>101</v>
      </c>
      <c r="MUL80" s="392" t="s">
        <v>101</v>
      </c>
      <c r="MUM80" s="392" t="s">
        <v>101</v>
      </c>
      <c r="MUN80" s="392" t="s">
        <v>101</v>
      </c>
      <c r="MUO80" s="392" t="s">
        <v>101</v>
      </c>
      <c r="MUP80" s="392" t="s">
        <v>101</v>
      </c>
      <c r="MUQ80" s="392" t="s">
        <v>101</v>
      </c>
      <c r="MUR80" s="392" t="s">
        <v>101</v>
      </c>
      <c r="MUS80" s="392" t="s">
        <v>101</v>
      </c>
      <c r="MUT80" s="392" t="s">
        <v>101</v>
      </c>
      <c r="MUU80" s="392" t="s">
        <v>101</v>
      </c>
      <c r="MUV80" s="392" t="s">
        <v>101</v>
      </c>
      <c r="MUW80" s="392" t="s">
        <v>101</v>
      </c>
      <c r="MUX80" s="392" t="s">
        <v>101</v>
      </c>
      <c r="MUY80" s="392" t="s">
        <v>101</v>
      </c>
      <c r="MUZ80" s="392" t="s">
        <v>101</v>
      </c>
      <c r="MVA80" s="392" t="s">
        <v>101</v>
      </c>
      <c r="MVB80" s="392" t="s">
        <v>101</v>
      </c>
      <c r="MVC80" s="392" t="s">
        <v>101</v>
      </c>
      <c r="MVD80" s="392" t="s">
        <v>101</v>
      </c>
      <c r="MVE80" s="392" t="s">
        <v>101</v>
      </c>
      <c r="MVF80" s="392" t="s">
        <v>101</v>
      </c>
      <c r="MVG80" s="392" t="s">
        <v>101</v>
      </c>
      <c r="MVH80" s="392" t="s">
        <v>101</v>
      </c>
      <c r="MVI80" s="392" t="s">
        <v>101</v>
      </c>
      <c r="MVJ80" s="392" t="s">
        <v>101</v>
      </c>
      <c r="MVK80" s="392" t="s">
        <v>101</v>
      </c>
      <c r="MVL80" s="392" t="s">
        <v>101</v>
      </c>
      <c r="MVM80" s="392" t="s">
        <v>101</v>
      </c>
      <c r="MVN80" s="392" t="s">
        <v>101</v>
      </c>
      <c r="MVO80" s="392" t="s">
        <v>101</v>
      </c>
      <c r="MVP80" s="392" t="s">
        <v>101</v>
      </c>
      <c r="MVQ80" s="392" t="s">
        <v>101</v>
      </c>
      <c r="MVR80" s="392" t="s">
        <v>101</v>
      </c>
      <c r="MVS80" s="392" t="s">
        <v>101</v>
      </c>
      <c r="MVT80" s="392" t="s">
        <v>101</v>
      </c>
      <c r="MVU80" s="392" t="s">
        <v>101</v>
      </c>
      <c r="MVV80" s="392" t="s">
        <v>101</v>
      </c>
      <c r="MVW80" s="392" t="s">
        <v>101</v>
      </c>
      <c r="MVX80" s="392" t="s">
        <v>101</v>
      </c>
      <c r="MVY80" s="392" t="s">
        <v>101</v>
      </c>
      <c r="MVZ80" s="392" t="s">
        <v>101</v>
      </c>
      <c r="MWA80" s="392" t="s">
        <v>101</v>
      </c>
      <c r="MWB80" s="392" t="s">
        <v>101</v>
      </c>
      <c r="MWC80" s="392" t="s">
        <v>101</v>
      </c>
      <c r="MWD80" s="392" t="s">
        <v>101</v>
      </c>
      <c r="MWE80" s="392" t="s">
        <v>101</v>
      </c>
      <c r="MWF80" s="392" t="s">
        <v>101</v>
      </c>
      <c r="MWG80" s="392" t="s">
        <v>101</v>
      </c>
      <c r="MWH80" s="392" t="s">
        <v>101</v>
      </c>
      <c r="MWI80" s="392" t="s">
        <v>101</v>
      </c>
      <c r="MWJ80" s="392" t="s">
        <v>101</v>
      </c>
      <c r="MWK80" s="392" t="s">
        <v>101</v>
      </c>
      <c r="MWL80" s="392" t="s">
        <v>101</v>
      </c>
      <c r="MWM80" s="392" t="s">
        <v>101</v>
      </c>
      <c r="MWN80" s="392" t="s">
        <v>101</v>
      </c>
      <c r="MWO80" s="392" t="s">
        <v>101</v>
      </c>
      <c r="MWP80" s="392" t="s">
        <v>101</v>
      </c>
      <c r="MWQ80" s="392" t="s">
        <v>101</v>
      </c>
      <c r="MWR80" s="392" t="s">
        <v>101</v>
      </c>
      <c r="MWS80" s="392" t="s">
        <v>101</v>
      </c>
      <c r="MWT80" s="392" t="s">
        <v>101</v>
      </c>
      <c r="MWU80" s="392" t="s">
        <v>101</v>
      </c>
      <c r="MWV80" s="392" t="s">
        <v>101</v>
      </c>
      <c r="MWW80" s="392" t="s">
        <v>101</v>
      </c>
      <c r="MWX80" s="392" t="s">
        <v>101</v>
      </c>
      <c r="MWY80" s="392" t="s">
        <v>101</v>
      </c>
      <c r="MWZ80" s="392" t="s">
        <v>101</v>
      </c>
      <c r="MXA80" s="392" t="s">
        <v>101</v>
      </c>
      <c r="MXB80" s="392" t="s">
        <v>101</v>
      </c>
      <c r="MXC80" s="392" t="s">
        <v>101</v>
      </c>
      <c r="MXD80" s="392" t="s">
        <v>101</v>
      </c>
      <c r="MXE80" s="392" t="s">
        <v>101</v>
      </c>
      <c r="MXF80" s="392" t="s">
        <v>101</v>
      </c>
      <c r="MXG80" s="392" t="s">
        <v>101</v>
      </c>
      <c r="MXH80" s="392" t="s">
        <v>101</v>
      </c>
      <c r="MXI80" s="392" t="s">
        <v>101</v>
      </c>
      <c r="MXJ80" s="392" t="s">
        <v>101</v>
      </c>
      <c r="MXK80" s="392" t="s">
        <v>101</v>
      </c>
      <c r="MXL80" s="392" t="s">
        <v>101</v>
      </c>
      <c r="MXM80" s="392" t="s">
        <v>101</v>
      </c>
      <c r="MXN80" s="392" t="s">
        <v>101</v>
      </c>
      <c r="MXO80" s="392" t="s">
        <v>101</v>
      </c>
      <c r="MXP80" s="392" t="s">
        <v>101</v>
      </c>
      <c r="MXQ80" s="392" t="s">
        <v>101</v>
      </c>
      <c r="MXR80" s="392" t="s">
        <v>101</v>
      </c>
      <c r="MXS80" s="392" t="s">
        <v>101</v>
      </c>
      <c r="MXT80" s="392" t="s">
        <v>101</v>
      </c>
      <c r="MXU80" s="392" t="s">
        <v>101</v>
      </c>
      <c r="MXV80" s="392" t="s">
        <v>101</v>
      </c>
      <c r="MXW80" s="392" t="s">
        <v>101</v>
      </c>
      <c r="MXX80" s="392" t="s">
        <v>101</v>
      </c>
      <c r="MXY80" s="392" t="s">
        <v>101</v>
      </c>
      <c r="MXZ80" s="392" t="s">
        <v>101</v>
      </c>
      <c r="MYA80" s="392" t="s">
        <v>101</v>
      </c>
      <c r="MYB80" s="392" t="s">
        <v>101</v>
      </c>
      <c r="MYC80" s="392" t="s">
        <v>101</v>
      </c>
      <c r="MYD80" s="392" t="s">
        <v>101</v>
      </c>
      <c r="MYE80" s="392" t="s">
        <v>101</v>
      </c>
      <c r="MYF80" s="392" t="s">
        <v>101</v>
      </c>
      <c r="MYG80" s="392" t="s">
        <v>101</v>
      </c>
      <c r="MYH80" s="392" t="s">
        <v>101</v>
      </c>
      <c r="MYI80" s="392" t="s">
        <v>101</v>
      </c>
      <c r="MYJ80" s="392" t="s">
        <v>101</v>
      </c>
      <c r="MYK80" s="392" t="s">
        <v>101</v>
      </c>
      <c r="MYL80" s="392" t="s">
        <v>101</v>
      </c>
      <c r="MYM80" s="392" t="s">
        <v>101</v>
      </c>
      <c r="MYN80" s="392" t="s">
        <v>101</v>
      </c>
      <c r="MYO80" s="392" t="s">
        <v>101</v>
      </c>
      <c r="MYP80" s="392" t="s">
        <v>101</v>
      </c>
      <c r="MYQ80" s="392" t="s">
        <v>101</v>
      </c>
      <c r="MYR80" s="392" t="s">
        <v>101</v>
      </c>
      <c r="MYS80" s="392" t="s">
        <v>101</v>
      </c>
      <c r="MYT80" s="392" t="s">
        <v>101</v>
      </c>
      <c r="MYU80" s="392" t="s">
        <v>101</v>
      </c>
      <c r="MYV80" s="392" t="s">
        <v>101</v>
      </c>
      <c r="MYW80" s="392" t="s">
        <v>101</v>
      </c>
      <c r="MYX80" s="392" t="s">
        <v>101</v>
      </c>
      <c r="MYY80" s="392" t="s">
        <v>101</v>
      </c>
      <c r="MYZ80" s="392" t="s">
        <v>101</v>
      </c>
      <c r="MZA80" s="392" t="s">
        <v>101</v>
      </c>
      <c r="MZB80" s="392" t="s">
        <v>101</v>
      </c>
      <c r="MZC80" s="392" t="s">
        <v>101</v>
      </c>
      <c r="MZD80" s="392" t="s">
        <v>101</v>
      </c>
      <c r="MZE80" s="392" t="s">
        <v>101</v>
      </c>
      <c r="MZF80" s="392" t="s">
        <v>101</v>
      </c>
      <c r="MZG80" s="392" t="s">
        <v>101</v>
      </c>
      <c r="MZH80" s="392" t="s">
        <v>101</v>
      </c>
      <c r="MZI80" s="392" t="s">
        <v>101</v>
      </c>
      <c r="MZJ80" s="392" t="s">
        <v>101</v>
      </c>
      <c r="MZK80" s="392" t="s">
        <v>101</v>
      </c>
      <c r="MZL80" s="392" t="s">
        <v>101</v>
      </c>
      <c r="MZM80" s="392" t="s">
        <v>101</v>
      </c>
      <c r="MZN80" s="392" t="s">
        <v>101</v>
      </c>
      <c r="MZO80" s="392" t="s">
        <v>101</v>
      </c>
      <c r="MZP80" s="392" t="s">
        <v>101</v>
      </c>
      <c r="MZQ80" s="392" t="s">
        <v>101</v>
      </c>
      <c r="MZR80" s="392" t="s">
        <v>101</v>
      </c>
      <c r="MZS80" s="392" t="s">
        <v>101</v>
      </c>
      <c r="MZT80" s="392" t="s">
        <v>101</v>
      </c>
      <c r="MZU80" s="392" t="s">
        <v>101</v>
      </c>
      <c r="MZV80" s="392" t="s">
        <v>101</v>
      </c>
      <c r="MZW80" s="392" t="s">
        <v>101</v>
      </c>
      <c r="MZX80" s="392" t="s">
        <v>101</v>
      </c>
      <c r="MZY80" s="392" t="s">
        <v>101</v>
      </c>
      <c r="MZZ80" s="392" t="s">
        <v>101</v>
      </c>
      <c r="NAA80" s="392" t="s">
        <v>101</v>
      </c>
      <c r="NAB80" s="392" t="s">
        <v>101</v>
      </c>
      <c r="NAC80" s="392" t="s">
        <v>101</v>
      </c>
      <c r="NAD80" s="392" t="s">
        <v>101</v>
      </c>
      <c r="NAE80" s="392" t="s">
        <v>101</v>
      </c>
      <c r="NAF80" s="392" t="s">
        <v>101</v>
      </c>
      <c r="NAG80" s="392" t="s">
        <v>101</v>
      </c>
      <c r="NAH80" s="392" t="s">
        <v>101</v>
      </c>
      <c r="NAI80" s="392" t="s">
        <v>101</v>
      </c>
      <c r="NAJ80" s="392" t="s">
        <v>101</v>
      </c>
      <c r="NAK80" s="392" t="s">
        <v>101</v>
      </c>
      <c r="NAL80" s="392" t="s">
        <v>101</v>
      </c>
      <c r="NAM80" s="392" t="s">
        <v>101</v>
      </c>
      <c r="NAN80" s="392" t="s">
        <v>101</v>
      </c>
      <c r="NAO80" s="392" t="s">
        <v>101</v>
      </c>
      <c r="NAP80" s="392" t="s">
        <v>101</v>
      </c>
      <c r="NAQ80" s="392" t="s">
        <v>101</v>
      </c>
      <c r="NAR80" s="392" t="s">
        <v>101</v>
      </c>
      <c r="NAS80" s="392" t="s">
        <v>101</v>
      </c>
      <c r="NAT80" s="392" t="s">
        <v>101</v>
      </c>
      <c r="NAU80" s="392" t="s">
        <v>101</v>
      </c>
      <c r="NAV80" s="392" t="s">
        <v>101</v>
      </c>
      <c r="NAW80" s="392" t="s">
        <v>101</v>
      </c>
      <c r="NAX80" s="392" t="s">
        <v>101</v>
      </c>
      <c r="NAY80" s="392" t="s">
        <v>101</v>
      </c>
      <c r="NAZ80" s="392" t="s">
        <v>101</v>
      </c>
      <c r="NBA80" s="392" t="s">
        <v>101</v>
      </c>
      <c r="NBB80" s="392" t="s">
        <v>101</v>
      </c>
      <c r="NBC80" s="392" t="s">
        <v>101</v>
      </c>
      <c r="NBD80" s="392" t="s">
        <v>101</v>
      </c>
      <c r="NBE80" s="392" t="s">
        <v>101</v>
      </c>
      <c r="NBF80" s="392" t="s">
        <v>101</v>
      </c>
      <c r="NBG80" s="392" t="s">
        <v>101</v>
      </c>
      <c r="NBH80" s="392" t="s">
        <v>101</v>
      </c>
      <c r="NBI80" s="392" t="s">
        <v>101</v>
      </c>
      <c r="NBJ80" s="392" t="s">
        <v>101</v>
      </c>
      <c r="NBK80" s="392" t="s">
        <v>101</v>
      </c>
      <c r="NBL80" s="392" t="s">
        <v>101</v>
      </c>
      <c r="NBM80" s="392" t="s">
        <v>101</v>
      </c>
      <c r="NBN80" s="392" t="s">
        <v>101</v>
      </c>
      <c r="NBO80" s="392" t="s">
        <v>101</v>
      </c>
      <c r="NBP80" s="392" t="s">
        <v>101</v>
      </c>
      <c r="NBQ80" s="392" t="s">
        <v>101</v>
      </c>
      <c r="NBR80" s="392" t="s">
        <v>101</v>
      </c>
      <c r="NBS80" s="392" t="s">
        <v>101</v>
      </c>
      <c r="NBT80" s="392" t="s">
        <v>101</v>
      </c>
      <c r="NBU80" s="392" t="s">
        <v>101</v>
      </c>
      <c r="NBV80" s="392" t="s">
        <v>101</v>
      </c>
      <c r="NBW80" s="392" t="s">
        <v>101</v>
      </c>
      <c r="NBX80" s="392" t="s">
        <v>101</v>
      </c>
      <c r="NBY80" s="392" t="s">
        <v>101</v>
      </c>
      <c r="NBZ80" s="392" t="s">
        <v>101</v>
      </c>
      <c r="NCA80" s="392" t="s">
        <v>101</v>
      </c>
      <c r="NCB80" s="392" t="s">
        <v>101</v>
      </c>
      <c r="NCC80" s="392" t="s">
        <v>101</v>
      </c>
      <c r="NCD80" s="392" t="s">
        <v>101</v>
      </c>
      <c r="NCE80" s="392" t="s">
        <v>101</v>
      </c>
      <c r="NCF80" s="392" t="s">
        <v>101</v>
      </c>
      <c r="NCG80" s="392" t="s">
        <v>101</v>
      </c>
      <c r="NCH80" s="392" t="s">
        <v>101</v>
      </c>
      <c r="NCI80" s="392" t="s">
        <v>101</v>
      </c>
      <c r="NCJ80" s="392" t="s">
        <v>101</v>
      </c>
      <c r="NCK80" s="392" t="s">
        <v>101</v>
      </c>
      <c r="NCL80" s="392" t="s">
        <v>101</v>
      </c>
      <c r="NCM80" s="392" t="s">
        <v>101</v>
      </c>
      <c r="NCN80" s="392" t="s">
        <v>101</v>
      </c>
      <c r="NCO80" s="392" t="s">
        <v>101</v>
      </c>
      <c r="NCP80" s="392" t="s">
        <v>101</v>
      </c>
      <c r="NCQ80" s="392" t="s">
        <v>101</v>
      </c>
      <c r="NCR80" s="392" t="s">
        <v>101</v>
      </c>
      <c r="NCS80" s="392" t="s">
        <v>101</v>
      </c>
      <c r="NCT80" s="392" t="s">
        <v>101</v>
      </c>
      <c r="NCU80" s="392" t="s">
        <v>101</v>
      </c>
      <c r="NCV80" s="392" t="s">
        <v>101</v>
      </c>
      <c r="NCW80" s="392" t="s">
        <v>101</v>
      </c>
      <c r="NCX80" s="392" t="s">
        <v>101</v>
      </c>
      <c r="NCY80" s="392" t="s">
        <v>101</v>
      </c>
      <c r="NCZ80" s="392" t="s">
        <v>101</v>
      </c>
      <c r="NDA80" s="392" t="s">
        <v>101</v>
      </c>
      <c r="NDB80" s="392" t="s">
        <v>101</v>
      </c>
      <c r="NDC80" s="392" t="s">
        <v>101</v>
      </c>
      <c r="NDD80" s="392" t="s">
        <v>101</v>
      </c>
      <c r="NDE80" s="392" t="s">
        <v>101</v>
      </c>
      <c r="NDF80" s="392" t="s">
        <v>101</v>
      </c>
      <c r="NDG80" s="392" t="s">
        <v>101</v>
      </c>
      <c r="NDH80" s="392" t="s">
        <v>101</v>
      </c>
      <c r="NDI80" s="392" t="s">
        <v>101</v>
      </c>
      <c r="NDJ80" s="392" t="s">
        <v>101</v>
      </c>
      <c r="NDK80" s="392" t="s">
        <v>101</v>
      </c>
      <c r="NDL80" s="392" t="s">
        <v>101</v>
      </c>
      <c r="NDM80" s="392" t="s">
        <v>101</v>
      </c>
      <c r="NDN80" s="392" t="s">
        <v>101</v>
      </c>
      <c r="NDO80" s="392" t="s">
        <v>101</v>
      </c>
      <c r="NDP80" s="392" t="s">
        <v>101</v>
      </c>
      <c r="NDQ80" s="392" t="s">
        <v>101</v>
      </c>
      <c r="NDR80" s="392" t="s">
        <v>101</v>
      </c>
      <c r="NDS80" s="392" t="s">
        <v>101</v>
      </c>
      <c r="NDT80" s="392" t="s">
        <v>101</v>
      </c>
      <c r="NDU80" s="392" t="s">
        <v>101</v>
      </c>
      <c r="NDV80" s="392" t="s">
        <v>101</v>
      </c>
      <c r="NDW80" s="392" t="s">
        <v>101</v>
      </c>
      <c r="NDX80" s="392" t="s">
        <v>101</v>
      </c>
      <c r="NDY80" s="392" t="s">
        <v>101</v>
      </c>
      <c r="NDZ80" s="392" t="s">
        <v>101</v>
      </c>
      <c r="NEA80" s="392" t="s">
        <v>101</v>
      </c>
      <c r="NEB80" s="392" t="s">
        <v>101</v>
      </c>
      <c r="NEC80" s="392" t="s">
        <v>101</v>
      </c>
      <c r="NED80" s="392" t="s">
        <v>101</v>
      </c>
      <c r="NEE80" s="392" t="s">
        <v>101</v>
      </c>
      <c r="NEF80" s="392" t="s">
        <v>101</v>
      </c>
      <c r="NEG80" s="392" t="s">
        <v>101</v>
      </c>
      <c r="NEH80" s="392" t="s">
        <v>101</v>
      </c>
      <c r="NEI80" s="392" t="s">
        <v>101</v>
      </c>
      <c r="NEJ80" s="392" t="s">
        <v>101</v>
      </c>
      <c r="NEK80" s="392" t="s">
        <v>101</v>
      </c>
      <c r="NEL80" s="392" t="s">
        <v>101</v>
      </c>
      <c r="NEM80" s="392" t="s">
        <v>101</v>
      </c>
      <c r="NEN80" s="392" t="s">
        <v>101</v>
      </c>
      <c r="NEO80" s="392" t="s">
        <v>101</v>
      </c>
      <c r="NEP80" s="392" t="s">
        <v>101</v>
      </c>
      <c r="NEQ80" s="392" t="s">
        <v>101</v>
      </c>
      <c r="NER80" s="392" t="s">
        <v>101</v>
      </c>
      <c r="NES80" s="392" t="s">
        <v>101</v>
      </c>
      <c r="NET80" s="392" t="s">
        <v>101</v>
      </c>
      <c r="NEU80" s="392" t="s">
        <v>101</v>
      </c>
      <c r="NEV80" s="392" t="s">
        <v>101</v>
      </c>
      <c r="NEW80" s="392" t="s">
        <v>101</v>
      </c>
      <c r="NEX80" s="392" t="s">
        <v>101</v>
      </c>
      <c r="NEY80" s="392" t="s">
        <v>101</v>
      </c>
      <c r="NEZ80" s="392" t="s">
        <v>101</v>
      </c>
      <c r="NFA80" s="392" t="s">
        <v>101</v>
      </c>
      <c r="NFB80" s="392" t="s">
        <v>101</v>
      </c>
      <c r="NFC80" s="392" t="s">
        <v>101</v>
      </c>
      <c r="NFD80" s="392" t="s">
        <v>101</v>
      </c>
      <c r="NFE80" s="392" t="s">
        <v>101</v>
      </c>
      <c r="NFF80" s="392" t="s">
        <v>101</v>
      </c>
      <c r="NFG80" s="392" t="s">
        <v>101</v>
      </c>
      <c r="NFH80" s="392" t="s">
        <v>101</v>
      </c>
      <c r="NFI80" s="392" t="s">
        <v>101</v>
      </c>
      <c r="NFJ80" s="392" t="s">
        <v>101</v>
      </c>
      <c r="NFK80" s="392" t="s">
        <v>101</v>
      </c>
      <c r="NFL80" s="392" t="s">
        <v>101</v>
      </c>
      <c r="NFM80" s="392" t="s">
        <v>101</v>
      </c>
      <c r="NFN80" s="392" t="s">
        <v>101</v>
      </c>
      <c r="NFO80" s="392" t="s">
        <v>101</v>
      </c>
      <c r="NFP80" s="392" t="s">
        <v>101</v>
      </c>
      <c r="NFQ80" s="392" t="s">
        <v>101</v>
      </c>
      <c r="NFR80" s="392" t="s">
        <v>101</v>
      </c>
      <c r="NFS80" s="392" t="s">
        <v>101</v>
      </c>
      <c r="NFT80" s="392" t="s">
        <v>101</v>
      </c>
      <c r="NFU80" s="392" t="s">
        <v>101</v>
      </c>
      <c r="NFV80" s="392" t="s">
        <v>101</v>
      </c>
      <c r="NFW80" s="392" t="s">
        <v>101</v>
      </c>
      <c r="NFX80" s="392" t="s">
        <v>101</v>
      </c>
      <c r="NFY80" s="392" t="s">
        <v>101</v>
      </c>
      <c r="NFZ80" s="392" t="s">
        <v>101</v>
      </c>
      <c r="NGA80" s="392" t="s">
        <v>101</v>
      </c>
      <c r="NGB80" s="392" t="s">
        <v>101</v>
      </c>
      <c r="NGC80" s="392" t="s">
        <v>101</v>
      </c>
      <c r="NGD80" s="392" t="s">
        <v>101</v>
      </c>
      <c r="NGE80" s="392" t="s">
        <v>101</v>
      </c>
      <c r="NGF80" s="392" t="s">
        <v>101</v>
      </c>
      <c r="NGG80" s="392" t="s">
        <v>101</v>
      </c>
      <c r="NGH80" s="392" t="s">
        <v>101</v>
      </c>
      <c r="NGI80" s="392" t="s">
        <v>101</v>
      </c>
      <c r="NGJ80" s="392" t="s">
        <v>101</v>
      </c>
      <c r="NGK80" s="392" t="s">
        <v>101</v>
      </c>
      <c r="NGL80" s="392" t="s">
        <v>101</v>
      </c>
      <c r="NGM80" s="392" t="s">
        <v>101</v>
      </c>
      <c r="NGN80" s="392" t="s">
        <v>101</v>
      </c>
      <c r="NGO80" s="392" t="s">
        <v>101</v>
      </c>
      <c r="NGP80" s="392" t="s">
        <v>101</v>
      </c>
      <c r="NGQ80" s="392" t="s">
        <v>101</v>
      </c>
      <c r="NGR80" s="392" t="s">
        <v>101</v>
      </c>
      <c r="NGS80" s="392" t="s">
        <v>101</v>
      </c>
      <c r="NGT80" s="392" t="s">
        <v>101</v>
      </c>
      <c r="NGU80" s="392" t="s">
        <v>101</v>
      </c>
      <c r="NGV80" s="392" t="s">
        <v>101</v>
      </c>
      <c r="NGW80" s="392" t="s">
        <v>101</v>
      </c>
      <c r="NGX80" s="392" t="s">
        <v>101</v>
      </c>
      <c r="NGY80" s="392" t="s">
        <v>101</v>
      </c>
      <c r="NGZ80" s="392" t="s">
        <v>101</v>
      </c>
      <c r="NHA80" s="392" t="s">
        <v>101</v>
      </c>
      <c r="NHB80" s="392" t="s">
        <v>101</v>
      </c>
      <c r="NHC80" s="392" t="s">
        <v>101</v>
      </c>
      <c r="NHD80" s="392" t="s">
        <v>101</v>
      </c>
      <c r="NHE80" s="392" t="s">
        <v>101</v>
      </c>
      <c r="NHF80" s="392" t="s">
        <v>101</v>
      </c>
      <c r="NHG80" s="392" t="s">
        <v>101</v>
      </c>
      <c r="NHH80" s="392" t="s">
        <v>101</v>
      </c>
      <c r="NHI80" s="392" t="s">
        <v>101</v>
      </c>
      <c r="NHJ80" s="392" t="s">
        <v>101</v>
      </c>
      <c r="NHK80" s="392" t="s">
        <v>101</v>
      </c>
      <c r="NHL80" s="392" t="s">
        <v>101</v>
      </c>
      <c r="NHM80" s="392" t="s">
        <v>101</v>
      </c>
      <c r="NHN80" s="392" t="s">
        <v>101</v>
      </c>
      <c r="NHO80" s="392" t="s">
        <v>101</v>
      </c>
      <c r="NHP80" s="392" t="s">
        <v>101</v>
      </c>
      <c r="NHQ80" s="392" t="s">
        <v>101</v>
      </c>
      <c r="NHR80" s="392" t="s">
        <v>101</v>
      </c>
      <c r="NHS80" s="392" t="s">
        <v>101</v>
      </c>
      <c r="NHT80" s="392" t="s">
        <v>101</v>
      </c>
      <c r="NHU80" s="392" t="s">
        <v>101</v>
      </c>
      <c r="NHV80" s="392" t="s">
        <v>101</v>
      </c>
      <c r="NHW80" s="392" t="s">
        <v>101</v>
      </c>
      <c r="NHX80" s="392" t="s">
        <v>101</v>
      </c>
      <c r="NHY80" s="392" t="s">
        <v>101</v>
      </c>
      <c r="NHZ80" s="392" t="s">
        <v>101</v>
      </c>
      <c r="NIA80" s="392" t="s">
        <v>101</v>
      </c>
      <c r="NIB80" s="392" t="s">
        <v>101</v>
      </c>
      <c r="NIC80" s="392" t="s">
        <v>101</v>
      </c>
      <c r="NID80" s="392" t="s">
        <v>101</v>
      </c>
      <c r="NIE80" s="392" t="s">
        <v>101</v>
      </c>
      <c r="NIF80" s="392" t="s">
        <v>101</v>
      </c>
      <c r="NIG80" s="392" t="s">
        <v>101</v>
      </c>
      <c r="NIH80" s="392" t="s">
        <v>101</v>
      </c>
      <c r="NII80" s="392" t="s">
        <v>101</v>
      </c>
      <c r="NIJ80" s="392" t="s">
        <v>101</v>
      </c>
      <c r="NIK80" s="392" t="s">
        <v>101</v>
      </c>
      <c r="NIL80" s="392" t="s">
        <v>101</v>
      </c>
      <c r="NIM80" s="392" t="s">
        <v>101</v>
      </c>
      <c r="NIN80" s="392" t="s">
        <v>101</v>
      </c>
      <c r="NIO80" s="392" t="s">
        <v>101</v>
      </c>
      <c r="NIP80" s="392" t="s">
        <v>101</v>
      </c>
      <c r="NIQ80" s="392" t="s">
        <v>101</v>
      </c>
      <c r="NIR80" s="392" t="s">
        <v>101</v>
      </c>
      <c r="NIS80" s="392" t="s">
        <v>101</v>
      </c>
      <c r="NIT80" s="392" t="s">
        <v>101</v>
      </c>
      <c r="NIU80" s="392" t="s">
        <v>101</v>
      </c>
      <c r="NIV80" s="392" t="s">
        <v>101</v>
      </c>
      <c r="NIW80" s="392" t="s">
        <v>101</v>
      </c>
      <c r="NIX80" s="392" t="s">
        <v>101</v>
      </c>
      <c r="NIY80" s="392" t="s">
        <v>101</v>
      </c>
      <c r="NIZ80" s="392" t="s">
        <v>101</v>
      </c>
      <c r="NJA80" s="392" t="s">
        <v>101</v>
      </c>
      <c r="NJB80" s="392" t="s">
        <v>101</v>
      </c>
      <c r="NJC80" s="392" t="s">
        <v>101</v>
      </c>
      <c r="NJD80" s="392" t="s">
        <v>101</v>
      </c>
      <c r="NJE80" s="392" t="s">
        <v>101</v>
      </c>
      <c r="NJF80" s="392" t="s">
        <v>101</v>
      </c>
      <c r="NJG80" s="392" t="s">
        <v>101</v>
      </c>
      <c r="NJH80" s="392" t="s">
        <v>101</v>
      </c>
      <c r="NJI80" s="392" t="s">
        <v>101</v>
      </c>
      <c r="NJJ80" s="392" t="s">
        <v>101</v>
      </c>
      <c r="NJK80" s="392" t="s">
        <v>101</v>
      </c>
      <c r="NJL80" s="392" t="s">
        <v>101</v>
      </c>
      <c r="NJM80" s="392" t="s">
        <v>101</v>
      </c>
      <c r="NJN80" s="392" t="s">
        <v>101</v>
      </c>
      <c r="NJO80" s="392" t="s">
        <v>101</v>
      </c>
      <c r="NJP80" s="392" t="s">
        <v>101</v>
      </c>
      <c r="NJQ80" s="392" t="s">
        <v>101</v>
      </c>
      <c r="NJR80" s="392" t="s">
        <v>101</v>
      </c>
      <c r="NJS80" s="392" t="s">
        <v>101</v>
      </c>
      <c r="NJT80" s="392" t="s">
        <v>101</v>
      </c>
      <c r="NJU80" s="392" t="s">
        <v>101</v>
      </c>
      <c r="NJV80" s="392" t="s">
        <v>101</v>
      </c>
      <c r="NJW80" s="392" t="s">
        <v>101</v>
      </c>
      <c r="NJX80" s="392" t="s">
        <v>101</v>
      </c>
      <c r="NJY80" s="392" t="s">
        <v>101</v>
      </c>
      <c r="NJZ80" s="392" t="s">
        <v>101</v>
      </c>
      <c r="NKA80" s="392" t="s">
        <v>101</v>
      </c>
      <c r="NKB80" s="392" t="s">
        <v>101</v>
      </c>
      <c r="NKC80" s="392" t="s">
        <v>101</v>
      </c>
      <c r="NKD80" s="392" t="s">
        <v>101</v>
      </c>
      <c r="NKE80" s="392" t="s">
        <v>101</v>
      </c>
      <c r="NKF80" s="392" t="s">
        <v>101</v>
      </c>
      <c r="NKG80" s="392" t="s">
        <v>101</v>
      </c>
      <c r="NKH80" s="392" t="s">
        <v>101</v>
      </c>
      <c r="NKI80" s="392" t="s">
        <v>101</v>
      </c>
      <c r="NKJ80" s="392" t="s">
        <v>101</v>
      </c>
      <c r="NKK80" s="392" t="s">
        <v>101</v>
      </c>
      <c r="NKL80" s="392" t="s">
        <v>101</v>
      </c>
      <c r="NKM80" s="392" t="s">
        <v>101</v>
      </c>
      <c r="NKN80" s="392" t="s">
        <v>101</v>
      </c>
      <c r="NKO80" s="392" t="s">
        <v>101</v>
      </c>
      <c r="NKP80" s="392" t="s">
        <v>101</v>
      </c>
      <c r="NKQ80" s="392" t="s">
        <v>101</v>
      </c>
      <c r="NKR80" s="392" t="s">
        <v>101</v>
      </c>
      <c r="NKS80" s="392" t="s">
        <v>101</v>
      </c>
      <c r="NKT80" s="392" t="s">
        <v>101</v>
      </c>
      <c r="NKU80" s="392" t="s">
        <v>101</v>
      </c>
      <c r="NKV80" s="392" t="s">
        <v>101</v>
      </c>
      <c r="NKW80" s="392" t="s">
        <v>101</v>
      </c>
      <c r="NKX80" s="392" t="s">
        <v>101</v>
      </c>
      <c r="NKY80" s="392" t="s">
        <v>101</v>
      </c>
      <c r="NKZ80" s="392" t="s">
        <v>101</v>
      </c>
      <c r="NLA80" s="392" t="s">
        <v>101</v>
      </c>
      <c r="NLB80" s="392" t="s">
        <v>101</v>
      </c>
      <c r="NLC80" s="392" t="s">
        <v>101</v>
      </c>
      <c r="NLD80" s="392" t="s">
        <v>101</v>
      </c>
      <c r="NLE80" s="392" t="s">
        <v>101</v>
      </c>
      <c r="NLF80" s="392" t="s">
        <v>101</v>
      </c>
      <c r="NLG80" s="392" t="s">
        <v>101</v>
      </c>
      <c r="NLH80" s="392" t="s">
        <v>101</v>
      </c>
      <c r="NLI80" s="392" t="s">
        <v>101</v>
      </c>
      <c r="NLJ80" s="392" t="s">
        <v>101</v>
      </c>
      <c r="NLK80" s="392" t="s">
        <v>101</v>
      </c>
      <c r="NLL80" s="392" t="s">
        <v>101</v>
      </c>
      <c r="NLM80" s="392" t="s">
        <v>101</v>
      </c>
      <c r="NLN80" s="392" t="s">
        <v>101</v>
      </c>
      <c r="NLO80" s="392" t="s">
        <v>101</v>
      </c>
      <c r="NLP80" s="392" t="s">
        <v>101</v>
      </c>
      <c r="NLQ80" s="392" t="s">
        <v>101</v>
      </c>
      <c r="NLR80" s="392" t="s">
        <v>101</v>
      </c>
      <c r="NLS80" s="392" t="s">
        <v>101</v>
      </c>
      <c r="NLT80" s="392" t="s">
        <v>101</v>
      </c>
      <c r="NLU80" s="392" t="s">
        <v>101</v>
      </c>
      <c r="NLV80" s="392" t="s">
        <v>101</v>
      </c>
      <c r="NLW80" s="392" t="s">
        <v>101</v>
      </c>
      <c r="NLX80" s="392" t="s">
        <v>101</v>
      </c>
      <c r="NLY80" s="392" t="s">
        <v>101</v>
      </c>
      <c r="NLZ80" s="392" t="s">
        <v>101</v>
      </c>
      <c r="NMA80" s="392" t="s">
        <v>101</v>
      </c>
      <c r="NMB80" s="392" t="s">
        <v>101</v>
      </c>
      <c r="NMC80" s="392" t="s">
        <v>101</v>
      </c>
      <c r="NMD80" s="392" t="s">
        <v>101</v>
      </c>
      <c r="NME80" s="392" t="s">
        <v>101</v>
      </c>
      <c r="NMF80" s="392" t="s">
        <v>101</v>
      </c>
      <c r="NMG80" s="392" t="s">
        <v>101</v>
      </c>
      <c r="NMH80" s="392" t="s">
        <v>101</v>
      </c>
      <c r="NMI80" s="392" t="s">
        <v>101</v>
      </c>
      <c r="NMJ80" s="392" t="s">
        <v>101</v>
      </c>
      <c r="NMK80" s="392" t="s">
        <v>101</v>
      </c>
      <c r="NML80" s="392" t="s">
        <v>101</v>
      </c>
      <c r="NMM80" s="392" t="s">
        <v>101</v>
      </c>
      <c r="NMN80" s="392" t="s">
        <v>101</v>
      </c>
      <c r="NMO80" s="392" t="s">
        <v>101</v>
      </c>
      <c r="NMP80" s="392" t="s">
        <v>101</v>
      </c>
      <c r="NMQ80" s="392" t="s">
        <v>101</v>
      </c>
      <c r="NMR80" s="392" t="s">
        <v>101</v>
      </c>
      <c r="NMS80" s="392" t="s">
        <v>101</v>
      </c>
      <c r="NMT80" s="392" t="s">
        <v>101</v>
      </c>
      <c r="NMU80" s="392" t="s">
        <v>101</v>
      </c>
      <c r="NMV80" s="392" t="s">
        <v>101</v>
      </c>
      <c r="NMW80" s="392" t="s">
        <v>101</v>
      </c>
      <c r="NMX80" s="392" t="s">
        <v>101</v>
      </c>
      <c r="NMY80" s="392" t="s">
        <v>101</v>
      </c>
      <c r="NMZ80" s="392" t="s">
        <v>101</v>
      </c>
      <c r="NNA80" s="392" t="s">
        <v>101</v>
      </c>
      <c r="NNB80" s="392" t="s">
        <v>101</v>
      </c>
      <c r="NNC80" s="392" t="s">
        <v>101</v>
      </c>
      <c r="NND80" s="392" t="s">
        <v>101</v>
      </c>
      <c r="NNE80" s="392" t="s">
        <v>101</v>
      </c>
      <c r="NNF80" s="392" t="s">
        <v>101</v>
      </c>
      <c r="NNG80" s="392" t="s">
        <v>101</v>
      </c>
      <c r="NNH80" s="392" t="s">
        <v>101</v>
      </c>
      <c r="NNI80" s="392" t="s">
        <v>101</v>
      </c>
      <c r="NNJ80" s="392" t="s">
        <v>101</v>
      </c>
      <c r="NNK80" s="392" t="s">
        <v>101</v>
      </c>
      <c r="NNL80" s="392" t="s">
        <v>101</v>
      </c>
      <c r="NNM80" s="392" t="s">
        <v>101</v>
      </c>
      <c r="NNN80" s="392" t="s">
        <v>101</v>
      </c>
      <c r="NNO80" s="392" t="s">
        <v>101</v>
      </c>
      <c r="NNP80" s="392" t="s">
        <v>101</v>
      </c>
      <c r="NNQ80" s="392" t="s">
        <v>101</v>
      </c>
      <c r="NNR80" s="392" t="s">
        <v>101</v>
      </c>
      <c r="NNS80" s="392" t="s">
        <v>101</v>
      </c>
      <c r="NNT80" s="392" t="s">
        <v>101</v>
      </c>
      <c r="NNU80" s="392" t="s">
        <v>101</v>
      </c>
      <c r="NNV80" s="392" t="s">
        <v>101</v>
      </c>
      <c r="NNW80" s="392" t="s">
        <v>101</v>
      </c>
      <c r="NNX80" s="392" t="s">
        <v>101</v>
      </c>
      <c r="NNY80" s="392" t="s">
        <v>101</v>
      </c>
      <c r="NNZ80" s="392" t="s">
        <v>101</v>
      </c>
      <c r="NOA80" s="392" t="s">
        <v>101</v>
      </c>
      <c r="NOB80" s="392" t="s">
        <v>101</v>
      </c>
      <c r="NOC80" s="392" t="s">
        <v>101</v>
      </c>
      <c r="NOD80" s="392" t="s">
        <v>101</v>
      </c>
      <c r="NOE80" s="392" t="s">
        <v>101</v>
      </c>
      <c r="NOF80" s="392" t="s">
        <v>101</v>
      </c>
      <c r="NOG80" s="392" t="s">
        <v>101</v>
      </c>
      <c r="NOH80" s="392" t="s">
        <v>101</v>
      </c>
      <c r="NOI80" s="392" t="s">
        <v>101</v>
      </c>
      <c r="NOJ80" s="392" t="s">
        <v>101</v>
      </c>
      <c r="NOK80" s="392" t="s">
        <v>101</v>
      </c>
      <c r="NOL80" s="392" t="s">
        <v>101</v>
      </c>
      <c r="NOM80" s="392" t="s">
        <v>101</v>
      </c>
      <c r="NON80" s="392" t="s">
        <v>101</v>
      </c>
      <c r="NOO80" s="392" t="s">
        <v>101</v>
      </c>
      <c r="NOP80" s="392" t="s">
        <v>101</v>
      </c>
      <c r="NOQ80" s="392" t="s">
        <v>101</v>
      </c>
      <c r="NOR80" s="392" t="s">
        <v>101</v>
      </c>
      <c r="NOS80" s="392" t="s">
        <v>101</v>
      </c>
      <c r="NOT80" s="392" t="s">
        <v>101</v>
      </c>
      <c r="NOU80" s="392" t="s">
        <v>101</v>
      </c>
      <c r="NOV80" s="392" t="s">
        <v>101</v>
      </c>
      <c r="NOW80" s="392" t="s">
        <v>101</v>
      </c>
      <c r="NOX80" s="392" t="s">
        <v>101</v>
      </c>
      <c r="NOY80" s="392" t="s">
        <v>101</v>
      </c>
      <c r="NOZ80" s="392" t="s">
        <v>101</v>
      </c>
      <c r="NPA80" s="392" t="s">
        <v>101</v>
      </c>
      <c r="NPB80" s="392" t="s">
        <v>101</v>
      </c>
      <c r="NPC80" s="392" t="s">
        <v>101</v>
      </c>
      <c r="NPD80" s="392" t="s">
        <v>101</v>
      </c>
      <c r="NPE80" s="392" t="s">
        <v>101</v>
      </c>
      <c r="NPF80" s="392" t="s">
        <v>101</v>
      </c>
      <c r="NPG80" s="392" t="s">
        <v>101</v>
      </c>
      <c r="NPH80" s="392" t="s">
        <v>101</v>
      </c>
      <c r="NPI80" s="392" t="s">
        <v>101</v>
      </c>
      <c r="NPJ80" s="392" t="s">
        <v>101</v>
      </c>
      <c r="NPK80" s="392" t="s">
        <v>101</v>
      </c>
      <c r="NPL80" s="392" t="s">
        <v>101</v>
      </c>
      <c r="NPM80" s="392" t="s">
        <v>101</v>
      </c>
      <c r="NPN80" s="392" t="s">
        <v>101</v>
      </c>
      <c r="NPO80" s="392" t="s">
        <v>101</v>
      </c>
      <c r="NPP80" s="392" t="s">
        <v>101</v>
      </c>
      <c r="NPQ80" s="392" t="s">
        <v>101</v>
      </c>
      <c r="NPR80" s="392" t="s">
        <v>101</v>
      </c>
      <c r="NPS80" s="392" t="s">
        <v>101</v>
      </c>
      <c r="NPT80" s="392" t="s">
        <v>101</v>
      </c>
      <c r="NPU80" s="392" t="s">
        <v>101</v>
      </c>
      <c r="NPV80" s="392" t="s">
        <v>101</v>
      </c>
      <c r="NPW80" s="392" t="s">
        <v>101</v>
      </c>
      <c r="NPX80" s="392" t="s">
        <v>101</v>
      </c>
      <c r="NPY80" s="392" t="s">
        <v>101</v>
      </c>
      <c r="NPZ80" s="392" t="s">
        <v>101</v>
      </c>
      <c r="NQA80" s="392" t="s">
        <v>101</v>
      </c>
      <c r="NQB80" s="392" t="s">
        <v>101</v>
      </c>
      <c r="NQC80" s="392" t="s">
        <v>101</v>
      </c>
      <c r="NQD80" s="392" t="s">
        <v>101</v>
      </c>
      <c r="NQE80" s="392" t="s">
        <v>101</v>
      </c>
      <c r="NQF80" s="392" t="s">
        <v>101</v>
      </c>
      <c r="NQG80" s="392" t="s">
        <v>101</v>
      </c>
      <c r="NQH80" s="392" t="s">
        <v>101</v>
      </c>
      <c r="NQI80" s="392" t="s">
        <v>101</v>
      </c>
      <c r="NQJ80" s="392" t="s">
        <v>101</v>
      </c>
      <c r="NQK80" s="392" t="s">
        <v>101</v>
      </c>
      <c r="NQL80" s="392" t="s">
        <v>101</v>
      </c>
      <c r="NQM80" s="392" t="s">
        <v>101</v>
      </c>
      <c r="NQN80" s="392" t="s">
        <v>101</v>
      </c>
      <c r="NQO80" s="392" t="s">
        <v>101</v>
      </c>
      <c r="NQP80" s="392" t="s">
        <v>101</v>
      </c>
      <c r="NQQ80" s="392" t="s">
        <v>101</v>
      </c>
      <c r="NQR80" s="392" t="s">
        <v>101</v>
      </c>
      <c r="NQS80" s="392" t="s">
        <v>101</v>
      </c>
      <c r="NQT80" s="392" t="s">
        <v>101</v>
      </c>
      <c r="NQU80" s="392" t="s">
        <v>101</v>
      </c>
      <c r="NQV80" s="392" t="s">
        <v>101</v>
      </c>
      <c r="NQW80" s="392" t="s">
        <v>101</v>
      </c>
      <c r="NQX80" s="392" t="s">
        <v>101</v>
      </c>
      <c r="NQY80" s="392" t="s">
        <v>101</v>
      </c>
      <c r="NQZ80" s="392" t="s">
        <v>101</v>
      </c>
      <c r="NRA80" s="392" t="s">
        <v>101</v>
      </c>
      <c r="NRB80" s="392" t="s">
        <v>101</v>
      </c>
      <c r="NRC80" s="392" t="s">
        <v>101</v>
      </c>
      <c r="NRD80" s="392" t="s">
        <v>101</v>
      </c>
      <c r="NRE80" s="392" t="s">
        <v>101</v>
      </c>
      <c r="NRF80" s="392" t="s">
        <v>101</v>
      </c>
      <c r="NRG80" s="392" t="s">
        <v>101</v>
      </c>
      <c r="NRH80" s="392" t="s">
        <v>101</v>
      </c>
      <c r="NRI80" s="392" t="s">
        <v>101</v>
      </c>
      <c r="NRJ80" s="392" t="s">
        <v>101</v>
      </c>
      <c r="NRK80" s="392" t="s">
        <v>101</v>
      </c>
      <c r="NRL80" s="392" t="s">
        <v>101</v>
      </c>
      <c r="NRM80" s="392" t="s">
        <v>101</v>
      </c>
      <c r="NRN80" s="392" t="s">
        <v>101</v>
      </c>
      <c r="NRO80" s="392" t="s">
        <v>101</v>
      </c>
      <c r="NRP80" s="392" t="s">
        <v>101</v>
      </c>
      <c r="NRQ80" s="392" t="s">
        <v>101</v>
      </c>
      <c r="NRR80" s="392" t="s">
        <v>101</v>
      </c>
      <c r="NRS80" s="392" t="s">
        <v>101</v>
      </c>
      <c r="NRT80" s="392" t="s">
        <v>101</v>
      </c>
      <c r="NRU80" s="392" t="s">
        <v>101</v>
      </c>
      <c r="NRV80" s="392" t="s">
        <v>101</v>
      </c>
      <c r="NRW80" s="392" t="s">
        <v>101</v>
      </c>
      <c r="NRX80" s="392" t="s">
        <v>101</v>
      </c>
      <c r="NRY80" s="392" t="s">
        <v>101</v>
      </c>
      <c r="NRZ80" s="392" t="s">
        <v>101</v>
      </c>
      <c r="NSA80" s="392" t="s">
        <v>101</v>
      </c>
      <c r="NSB80" s="392" t="s">
        <v>101</v>
      </c>
      <c r="NSC80" s="392" t="s">
        <v>101</v>
      </c>
      <c r="NSD80" s="392" t="s">
        <v>101</v>
      </c>
      <c r="NSE80" s="392" t="s">
        <v>101</v>
      </c>
      <c r="NSF80" s="392" t="s">
        <v>101</v>
      </c>
      <c r="NSG80" s="392" t="s">
        <v>101</v>
      </c>
      <c r="NSH80" s="392" t="s">
        <v>101</v>
      </c>
      <c r="NSI80" s="392" t="s">
        <v>101</v>
      </c>
      <c r="NSJ80" s="392" t="s">
        <v>101</v>
      </c>
      <c r="NSK80" s="392" t="s">
        <v>101</v>
      </c>
      <c r="NSL80" s="392" t="s">
        <v>101</v>
      </c>
      <c r="NSM80" s="392" t="s">
        <v>101</v>
      </c>
      <c r="NSN80" s="392" t="s">
        <v>101</v>
      </c>
      <c r="NSO80" s="392" t="s">
        <v>101</v>
      </c>
      <c r="NSP80" s="392" t="s">
        <v>101</v>
      </c>
      <c r="NSQ80" s="392" t="s">
        <v>101</v>
      </c>
      <c r="NSR80" s="392" t="s">
        <v>101</v>
      </c>
      <c r="NSS80" s="392" t="s">
        <v>101</v>
      </c>
      <c r="NST80" s="392" t="s">
        <v>101</v>
      </c>
      <c r="NSU80" s="392" t="s">
        <v>101</v>
      </c>
      <c r="NSV80" s="392" t="s">
        <v>101</v>
      </c>
      <c r="NSW80" s="392" t="s">
        <v>101</v>
      </c>
      <c r="NSX80" s="392" t="s">
        <v>101</v>
      </c>
      <c r="NSY80" s="392" t="s">
        <v>101</v>
      </c>
      <c r="NSZ80" s="392" t="s">
        <v>101</v>
      </c>
      <c r="NTA80" s="392" t="s">
        <v>101</v>
      </c>
      <c r="NTB80" s="392" t="s">
        <v>101</v>
      </c>
      <c r="NTC80" s="392" t="s">
        <v>101</v>
      </c>
      <c r="NTD80" s="392" t="s">
        <v>101</v>
      </c>
      <c r="NTE80" s="392" t="s">
        <v>101</v>
      </c>
      <c r="NTF80" s="392" t="s">
        <v>101</v>
      </c>
      <c r="NTG80" s="392" t="s">
        <v>101</v>
      </c>
      <c r="NTH80" s="392" t="s">
        <v>101</v>
      </c>
      <c r="NTI80" s="392" t="s">
        <v>101</v>
      </c>
      <c r="NTJ80" s="392" t="s">
        <v>101</v>
      </c>
      <c r="NTK80" s="392" t="s">
        <v>101</v>
      </c>
      <c r="NTL80" s="392" t="s">
        <v>101</v>
      </c>
      <c r="NTM80" s="392" t="s">
        <v>101</v>
      </c>
      <c r="NTN80" s="392" t="s">
        <v>101</v>
      </c>
      <c r="NTO80" s="392" t="s">
        <v>101</v>
      </c>
      <c r="NTP80" s="392" t="s">
        <v>101</v>
      </c>
      <c r="NTQ80" s="392" t="s">
        <v>101</v>
      </c>
      <c r="NTR80" s="392" t="s">
        <v>101</v>
      </c>
      <c r="NTS80" s="392" t="s">
        <v>101</v>
      </c>
      <c r="NTT80" s="392" t="s">
        <v>101</v>
      </c>
      <c r="NTU80" s="392" t="s">
        <v>101</v>
      </c>
      <c r="NTV80" s="392" t="s">
        <v>101</v>
      </c>
      <c r="NTW80" s="392" t="s">
        <v>101</v>
      </c>
      <c r="NTX80" s="392" t="s">
        <v>101</v>
      </c>
      <c r="NTY80" s="392" t="s">
        <v>101</v>
      </c>
      <c r="NTZ80" s="392" t="s">
        <v>101</v>
      </c>
      <c r="NUA80" s="392" t="s">
        <v>101</v>
      </c>
      <c r="NUB80" s="392" t="s">
        <v>101</v>
      </c>
      <c r="NUC80" s="392" t="s">
        <v>101</v>
      </c>
      <c r="NUD80" s="392" t="s">
        <v>101</v>
      </c>
      <c r="NUE80" s="392" t="s">
        <v>101</v>
      </c>
      <c r="NUF80" s="392" t="s">
        <v>101</v>
      </c>
      <c r="NUG80" s="392" t="s">
        <v>101</v>
      </c>
      <c r="NUH80" s="392" t="s">
        <v>101</v>
      </c>
      <c r="NUI80" s="392" t="s">
        <v>101</v>
      </c>
      <c r="NUJ80" s="392" t="s">
        <v>101</v>
      </c>
      <c r="NUK80" s="392" t="s">
        <v>101</v>
      </c>
      <c r="NUL80" s="392" t="s">
        <v>101</v>
      </c>
      <c r="NUM80" s="392" t="s">
        <v>101</v>
      </c>
      <c r="NUN80" s="392" t="s">
        <v>101</v>
      </c>
      <c r="NUO80" s="392" t="s">
        <v>101</v>
      </c>
      <c r="NUP80" s="392" t="s">
        <v>101</v>
      </c>
      <c r="NUQ80" s="392" t="s">
        <v>101</v>
      </c>
      <c r="NUR80" s="392" t="s">
        <v>101</v>
      </c>
      <c r="NUS80" s="392" t="s">
        <v>101</v>
      </c>
      <c r="NUT80" s="392" t="s">
        <v>101</v>
      </c>
      <c r="NUU80" s="392" t="s">
        <v>101</v>
      </c>
      <c r="NUV80" s="392" t="s">
        <v>101</v>
      </c>
      <c r="NUW80" s="392" t="s">
        <v>101</v>
      </c>
      <c r="NUX80" s="392" t="s">
        <v>101</v>
      </c>
      <c r="NUY80" s="392" t="s">
        <v>101</v>
      </c>
      <c r="NUZ80" s="392" t="s">
        <v>101</v>
      </c>
      <c r="NVA80" s="392" t="s">
        <v>101</v>
      </c>
      <c r="NVB80" s="392" t="s">
        <v>101</v>
      </c>
      <c r="NVC80" s="392" t="s">
        <v>101</v>
      </c>
      <c r="NVD80" s="392" t="s">
        <v>101</v>
      </c>
      <c r="NVE80" s="392" t="s">
        <v>101</v>
      </c>
      <c r="NVF80" s="392" t="s">
        <v>101</v>
      </c>
      <c r="NVG80" s="392" t="s">
        <v>101</v>
      </c>
      <c r="NVH80" s="392" t="s">
        <v>101</v>
      </c>
      <c r="NVI80" s="392" t="s">
        <v>101</v>
      </c>
      <c r="NVJ80" s="392" t="s">
        <v>101</v>
      </c>
      <c r="NVK80" s="392" t="s">
        <v>101</v>
      </c>
      <c r="NVL80" s="392" t="s">
        <v>101</v>
      </c>
      <c r="NVM80" s="392" t="s">
        <v>101</v>
      </c>
      <c r="NVN80" s="392" t="s">
        <v>101</v>
      </c>
      <c r="NVO80" s="392" t="s">
        <v>101</v>
      </c>
      <c r="NVP80" s="392" t="s">
        <v>101</v>
      </c>
      <c r="NVQ80" s="392" t="s">
        <v>101</v>
      </c>
      <c r="NVR80" s="392" t="s">
        <v>101</v>
      </c>
      <c r="NVS80" s="392" t="s">
        <v>101</v>
      </c>
      <c r="NVT80" s="392" t="s">
        <v>101</v>
      </c>
      <c r="NVU80" s="392" t="s">
        <v>101</v>
      </c>
      <c r="NVV80" s="392" t="s">
        <v>101</v>
      </c>
      <c r="NVW80" s="392" t="s">
        <v>101</v>
      </c>
      <c r="NVX80" s="392" t="s">
        <v>101</v>
      </c>
      <c r="NVY80" s="392" t="s">
        <v>101</v>
      </c>
      <c r="NVZ80" s="392" t="s">
        <v>101</v>
      </c>
      <c r="NWA80" s="392" t="s">
        <v>101</v>
      </c>
      <c r="NWB80" s="392" t="s">
        <v>101</v>
      </c>
      <c r="NWC80" s="392" t="s">
        <v>101</v>
      </c>
      <c r="NWD80" s="392" t="s">
        <v>101</v>
      </c>
      <c r="NWE80" s="392" t="s">
        <v>101</v>
      </c>
      <c r="NWF80" s="392" t="s">
        <v>101</v>
      </c>
      <c r="NWG80" s="392" t="s">
        <v>101</v>
      </c>
      <c r="NWH80" s="392" t="s">
        <v>101</v>
      </c>
      <c r="NWI80" s="392" t="s">
        <v>101</v>
      </c>
      <c r="NWJ80" s="392" t="s">
        <v>101</v>
      </c>
      <c r="NWK80" s="392" t="s">
        <v>101</v>
      </c>
      <c r="NWL80" s="392" t="s">
        <v>101</v>
      </c>
      <c r="NWM80" s="392" t="s">
        <v>101</v>
      </c>
      <c r="NWN80" s="392" t="s">
        <v>101</v>
      </c>
      <c r="NWO80" s="392" t="s">
        <v>101</v>
      </c>
      <c r="NWP80" s="392" t="s">
        <v>101</v>
      </c>
      <c r="NWQ80" s="392" t="s">
        <v>101</v>
      </c>
      <c r="NWR80" s="392" t="s">
        <v>101</v>
      </c>
      <c r="NWS80" s="392" t="s">
        <v>101</v>
      </c>
      <c r="NWT80" s="392" t="s">
        <v>101</v>
      </c>
      <c r="NWU80" s="392" t="s">
        <v>101</v>
      </c>
      <c r="NWV80" s="392" t="s">
        <v>101</v>
      </c>
      <c r="NWW80" s="392" t="s">
        <v>101</v>
      </c>
      <c r="NWX80" s="392" t="s">
        <v>101</v>
      </c>
      <c r="NWY80" s="392" t="s">
        <v>101</v>
      </c>
      <c r="NWZ80" s="392" t="s">
        <v>101</v>
      </c>
      <c r="NXA80" s="392" t="s">
        <v>101</v>
      </c>
      <c r="NXB80" s="392" t="s">
        <v>101</v>
      </c>
      <c r="NXC80" s="392" t="s">
        <v>101</v>
      </c>
      <c r="NXD80" s="392" t="s">
        <v>101</v>
      </c>
      <c r="NXE80" s="392" t="s">
        <v>101</v>
      </c>
      <c r="NXF80" s="392" t="s">
        <v>101</v>
      </c>
      <c r="NXG80" s="392" t="s">
        <v>101</v>
      </c>
      <c r="NXH80" s="392" t="s">
        <v>101</v>
      </c>
      <c r="NXI80" s="392" t="s">
        <v>101</v>
      </c>
      <c r="NXJ80" s="392" t="s">
        <v>101</v>
      </c>
      <c r="NXK80" s="392" t="s">
        <v>101</v>
      </c>
      <c r="NXL80" s="392" t="s">
        <v>101</v>
      </c>
      <c r="NXM80" s="392" t="s">
        <v>101</v>
      </c>
      <c r="NXN80" s="392" t="s">
        <v>101</v>
      </c>
      <c r="NXO80" s="392" t="s">
        <v>101</v>
      </c>
      <c r="NXP80" s="392" t="s">
        <v>101</v>
      </c>
      <c r="NXQ80" s="392" t="s">
        <v>101</v>
      </c>
      <c r="NXR80" s="392" t="s">
        <v>101</v>
      </c>
      <c r="NXS80" s="392" t="s">
        <v>101</v>
      </c>
      <c r="NXT80" s="392" t="s">
        <v>101</v>
      </c>
      <c r="NXU80" s="392" t="s">
        <v>101</v>
      </c>
      <c r="NXV80" s="392" t="s">
        <v>101</v>
      </c>
      <c r="NXW80" s="392" t="s">
        <v>101</v>
      </c>
      <c r="NXX80" s="392" t="s">
        <v>101</v>
      </c>
      <c r="NXY80" s="392" t="s">
        <v>101</v>
      </c>
      <c r="NXZ80" s="392" t="s">
        <v>101</v>
      </c>
      <c r="NYA80" s="392" t="s">
        <v>101</v>
      </c>
      <c r="NYB80" s="392" t="s">
        <v>101</v>
      </c>
      <c r="NYC80" s="392" t="s">
        <v>101</v>
      </c>
      <c r="NYD80" s="392" t="s">
        <v>101</v>
      </c>
      <c r="NYE80" s="392" t="s">
        <v>101</v>
      </c>
      <c r="NYF80" s="392" t="s">
        <v>101</v>
      </c>
      <c r="NYG80" s="392" t="s">
        <v>101</v>
      </c>
      <c r="NYH80" s="392" t="s">
        <v>101</v>
      </c>
      <c r="NYI80" s="392" t="s">
        <v>101</v>
      </c>
      <c r="NYJ80" s="392" t="s">
        <v>101</v>
      </c>
      <c r="NYK80" s="392" t="s">
        <v>101</v>
      </c>
      <c r="NYL80" s="392" t="s">
        <v>101</v>
      </c>
      <c r="NYM80" s="392" t="s">
        <v>101</v>
      </c>
      <c r="NYN80" s="392" t="s">
        <v>101</v>
      </c>
      <c r="NYO80" s="392" t="s">
        <v>101</v>
      </c>
      <c r="NYP80" s="392" t="s">
        <v>101</v>
      </c>
      <c r="NYQ80" s="392" t="s">
        <v>101</v>
      </c>
      <c r="NYR80" s="392" t="s">
        <v>101</v>
      </c>
      <c r="NYS80" s="392" t="s">
        <v>101</v>
      </c>
      <c r="NYT80" s="392" t="s">
        <v>101</v>
      </c>
      <c r="NYU80" s="392" t="s">
        <v>101</v>
      </c>
      <c r="NYV80" s="392" t="s">
        <v>101</v>
      </c>
      <c r="NYW80" s="392" t="s">
        <v>101</v>
      </c>
      <c r="NYX80" s="392" t="s">
        <v>101</v>
      </c>
      <c r="NYY80" s="392" t="s">
        <v>101</v>
      </c>
      <c r="NYZ80" s="392" t="s">
        <v>101</v>
      </c>
      <c r="NZA80" s="392" t="s">
        <v>101</v>
      </c>
      <c r="NZB80" s="392" t="s">
        <v>101</v>
      </c>
      <c r="NZC80" s="392" t="s">
        <v>101</v>
      </c>
      <c r="NZD80" s="392" t="s">
        <v>101</v>
      </c>
      <c r="NZE80" s="392" t="s">
        <v>101</v>
      </c>
      <c r="NZF80" s="392" t="s">
        <v>101</v>
      </c>
      <c r="NZG80" s="392" t="s">
        <v>101</v>
      </c>
      <c r="NZH80" s="392" t="s">
        <v>101</v>
      </c>
      <c r="NZI80" s="392" t="s">
        <v>101</v>
      </c>
      <c r="NZJ80" s="392" t="s">
        <v>101</v>
      </c>
      <c r="NZK80" s="392" t="s">
        <v>101</v>
      </c>
      <c r="NZL80" s="392" t="s">
        <v>101</v>
      </c>
      <c r="NZM80" s="392" t="s">
        <v>101</v>
      </c>
      <c r="NZN80" s="392" t="s">
        <v>101</v>
      </c>
      <c r="NZO80" s="392" t="s">
        <v>101</v>
      </c>
      <c r="NZP80" s="392" t="s">
        <v>101</v>
      </c>
      <c r="NZQ80" s="392" t="s">
        <v>101</v>
      </c>
      <c r="NZR80" s="392" t="s">
        <v>101</v>
      </c>
      <c r="NZS80" s="392" t="s">
        <v>101</v>
      </c>
      <c r="NZT80" s="392" t="s">
        <v>101</v>
      </c>
      <c r="NZU80" s="392" t="s">
        <v>101</v>
      </c>
      <c r="NZV80" s="392" t="s">
        <v>101</v>
      </c>
      <c r="NZW80" s="392" t="s">
        <v>101</v>
      </c>
      <c r="NZX80" s="392" t="s">
        <v>101</v>
      </c>
      <c r="NZY80" s="392" t="s">
        <v>101</v>
      </c>
      <c r="NZZ80" s="392" t="s">
        <v>101</v>
      </c>
      <c r="OAA80" s="392" t="s">
        <v>101</v>
      </c>
      <c r="OAB80" s="392" t="s">
        <v>101</v>
      </c>
      <c r="OAC80" s="392" t="s">
        <v>101</v>
      </c>
      <c r="OAD80" s="392" t="s">
        <v>101</v>
      </c>
      <c r="OAE80" s="392" t="s">
        <v>101</v>
      </c>
      <c r="OAF80" s="392" t="s">
        <v>101</v>
      </c>
      <c r="OAG80" s="392" t="s">
        <v>101</v>
      </c>
      <c r="OAH80" s="392" t="s">
        <v>101</v>
      </c>
      <c r="OAI80" s="392" t="s">
        <v>101</v>
      </c>
      <c r="OAJ80" s="392" t="s">
        <v>101</v>
      </c>
      <c r="OAK80" s="392" t="s">
        <v>101</v>
      </c>
      <c r="OAL80" s="392" t="s">
        <v>101</v>
      </c>
      <c r="OAM80" s="392" t="s">
        <v>101</v>
      </c>
      <c r="OAN80" s="392" t="s">
        <v>101</v>
      </c>
      <c r="OAO80" s="392" t="s">
        <v>101</v>
      </c>
      <c r="OAP80" s="392" t="s">
        <v>101</v>
      </c>
      <c r="OAQ80" s="392" t="s">
        <v>101</v>
      </c>
      <c r="OAR80" s="392" t="s">
        <v>101</v>
      </c>
      <c r="OAS80" s="392" t="s">
        <v>101</v>
      </c>
      <c r="OAT80" s="392" t="s">
        <v>101</v>
      </c>
      <c r="OAU80" s="392" t="s">
        <v>101</v>
      </c>
      <c r="OAV80" s="392" t="s">
        <v>101</v>
      </c>
      <c r="OAW80" s="392" t="s">
        <v>101</v>
      </c>
      <c r="OAX80" s="392" t="s">
        <v>101</v>
      </c>
      <c r="OAY80" s="392" t="s">
        <v>101</v>
      </c>
      <c r="OAZ80" s="392" t="s">
        <v>101</v>
      </c>
      <c r="OBA80" s="392" t="s">
        <v>101</v>
      </c>
      <c r="OBB80" s="392" t="s">
        <v>101</v>
      </c>
      <c r="OBC80" s="392" t="s">
        <v>101</v>
      </c>
      <c r="OBD80" s="392" t="s">
        <v>101</v>
      </c>
      <c r="OBE80" s="392" t="s">
        <v>101</v>
      </c>
      <c r="OBF80" s="392" t="s">
        <v>101</v>
      </c>
      <c r="OBG80" s="392" t="s">
        <v>101</v>
      </c>
      <c r="OBH80" s="392" t="s">
        <v>101</v>
      </c>
      <c r="OBI80" s="392" t="s">
        <v>101</v>
      </c>
      <c r="OBJ80" s="392" t="s">
        <v>101</v>
      </c>
      <c r="OBK80" s="392" t="s">
        <v>101</v>
      </c>
      <c r="OBL80" s="392" t="s">
        <v>101</v>
      </c>
      <c r="OBM80" s="392" t="s">
        <v>101</v>
      </c>
      <c r="OBN80" s="392" t="s">
        <v>101</v>
      </c>
      <c r="OBO80" s="392" t="s">
        <v>101</v>
      </c>
      <c r="OBP80" s="392" t="s">
        <v>101</v>
      </c>
      <c r="OBQ80" s="392" t="s">
        <v>101</v>
      </c>
      <c r="OBR80" s="392" t="s">
        <v>101</v>
      </c>
      <c r="OBS80" s="392" t="s">
        <v>101</v>
      </c>
      <c r="OBT80" s="392" t="s">
        <v>101</v>
      </c>
      <c r="OBU80" s="392" t="s">
        <v>101</v>
      </c>
      <c r="OBV80" s="392" t="s">
        <v>101</v>
      </c>
      <c r="OBW80" s="392" t="s">
        <v>101</v>
      </c>
      <c r="OBX80" s="392" t="s">
        <v>101</v>
      </c>
      <c r="OBY80" s="392" t="s">
        <v>101</v>
      </c>
      <c r="OBZ80" s="392" t="s">
        <v>101</v>
      </c>
      <c r="OCA80" s="392" t="s">
        <v>101</v>
      </c>
      <c r="OCB80" s="392" t="s">
        <v>101</v>
      </c>
      <c r="OCC80" s="392" t="s">
        <v>101</v>
      </c>
      <c r="OCD80" s="392" t="s">
        <v>101</v>
      </c>
      <c r="OCE80" s="392" t="s">
        <v>101</v>
      </c>
      <c r="OCF80" s="392" t="s">
        <v>101</v>
      </c>
      <c r="OCG80" s="392" t="s">
        <v>101</v>
      </c>
      <c r="OCH80" s="392" t="s">
        <v>101</v>
      </c>
      <c r="OCI80" s="392" t="s">
        <v>101</v>
      </c>
      <c r="OCJ80" s="392" t="s">
        <v>101</v>
      </c>
      <c r="OCK80" s="392" t="s">
        <v>101</v>
      </c>
      <c r="OCL80" s="392" t="s">
        <v>101</v>
      </c>
      <c r="OCM80" s="392" t="s">
        <v>101</v>
      </c>
      <c r="OCN80" s="392" t="s">
        <v>101</v>
      </c>
      <c r="OCO80" s="392" t="s">
        <v>101</v>
      </c>
      <c r="OCP80" s="392" t="s">
        <v>101</v>
      </c>
      <c r="OCQ80" s="392" t="s">
        <v>101</v>
      </c>
      <c r="OCR80" s="392" t="s">
        <v>101</v>
      </c>
      <c r="OCS80" s="392" t="s">
        <v>101</v>
      </c>
      <c r="OCT80" s="392" t="s">
        <v>101</v>
      </c>
      <c r="OCU80" s="392" t="s">
        <v>101</v>
      </c>
      <c r="OCV80" s="392" t="s">
        <v>101</v>
      </c>
      <c r="OCW80" s="392" t="s">
        <v>101</v>
      </c>
      <c r="OCX80" s="392" t="s">
        <v>101</v>
      </c>
      <c r="OCY80" s="392" t="s">
        <v>101</v>
      </c>
      <c r="OCZ80" s="392" t="s">
        <v>101</v>
      </c>
      <c r="ODA80" s="392" t="s">
        <v>101</v>
      </c>
      <c r="ODB80" s="392" t="s">
        <v>101</v>
      </c>
      <c r="ODC80" s="392" t="s">
        <v>101</v>
      </c>
      <c r="ODD80" s="392" t="s">
        <v>101</v>
      </c>
      <c r="ODE80" s="392" t="s">
        <v>101</v>
      </c>
      <c r="ODF80" s="392" t="s">
        <v>101</v>
      </c>
      <c r="ODG80" s="392" t="s">
        <v>101</v>
      </c>
      <c r="ODH80" s="392" t="s">
        <v>101</v>
      </c>
      <c r="ODI80" s="392" t="s">
        <v>101</v>
      </c>
      <c r="ODJ80" s="392" t="s">
        <v>101</v>
      </c>
      <c r="ODK80" s="392" t="s">
        <v>101</v>
      </c>
      <c r="ODL80" s="392" t="s">
        <v>101</v>
      </c>
      <c r="ODM80" s="392" t="s">
        <v>101</v>
      </c>
      <c r="ODN80" s="392" t="s">
        <v>101</v>
      </c>
      <c r="ODO80" s="392" t="s">
        <v>101</v>
      </c>
      <c r="ODP80" s="392" t="s">
        <v>101</v>
      </c>
      <c r="ODQ80" s="392" t="s">
        <v>101</v>
      </c>
      <c r="ODR80" s="392" t="s">
        <v>101</v>
      </c>
      <c r="ODS80" s="392" t="s">
        <v>101</v>
      </c>
      <c r="ODT80" s="392" t="s">
        <v>101</v>
      </c>
      <c r="ODU80" s="392" t="s">
        <v>101</v>
      </c>
      <c r="ODV80" s="392" t="s">
        <v>101</v>
      </c>
      <c r="ODW80" s="392" t="s">
        <v>101</v>
      </c>
      <c r="ODX80" s="392" t="s">
        <v>101</v>
      </c>
      <c r="ODY80" s="392" t="s">
        <v>101</v>
      </c>
      <c r="ODZ80" s="392" t="s">
        <v>101</v>
      </c>
      <c r="OEA80" s="392" t="s">
        <v>101</v>
      </c>
      <c r="OEB80" s="392" t="s">
        <v>101</v>
      </c>
      <c r="OEC80" s="392" t="s">
        <v>101</v>
      </c>
      <c r="OED80" s="392" t="s">
        <v>101</v>
      </c>
      <c r="OEE80" s="392" t="s">
        <v>101</v>
      </c>
      <c r="OEF80" s="392" t="s">
        <v>101</v>
      </c>
      <c r="OEG80" s="392" t="s">
        <v>101</v>
      </c>
      <c r="OEH80" s="392" t="s">
        <v>101</v>
      </c>
      <c r="OEI80" s="392" t="s">
        <v>101</v>
      </c>
      <c r="OEJ80" s="392" t="s">
        <v>101</v>
      </c>
      <c r="OEK80" s="392" t="s">
        <v>101</v>
      </c>
      <c r="OEL80" s="392" t="s">
        <v>101</v>
      </c>
      <c r="OEM80" s="392" t="s">
        <v>101</v>
      </c>
      <c r="OEN80" s="392" t="s">
        <v>101</v>
      </c>
      <c r="OEO80" s="392" t="s">
        <v>101</v>
      </c>
      <c r="OEP80" s="392" t="s">
        <v>101</v>
      </c>
      <c r="OEQ80" s="392" t="s">
        <v>101</v>
      </c>
      <c r="OER80" s="392" t="s">
        <v>101</v>
      </c>
      <c r="OES80" s="392" t="s">
        <v>101</v>
      </c>
      <c r="OET80" s="392" t="s">
        <v>101</v>
      </c>
      <c r="OEU80" s="392" t="s">
        <v>101</v>
      </c>
      <c r="OEV80" s="392" t="s">
        <v>101</v>
      </c>
      <c r="OEW80" s="392" t="s">
        <v>101</v>
      </c>
      <c r="OEX80" s="392" t="s">
        <v>101</v>
      </c>
      <c r="OEY80" s="392" t="s">
        <v>101</v>
      </c>
      <c r="OEZ80" s="392" t="s">
        <v>101</v>
      </c>
      <c r="OFA80" s="392" t="s">
        <v>101</v>
      </c>
      <c r="OFB80" s="392" t="s">
        <v>101</v>
      </c>
      <c r="OFC80" s="392" t="s">
        <v>101</v>
      </c>
      <c r="OFD80" s="392" t="s">
        <v>101</v>
      </c>
      <c r="OFE80" s="392" t="s">
        <v>101</v>
      </c>
      <c r="OFF80" s="392" t="s">
        <v>101</v>
      </c>
      <c r="OFG80" s="392" t="s">
        <v>101</v>
      </c>
      <c r="OFH80" s="392" t="s">
        <v>101</v>
      </c>
      <c r="OFI80" s="392" t="s">
        <v>101</v>
      </c>
      <c r="OFJ80" s="392" t="s">
        <v>101</v>
      </c>
      <c r="OFK80" s="392" t="s">
        <v>101</v>
      </c>
      <c r="OFL80" s="392" t="s">
        <v>101</v>
      </c>
      <c r="OFM80" s="392" t="s">
        <v>101</v>
      </c>
      <c r="OFN80" s="392" t="s">
        <v>101</v>
      </c>
      <c r="OFO80" s="392" t="s">
        <v>101</v>
      </c>
      <c r="OFP80" s="392" t="s">
        <v>101</v>
      </c>
      <c r="OFQ80" s="392" t="s">
        <v>101</v>
      </c>
      <c r="OFR80" s="392" t="s">
        <v>101</v>
      </c>
      <c r="OFS80" s="392" t="s">
        <v>101</v>
      </c>
      <c r="OFT80" s="392" t="s">
        <v>101</v>
      </c>
      <c r="OFU80" s="392" t="s">
        <v>101</v>
      </c>
      <c r="OFV80" s="392" t="s">
        <v>101</v>
      </c>
      <c r="OFW80" s="392" t="s">
        <v>101</v>
      </c>
      <c r="OFX80" s="392" t="s">
        <v>101</v>
      </c>
      <c r="OFY80" s="392" t="s">
        <v>101</v>
      </c>
      <c r="OFZ80" s="392" t="s">
        <v>101</v>
      </c>
      <c r="OGA80" s="392" t="s">
        <v>101</v>
      </c>
      <c r="OGB80" s="392" t="s">
        <v>101</v>
      </c>
      <c r="OGC80" s="392" t="s">
        <v>101</v>
      </c>
      <c r="OGD80" s="392" t="s">
        <v>101</v>
      </c>
      <c r="OGE80" s="392" t="s">
        <v>101</v>
      </c>
      <c r="OGF80" s="392" t="s">
        <v>101</v>
      </c>
      <c r="OGG80" s="392" t="s">
        <v>101</v>
      </c>
      <c r="OGH80" s="392" t="s">
        <v>101</v>
      </c>
      <c r="OGI80" s="392" t="s">
        <v>101</v>
      </c>
      <c r="OGJ80" s="392" t="s">
        <v>101</v>
      </c>
      <c r="OGK80" s="392" t="s">
        <v>101</v>
      </c>
      <c r="OGL80" s="392" t="s">
        <v>101</v>
      </c>
      <c r="OGM80" s="392" t="s">
        <v>101</v>
      </c>
      <c r="OGN80" s="392" t="s">
        <v>101</v>
      </c>
      <c r="OGO80" s="392" t="s">
        <v>101</v>
      </c>
      <c r="OGP80" s="392" t="s">
        <v>101</v>
      </c>
      <c r="OGQ80" s="392" t="s">
        <v>101</v>
      </c>
      <c r="OGR80" s="392" t="s">
        <v>101</v>
      </c>
      <c r="OGS80" s="392" t="s">
        <v>101</v>
      </c>
      <c r="OGT80" s="392" t="s">
        <v>101</v>
      </c>
      <c r="OGU80" s="392" t="s">
        <v>101</v>
      </c>
      <c r="OGV80" s="392" t="s">
        <v>101</v>
      </c>
      <c r="OGW80" s="392" t="s">
        <v>101</v>
      </c>
      <c r="OGX80" s="392" t="s">
        <v>101</v>
      </c>
      <c r="OGY80" s="392" t="s">
        <v>101</v>
      </c>
      <c r="OGZ80" s="392" t="s">
        <v>101</v>
      </c>
      <c r="OHA80" s="392" t="s">
        <v>101</v>
      </c>
      <c r="OHB80" s="392" t="s">
        <v>101</v>
      </c>
      <c r="OHC80" s="392" t="s">
        <v>101</v>
      </c>
      <c r="OHD80" s="392" t="s">
        <v>101</v>
      </c>
      <c r="OHE80" s="392" t="s">
        <v>101</v>
      </c>
      <c r="OHF80" s="392" t="s">
        <v>101</v>
      </c>
      <c r="OHG80" s="392" t="s">
        <v>101</v>
      </c>
      <c r="OHH80" s="392" t="s">
        <v>101</v>
      </c>
      <c r="OHI80" s="392" t="s">
        <v>101</v>
      </c>
      <c r="OHJ80" s="392" t="s">
        <v>101</v>
      </c>
      <c r="OHK80" s="392" t="s">
        <v>101</v>
      </c>
      <c r="OHL80" s="392" t="s">
        <v>101</v>
      </c>
      <c r="OHM80" s="392" t="s">
        <v>101</v>
      </c>
      <c r="OHN80" s="392" t="s">
        <v>101</v>
      </c>
      <c r="OHO80" s="392" t="s">
        <v>101</v>
      </c>
      <c r="OHP80" s="392" t="s">
        <v>101</v>
      </c>
      <c r="OHQ80" s="392" t="s">
        <v>101</v>
      </c>
      <c r="OHR80" s="392" t="s">
        <v>101</v>
      </c>
      <c r="OHS80" s="392" t="s">
        <v>101</v>
      </c>
      <c r="OHT80" s="392" t="s">
        <v>101</v>
      </c>
      <c r="OHU80" s="392" t="s">
        <v>101</v>
      </c>
      <c r="OHV80" s="392" t="s">
        <v>101</v>
      </c>
      <c r="OHW80" s="392" t="s">
        <v>101</v>
      </c>
      <c r="OHX80" s="392" t="s">
        <v>101</v>
      </c>
      <c r="OHY80" s="392" t="s">
        <v>101</v>
      </c>
      <c r="OHZ80" s="392" t="s">
        <v>101</v>
      </c>
      <c r="OIA80" s="392" t="s">
        <v>101</v>
      </c>
      <c r="OIB80" s="392" t="s">
        <v>101</v>
      </c>
      <c r="OIC80" s="392" t="s">
        <v>101</v>
      </c>
      <c r="OID80" s="392" t="s">
        <v>101</v>
      </c>
      <c r="OIE80" s="392" t="s">
        <v>101</v>
      </c>
      <c r="OIF80" s="392" t="s">
        <v>101</v>
      </c>
      <c r="OIG80" s="392" t="s">
        <v>101</v>
      </c>
      <c r="OIH80" s="392" t="s">
        <v>101</v>
      </c>
      <c r="OII80" s="392" t="s">
        <v>101</v>
      </c>
      <c r="OIJ80" s="392" t="s">
        <v>101</v>
      </c>
      <c r="OIK80" s="392" t="s">
        <v>101</v>
      </c>
      <c r="OIL80" s="392" t="s">
        <v>101</v>
      </c>
      <c r="OIM80" s="392" t="s">
        <v>101</v>
      </c>
      <c r="OIN80" s="392" t="s">
        <v>101</v>
      </c>
      <c r="OIO80" s="392" t="s">
        <v>101</v>
      </c>
      <c r="OIP80" s="392" t="s">
        <v>101</v>
      </c>
      <c r="OIQ80" s="392" t="s">
        <v>101</v>
      </c>
      <c r="OIR80" s="392" t="s">
        <v>101</v>
      </c>
      <c r="OIS80" s="392" t="s">
        <v>101</v>
      </c>
      <c r="OIT80" s="392" t="s">
        <v>101</v>
      </c>
      <c r="OIU80" s="392" t="s">
        <v>101</v>
      </c>
      <c r="OIV80" s="392" t="s">
        <v>101</v>
      </c>
      <c r="OIW80" s="392" t="s">
        <v>101</v>
      </c>
      <c r="OIX80" s="392" t="s">
        <v>101</v>
      </c>
      <c r="OIY80" s="392" t="s">
        <v>101</v>
      </c>
      <c r="OIZ80" s="392" t="s">
        <v>101</v>
      </c>
      <c r="OJA80" s="392" t="s">
        <v>101</v>
      </c>
      <c r="OJB80" s="392" t="s">
        <v>101</v>
      </c>
      <c r="OJC80" s="392" t="s">
        <v>101</v>
      </c>
      <c r="OJD80" s="392" t="s">
        <v>101</v>
      </c>
      <c r="OJE80" s="392" t="s">
        <v>101</v>
      </c>
      <c r="OJF80" s="392" t="s">
        <v>101</v>
      </c>
      <c r="OJG80" s="392" t="s">
        <v>101</v>
      </c>
      <c r="OJH80" s="392" t="s">
        <v>101</v>
      </c>
      <c r="OJI80" s="392" t="s">
        <v>101</v>
      </c>
      <c r="OJJ80" s="392" t="s">
        <v>101</v>
      </c>
      <c r="OJK80" s="392" t="s">
        <v>101</v>
      </c>
      <c r="OJL80" s="392" t="s">
        <v>101</v>
      </c>
      <c r="OJM80" s="392" t="s">
        <v>101</v>
      </c>
      <c r="OJN80" s="392" t="s">
        <v>101</v>
      </c>
      <c r="OJO80" s="392" t="s">
        <v>101</v>
      </c>
      <c r="OJP80" s="392" t="s">
        <v>101</v>
      </c>
      <c r="OJQ80" s="392" t="s">
        <v>101</v>
      </c>
      <c r="OJR80" s="392" t="s">
        <v>101</v>
      </c>
      <c r="OJS80" s="392" t="s">
        <v>101</v>
      </c>
      <c r="OJT80" s="392" t="s">
        <v>101</v>
      </c>
      <c r="OJU80" s="392" t="s">
        <v>101</v>
      </c>
      <c r="OJV80" s="392" t="s">
        <v>101</v>
      </c>
      <c r="OJW80" s="392" t="s">
        <v>101</v>
      </c>
      <c r="OJX80" s="392" t="s">
        <v>101</v>
      </c>
      <c r="OJY80" s="392" t="s">
        <v>101</v>
      </c>
      <c r="OJZ80" s="392" t="s">
        <v>101</v>
      </c>
      <c r="OKA80" s="392" t="s">
        <v>101</v>
      </c>
      <c r="OKB80" s="392" t="s">
        <v>101</v>
      </c>
      <c r="OKC80" s="392" t="s">
        <v>101</v>
      </c>
      <c r="OKD80" s="392" t="s">
        <v>101</v>
      </c>
      <c r="OKE80" s="392" t="s">
        <v>101</v>
      </c>
      <c r="OKF80" s="392" t="s">
        <v>101</v>
      </c>
      <c r="OKG80" s="392" t="s">
        <v>101</v>
      </c>
      <c r="OKH80" s="392" t="s">
        <v>101</v>
      </c>
      <c r="OKI80" s="392" t="s">
        <v>101</v>
      </c>
      <c r="OKJ80" s="392" t="s">
        <v>101</v>
      </c>
      <c r="OKK80" s="392" t="s">
        <v>101</v>
      </c>
      <c r="OKL80" s="392" t="s">
        <v>101</v>
      </c>
      <c r="OKM80" s="392" t="s">
        <v>101</v>
      </c>
      <c r="OKN80" s="392" t="s">
        <v>101</v>
      </c>
      <c r="OKO80" s="392" t="s">
        <v>101</v>
      </c>
      <c r="OKP80" s="392" t="s">
        <v>101</v>
      </c>
      <c r="OKQ80" s="392" t="s">
        <v>101</v>
      </c>
      <c r="OKR80" s="392" t="s">
        <v>101</v>
      </c>
      <c r="OKS80" s="392" t="s">
        <v>101</v>
      </c>
      <c r="OKT80" s="392" t="s">
        <v>101</v>
      </c>
      <c r="OKU80" s="392" t="s">
        <v>101</v>
      </c>
      <c r="OKV80" s="392" t="s">
        <v>101</v>
      </c>
      <c r="OKW80" s="392" t="s">
        <v>101</v>
      </c>
      <c r="OKX80" s="392" t="s">
        <v>101</v>
      </c>
      <c r="OKY80" s="392" t="s">
        <v>101</v>
      </c>
      <c r="OKZ80" s="392" t="s">
        <v>101</v>
      </c>
      <c r="OLA80" s="392" t="s">
        <v>101</v>
      </c>
      <c r="OLB80" s="392" t="s">
        <v>101</v>
      </c>
      <c r="OLC80" s="392" t="s">
        <v>101</v>
      </c>
      <c r="OLD80" s="392" t="s">
        <v>101</v>
      </c>
      <c r="OLE80" s="392" t="s">
        <v>101</v>
      </c>
      <c r="OLF80" s="392" t="s">
        <v>101</v>
      </c>
      <c r="OLG80" s="392" t="s">
        <v>101</v>
      </c>
      <c r="OLH80" s="392" t="s">
        <v>101</v>
      </c>
      <c r="OLI80" s="392" t="s">
        <v>101</v>
      </c>
      <c r="OLJ80" s="392" t="s">
        <v>101</v>
      </c>
      <c r="OLK80" s="392" t="s">
        <v>101</v>
      </c>
      <c r="OLL80" s="392" t="s">
        <v>101</v>
      </c>
      <c r="OLM80" s="392" t="s">
        <v>101</v>
      </c>
      <c r="OLN80" s="392" t="s">
        <v>101</v>
      </c>
      <c r="OLO80" s="392" t="s">
        <v>101</v>
      </c>
      <c r="OLP80" s="392" t="s">
        <v>101</v>
      </c>
      <c r="OLQ80" s="392" t="s">
        <v>101</v>
      </c>
      <c r="OLR80" s="392" t="s">
        <v>101</v>
      </c>
      <c r="OLS80" s="392" t="s">
        <v>101</v>
      </c>
      <c r="OLT80" s="392" t="s">
        <v>101</v>
      </c>
      <c r="OLU80" s="392" t="s">
        <v>101</v>
      </c>
      <c r="OLV80" s="392" t="s">
        <v>101</v>
      </c>
      <c r="OLW80" s="392" t="s">
        <v>101</v>
      </c>
      <c r="OLX80" s="392" t="s">
        <v>101</v>
      </c>
      <c r="OLY80" s="392" t="s">
        <v>101</v>
      </c>
      <c r="OLZ80" s="392" t="s">
        <v>101</v>
      </c>
      <c r="OMA80" s="392" t="s">
        <v>101</v>
      </c>
      <c r="OMB80" s="392" t="s">
        <v>101</v>
      </c>
      <c r="OMC80" s="392" t="s">
        <v>101</v>
      </c>
      <c r="OMD80" s="392" t="s">
        <v>101</v>
      </c>
      <c r="OME80" s="392" t="s">
        <v>101</v>
      </c>
      <c r="OMF80" s="392" t="s">
        <v>101</v>
      </c>
      <c r="OMG80" s="392" t="s">
        <v>101</v>
      </c>
      <c r="OMH80" s="392" t="s">
        <v>101</v>
      </c>
      <c r="OMI80" s="392" t="s">
        <v>101</v>
      </c>
      <c r="OMJ80" s="392" t="s">
        <v>101</v>
      </c>
      <c r="OMK80" s="392" t="s">
        <v>101</v>
      </c>
      <c r="OML80" s="392" t="s">
        <v>101</v>
      </c>
      <c r="OMM80" s="392" t="s">
        <v>101</v>
      </c>
      <c r="OMN80" s="392" t="s">
        <v>101</v>
      </c>
      <c r="OMO80" s="392" t="s">
        <v>101</v>
      </c>
      <c r="OMP80" s="392" t="s">
        <v>101</v>
      </c>
      <c r="OMQ80" s="392" t="s">
        <v>101</v>
      </c>
      <c r="OMR80" s="392" t="s">
        <v>101</v>
      </c>
      <c r="OMS80" s="392" t="s">
        <v>101</v>
      </c>
      <c r="OMT80" s="392" t="s">
        <v>101</v>
      </c>
      <c r="OMU80" s="392" t="s">
        <v>101</v>
      </c>
      <c r="OMV80" s="392" t="s">
        <v>101</v>
      </c>
      <c r="OMW80" s="392" t="s">
        <v>101</v>
      </c>
      <c r="OMX80" s="392" t="s">
        <v>101</v>
      </c>
      <c r="OMY80" s="392" t="s">
        <v>101</v>
      </c>
      <c r="OMZ80" s="392" t="s">
        <v>101</v>
      </c>
      <c r="ONA80" s="392" t="s">
        <v>101</v>
      </c>
      <c r="ONB80" s="392" t="s">
        <v>101</v>
      </c>
      <c r="ONC80" s="392" t="s">
        <v>101</v>
      </c>
      <c r="OND80" s="392" t="s">
        <v>101</v>
      </c>
      <c r="ONE80" s="392" t="s">
        <v>101</v>
      </c>
      <c r="ONF80" s="392" t="s">
        <v>101</v>
      </c>
      <c r="ONG80" s="392" t="s">
        <v>101</v>
      </c>
      <c r="ONH80" s="392" t="s">
        <v>101</v>
      </c>
      <c r="ONI80" s="392" t="s">
        <v>101</v>
      </c>
      <c r="ONJ80" s="392" t="s">
        <v>101</v>
      </c>
      <c r="ONK80" s="392" t="s">
        <v>101</v>
      </c>
      <c r="ONL80" s="392" t="s">
        <v>101</v>
      </c>
      <c r="ONM80" s="392" t="s">
        <v>101</v>
      </c>
      <c r="ONN80" s="392" t="s">
        <v>101</v>
      </c>
      <c r="ONO80" s="392" t="s">
        <v>101</v>
      </c>
      <c r="ONP80" s="392" t="s">
        <v>101</v>
      </c>
      <c r="ONQ80" s="392" t="s">
        <v>101</v>
      </c>
      <c r="ONR80" s="392" t="s">
        <v>101</v>
      </c>
      <c r="ONS80" s="392" t="s">
        <v>101</v>
      </c>
      <c r="ONT80" s="392" t="s">
        <v>101</v>
      </c>
      <c r="ONU80" s="392" t="s">
        <v>101</v>
      </c>
      <c r="ONV80" s="392" t="s">
        <v>101</v>
      </c>
      <c r="ONW80" s="392" t="s">
        <v>101</v>
      </c>
      <c r="ONX80" s="392" t="s">
        <v>101</v>
      </c>
      <c r="ONY80" s="392" t="s">
        <v>101</v>
      </c>
      <c r="ONZ80" s="392" t="s">
        <v>101</v>
      </c>
      <c r="OOA80" s="392" t="s">
        <v>101</v>
      </c>
      <c r="OOB80" s="392" t="s">
        <v>101</v>
      </c>
      <c r="OOC80" s="392" t="s">
        <v>101</v>
      </c>
      <c r="OOD80" s="392" t="s">
        <v>101</v>
      </c>
      <c r="OOE80" s="392" t="s">
        <v>101</v>
      </c>
      <c r="OOF80" s="392" t="s">
        <v>101</v>
      </c>
      <c r="OOG80" s="392" t="s">
        <v>101</v>
      </c>
      <c r="OOH80" s="392" t="s">
        <v>101</v>
      </c>
      <c r="OOI80" s="392" t="s">
        <v>101</v>
      </c>
      <c r="OOJ80" s="392" t="s">
        <v>101</v>
      </c>
      <c r="OOK80" s="392" t="s">
        <v>101</v>
      </c>
      <c r="OOL80" s="392" t="s">
        <v>101</v>
      </c>
      <c r="OOM80" s="392" t="s">
        <v>101</v>
      </c>
      <c r="OON80" s="392" t="s">
        <v>101</v>
      </c>
      <c r="OOO80" s="392" t="s">
        <v>101</v>
      </c>
      <c r="OOP80" s="392" t="s">
        <v>101</v>
      </c>
      <c r="OOQ80" s="392" t="s">
        <v>101</v>
      </c>
      <c r="OOR80" s="392" t="s">
        <v>101</v>
      </c>
      <c r="OOS80" s="392" t="s">
        <v>101</v>
      </c>
      <c r="OOT80" s="392" t="s">
        <v>101</v>
      </c>
      <c r="OOU80" s="392" t="s">
        <v>101</v>
      </c>
      <c r="OOV80" s="392" t="s">
        <v>101</v>
      </c>
      <c r="OOW80" s="392" t="s">
        <v>101</v>
      </c>
      <c r="OOX80" s="392" t="s">
        <v>101</v>
      </c>
      <c r="OOY80" s="392" t="s">
        <v>101</v>
      </c>
      <c r="OOZ80" s="392" t="s">
        <v>101</v>
      </c>
      <c r="OPA80" s="392" t="s">
        <v>101</v>
      </c>
      <c r="OPB80" s="392" t="s">
        <v>101</v>
      </c>
      <c r="OPC80" s="392" t="s">
        <v>101</v>
      </c>
      <c r="OPD80" s="392" t="s">
        <v>101</v>
      </c>
      <c r="OPE80" s="392" t="s">
        <v>101</v>
      </c>
      <c r="OPF80" s="392" t="s">
        <v>101</v>
      </c>
      <c r="OPG80" s="392" t="s">
        <v>101</v>
      </c>
      <c r="OPH80" s="392" t="s">
        <v>101</v>
      </c>
      <c r="OPI80" s="392" t="s">
        <v>101</v>
      </c>
      <c r="OPJ80" s="392" t="s">
        <v>101</v>
      </c>
      <c r="OPK80" s="392" t="s">
        <v>101</v>
      </c>
      <c r="OPL80" s="392" t="s">
        <v>101</v>
      </c>
      <c r="OPM80" s="392" t="s">
        <v>101</v>
      </c>
      <c r="OPN80" s="392" t="s">
        <v>101</v>
      </c>
      <c r="OPO80" s="392" t="s">
        <v>101</v>
      </c>
      <c r="OPP80" s="392" t="s">
        <v>101</v>
      </c>
      <c r="OPQ80" s="392" t="s">
        <v>101</v>
      </c>
      <c r="OPR80" s="392" t="s">
        <v>101</v>
      </c>
      <c r="OPS80" s="392" t="s">
        <v>101</v>
      </c>
      <c r="OPT80" s="392" t="s">
        <v>101</v>
      </c>
      <c r="OPU80" s="392" t="s">
        <v>101</v>
      </c>
      <c r="OPV80" s="392" t="s">
        <v>101</v>
      </c>
      <c r="OPW80" s="392" t="s">
        <v>101</v>
      </c>
      <c r="OPX80" s="392" t="s">
        <v>101</v>
      </c>
      <c r="OPY80" s="392" t="s">
        <v>101</v>
      </c>
      <c r="OPZ80" s="392" t="s">
        <v>101</v>
      </c>
      <c r="OQA80" s="392" t="s">
        <v>101</v>
      </c>
      <c r="OQB80" s="392" t="s">
        <v>101</v>
      </c>
      <c r="OQC80" s="392" t="s">
        <v>101</v>
      </c>
      <c r="OQD80" s="392" t="s">
        <v>101</v>
      </c>
      <c r="OQE80" s="392" t="s">
        <v>101</v>
      </c>
      <c r="OQF80" s="392" t="s">
        <v>101</v>
      </c>
      <c r="OQG80" s="392" t="s">
        <v>101</v>
      </c>
      <c r="OQH80" s="392" t="s">
        <v>101</v>
      </c>
      <c r="OQI80" s="392" t="s">
        <v>101</v>
      </c>
      <c r="OQJ80" s="392" t="s">
        <v>101</v>
      </c>
      <c r="OQK80" s="392" t="s">
        <v>101</v>
      </c>
      <c r="OQL80" s="392" t="s">
        <v>101</v>
      </c>
      <c r="OQM80" s="392" t="s">
        <v>101</v>
      </c>
      <c r="OQN80" s="392" t="s">
        <v>101</v>
      </c>
      <c r="OQO80" s="392" t="s">
        <v>101</v>
      </c>
      <c r="OQP80" s="392" t="s">
        <v>101</v>
      </c>
      <c r="OQQ80" s="392" t="s">
        <v>101</v>
      </c>
      <c r="OQR80" s="392" t="s">
        <v>101</v>
      </c>
      <c r="OQS80" s="392" t="s">
        <v>101</v>
      </c>
      <c r="OQT80" s="392" t="s">
        <v>101</v>
      </c>
      <c r="OQU80" s="392" t="s">
        <v>101</v>
      </c>
      <c r="OQV80" s="392" t="s">
        <v>101</v>
      </c>
      <c r="OQW80" s="392" t="s">
        <v>101</v>
      </c>
      <c r="OQX80" s="392" t="s">
        <v>101</v>
      </c>
      <c r="OQY80" s="392" t="s">
        <v>101</v>
      </c>
      <c r="OQZ80" s="392" t="s">
        <v>101</v>
      </c>
      <c r="ORA80" s="392" t="s">
        <v>101</v>
      </c>
      <c r="ORB80" s="392" t="s">
        <v>101</v>
      </c>
      <c r="ORC80" s="392" t="s">
        <v>101</v>
      </c>
      <c r="ORD80" s="392" t="s">
        <v>101</v>
      </c>
      <c r="ORE80" s="392" t="s">
        <v>101</v>
      </c>
      <c r="ORF80" s="392" t="s">
        <v>101</v>
      </c>
      <c r="ORG80" s="392" t="s">
        <v>101</v>
      </c>
      <c r="ORH80" s="392" t="s">
        <v>101</v>
      </c>
      <c r="ORI80" s="392" t="s">
        <v>101</v>
      </c>
      <c r="ORJ80" s="392" t="s">
        <v>101</v>
      </c>
      <c r="ORK80" s="392" t="s">
        <v>101</v>
      </c>
      <c r="ORL80" s="392" t="s">
        <v>101</v>
      </c>
      <c r="ORM80" s="392" t="s">
        <v>101</v>
      </c>
      <c r="ORN80" s="392" t="s">
        <v>101</v>
      </c>
      <c r="ORO80" s="392" t="s">
        <v>101</v>
      </c>
      <c r="ORP80" s="392" t="s">
        <v>101</v>
      </c>
      <c r="ORQ80" s="392" t="s">
        <v>101</v>
      </c>
      <c r="ORR80" s="392" t="s">
        <v>101</v>
      </c>
      <c r="ORS80" s="392" t="s">
        <v>101</v>
      </c>
      <c r="ORT80" s="392" t="s">
        <v>101</v>
      </c>
      <c r="ORU80" s="392" t="s">
        <v>101</v>
      </c>
      <c r="ORV80" s="392" t="s">
        <v>101</v>
      </c>
      <c r="ORW80" s="392" t="s">
        <v>101</v>
      </c>
      <c r="ORX80" s="392" t="s">
        <v>101</v>
      </c>
      <c r="ORY80" s="392" t="s">
        <v>101</v>
      </c>
      <c r="ORZ80" s="392" t="s">
        <v>101</v>
      </c>
      <c r="OSA80" s="392" t="s">
        <v>101</v>
      </c>
      <c r="OSB80" s="392" t="s">
        <v>101</v>
      </c>
      <c r="OSC80" s="392" t="s">
        <v>101</v>
      </c>
      <c r="OSD80" s="392" t="s">
        <v>101</v>
      </c>
      <c r="OSE80" s="392" t="s">
        <v>101</v>
      </c>
      <c r="OSF80" s="392" t="s">
        <v>101</v>
      </c>
      <c r="OSG80" s="392" t="s">
        <v>101</v>
      </c>
      <c r="OSH80" s="392" t="s">
        <v>101</v>
      </c>
      <c r="OSI80" s="392" t="s">
        <v>101</v>
      </c>
      <c r="OSJ80" s="392" t="s">
        <v>101</v>
      </c>
      <c r="OSK80" s="392" t="s">
        <v>101</v>
      </c>
      <c r="OSL80" s="392" t="s">
        <v>101</v>
      </c>
      <c r="OSM80" s="392" t="s">
        <v>101</v>
      </c>
      <c r="OSN80" s="392" t="s">
        <v>101</v>
      </c>
      <c r="OSO80" s="392" t="s">
        <v>101</v>
      </c>
      <c r="OSP80" s="392" t="s">
        <v>101</v>
      </c>
      <c r="OSQ80" s="392" t="s">
        <v>101</v>
      </c>
      <c r="OSR80" s="392" t="s">
        <v>101</v>
      </c>
      <c r="OSS80" s="392" t="s">
        <v>101</v>
      </c>
      <c r="OST80" s="392" t="s">
        <v>101</v>
      </c>
      <c r="OSU80" s="392" t="s">
        <v>101</v>
      </c>
      <c r="OSV80" s="392" t="s">
        <v>101</v>
      </c>
      <c r="OSW80" s="392" t="s">
        <v>101</v>
      </c>
      <c r="OSX80" s="392" t="s">
        <v>101</v>
      </c>
      <c r="OSY80" s="392" t="s">
        <v>101</v>
      </c>
      <c r="OSZ80" s="392" t="s">
        <v>101</v>
      </c>
      <c r="OTA80" s="392" t="s">
        <v>101</v>
      </c>
      <c r="OTB80" s="392" t="s">
        <v>101</v>
      </c>
      <c r="OTC80" s="392" t="s">
        <v>101</v>
      </c>
      <c r="OTD80" s="392" t="s">
        <v>101</v>
      </c>
      <c r="OTE80" s="392" t="s">
        <v>101</v>
      </c>
      <c r="OTF80" s="392" t="s">
        <v>101</v>
      </c>
      <c r="OTG80" s="392" t="s">
        <v>101</v>
      </c>
      <c r="OTH80" s="392" t="s">
        <v>101</v>
      </c>
      <c r="OTI80" s="392" t="s">
        <v>101</v>
      </c>
      <c r="OTJ80" s="392" t="s">
        <v>101</v>
      </c>
      <c r="OTK80" s="392" t="s">
        <v>101</v>
      </c>
      <c r="OTL80" s="392" t="s">
        <v>101</v>
      </c>
      <c r="OTM80" s="392" t="s">
        <v>101</v>
      </c>
      <c r="OTN80" s="392" t="s">
        <v>101</v>
      </c>
      <c r="OTO80" s="392" t="s">
        <v>101</v>
      </c>
      <c r="OTP80" s="392" t="s">
        <v>101</v>
      </c>
      <c r="OTQ80" s="392" t="s">
        <v>101</v>
      </c>
      <c r="OTR80" s="392" t="s">
        <v>101</v>
      </c>
      <c r="OTS80" s="392" t="s">
        <v>101</v>
      </c>
      <c r="OTT80" s="392" t="s">
        <v>101</v>
      </c>
      <c r="OTU80" s="392" t="s">
        <v>101</v>
      </c>
      <c r="OTV80" s="392" t="s">
        <v>101</v>
      </c>
      <c r="OTW80" s="392" t="s">
        <v>101</v>
      </c>
      <c r="OTX80" s="392" t="s">
        <v>101</v>
      </c>
      <c r="OTY80" s="392" t="s">
        <v>101</v>
      </c>
      <c r="OTZ80" s="392" t="s">
        <v>101</v>
      </c>
      <c r="OUA80" s="392" t="s">
        <v>101</v>
      </c>
      <c r="OUB80" s="392" t="s">
        <v>101</v>
      </c>
      <c r="OUC80" s="392" t="s">
        <v>101</v>
      </c>
      <c r="OUD80" s="392" t="s">
        <v>101</v>
      </c>
      <c r="OUE80" s="392" t="s">
        <v>101</v>
      </c>
      <c r="OUF80" s="392" t="s">
        <v>101</v>
      </c>
      <c r="OUG80" s="392" t="s">
        <v>101</v>
      </c>
      <c r="OUH80" s="392" t="s">
        <v>101</v>
      </c>
      <c r="OUI80" s="392" t="s">
        <v>101</v>
      </c>
      <c r="OUJ80" s="392" t="s">
        <v>101</v>
      </c>
      <c r="OUK80" s="392" t="s">
        <v>101</v>
      </c>
      <c r="OUL80" s="392" t="s">
        <v>101</v>
      </c>
      <c r="OUM80" s="392" t="s">
        <v>101</v>
      </c>
      <c r="OUN80" s="392" t="s">
        <v>101</v>
      </c>
      <c r="OUO80" s="392" t="s">
        <v>101</v>
      </c>
      <c r="OUP80" s="392" t="s">
        <v>101</v>
      </c>
      <c r="OUQ80" s="392" t="s">
        <v>101</v>
      </c>
      <c r="OUR80" s="392" t="s">
        <v>101</v>
      </c>
      <c r="OUS80" s="392" t="s">
        <v>101</v>
      </c>
      <c r="OUT80" s="392" t="s">
        <v>101</v>
      </c>
      <c r="OUU80" s="392" t="s">
        <v>101</v>
      </c>
      <c r="OUV80" s="392" t="s">
        <v>101</v>
      </c>
      <c r="OUW80" s="392" t="s">
        <v>101</v>
      </c>
      <c r="OUX80" s="392" t="s">
        <v>101</v>
      </c>
      <c r="OUY80" s="392" t="s">
        <v>101</v>
      </c>
      <c r="OUZ80" s="392" t="s">
        <v>101</v>
      </c>
      <c r="OVA80" s="392" t="s">
        <v>101</v>
      </c>
      <c r="OVB80" s="392" t="s">
        <v>101</v>
      </c>
      <c r="OVC80" s="392" t="s">
        <v>101</v>
      </c>
      <c r="OVD80" s="392" t="s">
        <v>101</v>
      </c>
      <c r="OVE80" s="392" t="s">
        <v>101</v>
      </c>
      <c r="OVF80" s="392" t="s">
        <v>101</v>
      </c>
      <c r="OVG80" s="392" t="s">
        <v>101</v>
      </c>
      <c r="OVH80" s="392" t="s">
        <v>101</v>
      </c>
      <c r="OVI80" s="392" t="s">
        <v>101</v>
      </c>
      <c r="OVJ80" s="392" t="s">
        <v>101</v>
      </c>
      <c r="OVK80" s="392" t="s">
        <v>101</v>
      </c>
      <c r="OVL80" s="392" t="s">
        <v>101</v>
      </c>
      <c r="OVM80" s="392" t="s">
        <v>101</v>
      </c>
      <c r="OVN80" s="392" t="s">
        <v>101</v>
      </c>
      <c r="OVO80" s="392" t="s">
        <v>101</v>
      </c>
      <c r="OVP80" s="392" t="s">
        <v>101</v>
      </c>
      <c r="OVQ80" s="392" t="s">
        <v>101</v>
      </c>
      <c r="OVR80" s="392" t="s">
        <v>101</v>
      </c>
      <c r="OVS80" s="392" t="s">
        <v>101</v>
      </c>
      <c r="OVT80" s="392" t="s">
        <v>101</v>
      </c>
      <c r="OVU80" s="392" t="s">
        <v>101</v>
      </c>
      <c r="OVV80" s="392" t="s">
        <v>101</v>
      </c>
      <c r="OVW80" s="392" t="s">
        <v>101</v>
      </c>
      <c r="OVX80" s="392" t="s">
        <v>101</v>
      </c>
      <c r="OVY80" s="392" t="s">
        <v>101</v>
      </c>
      <c r="OVZ80" s="392" t="s">
        <v>101</v>
      </c>
      <c r="OWA80" s="392" t="s">
        <v>101</v>
      </c>
      <c r="OWB80" s="392" t="s">
        <v>101</v>
      </c>
      <c r="OWC80" s="392" t="s">
        <v>101</v>
      </c>
      <c r="OWD80" s="392" t="s">
        <v>101</v>
      </c>
      <c r="OWE80" s="392" t="s">
        <v>101</v>
      </c>
      <c r="OWF80" s="392" t="s">
        <v>101</v>
      </c>
      <c r="OWG80" s="392" t="s">
        <v>101</v>
      </c>
      <c r="OWH80" s="392" t="s">
        <v>101</v>
      </c>
      <c r="OWI80" s="392" t="s">
        <v>101</v>
      </c>
      <c r="OWJ80" s="392" t="s">
        <v>101</v>
      </c>
      <c r="OWK80" s="392" t="s">
        <v>101</v>
      </c>
      <c r="OWL80" s="392" t="s">
        <v>101</v>
      </c>
      <c r="OWM80" s="392" t="s">
        <v>101</v>
      </c>
      <c r="OWN80" s="392" t="s">
        <v>101</v>
      </c>
      <c r="OWO80" s="392" t="s">
        <v>101</v>
      </c>
      <c r="OWP80" s="392" t="s">
        <v>101</v>
      </c>
      <c r="OWQ80" s="392" t="s">
        <v>101</v>
      </c>
      <c r="OWR80" s="392" t="s">
        <v>101</v>
      </c>
      <c r="OWS80" s="392" t="s">
        <v>101</v>
      </c>
      <c r="OWT80" s="392" t="s">
        <v>101</v>
      </c>
      <c r="OWU80" s="392" t="s">
        <v>101</v>
      </c>
      <c r="OWV80" s="392" t="s">
        <v>101</v>
      </c>
      <c r="OWW80" s="392" t="s">
        <v>101</v>
      </c>
      <c r="OWX80" s="392" t="s">
        <v>101</v>
      </c>
      <c r="OWY80" s="392" t="s">
        <v>101</v>
      </c>
      <c r="OWZ80" s="392" t="s">
        <v>101</v>
      </c>
      <c r="OXA80" s="392" t="s">
        <v>101</v>
      </c>
      <c r="OXB80" s="392" t="s">
        <v>101</v>
      </c>
      <c r="OXC80" s="392" t="s">
        <v>101</v>
      </c>
      <c r="OXD80" s="392" t="s">
        <v>101</v>
      </c>
      <c r="OXE80" s="392" t="s">
        <v>101</v>
      </c>
      <c r="OXF80" s="392" t="s">
        <v>101</v>
      </c>
      <c r="OXG80" s="392" t="s">
        <v>101</v>
      </c>
      <c r="OXH80" s="392" t="s">
        <v>101</v>
      </c>
      <c r="OXI80" s="392" t="s">
        <v>101</v>
      </c>
      <c r="OXJ80" s="392" t="s">
        <v>101</v>
      </c>
      <c r="OXK80" s="392" t="s">
        <v>101</v>
      </c>
      <c r="OXL80" s="392" t="s">
        <v>101</v>
      </c>
      <c r="OXM80" s="392" t="s">
        <v>101</v>
      </c>
      <c r="OXN80" s="392" t="s">
        <v>101</v>
      </c>
      <c r="OXO80" s="392" t="s">
        <v>101</v>
      </c>
      <c r="OXP80" s="392" t="s">
        <v>101</v>
      </c>
      <c r="OXQ80" s="392" t="s">
        <v>101</v>
      </c>
      <c r="OXR80" s="392" t="s">
        <v>101</v>
      </c>
      <c r="OXS80" s="392" t="s">
        <v>101</v>
      </c>
      <c r="OXT80" s="392" t="s">
        <v>101</v>
      </c>
      <c r="OXU80" s="392" t="s">
        <v>101</v>
      </c>
      <c r="OXV80" s="392" t="s">
        <v>101</v>
      </c>
      <c r="OXW80" s="392" t="s">
        <v>101</v>
      </c>
      <c r="OXX80" s="392" t="s">
        <v>101</v>
      </c>
      <c r="OXY80" s="392" t="s">
        <v>101</v>
      </c>
      <c r="OXZ80" s="392" t="s">
        <v>101</v>
      </c>
      <c r="OYA80" s="392" t="s">
        <v>101</v>
      </c>
      <c r="OYB80" s="392" t="s">
        <v>101</v>
      </c>
      <c r="OYC80" s="392" t="s">
        <v>101</v>
      </c>
      <c r="OYD80" s="392" t="s">
        <v>101</v>
      </c>
      <c r="OYE80" s="392" t="s">
        <v>101</v>
      </c>
      <c r="OYF80" s="392" t="s">
        <v>101</v>
      </c>
      <c r="OYG80" s="392" t="s">
        <v>101</v>
      </c>
      <c r="OYH80" s="392" t="s">
        <v>101</v>
      </c>
      <c r="OYI80" s="392" t="s">
        <v>101</v>
      </c>
      <c r="OYJ80" s="392" t="s">
        <v>101</v>
      </c>
      <c r="OYK80" s="392" t="s">
        <v>101</v>
      </c>
      <c r="OYL80" s="392" t="s">
        <v>101</v>
      </c>
      <c r="OYM80" s="392" t="s">
        <v>101</v>
      </c>
      <c r="OYN80" s="392" t="s">
        <v>101</v>
      </c>
      <c r="OYO80" s="392" t="s">
        <v>101</v>
      </c>
      <c r="OYP80" s="392" t="s">
        <v>101</v>
      </c>
      <c r="OYQ80" s="392" t="s">
        <v>101</v>
      </c>
      <c r="OYR80" s="392" t="s">
        <v>101</v>
      </c>
      <c r="OYS80" s="392" t="s">
        <v>101</v>
      </c>
      <c r="OYT80" s="392" t="s">
        <v>101</v>
      </c>
      <c r="OYU80" s="392" t="s">
        <v>101</v>
      </c>
      <c r="OYV80" s="392" t="s">
        <v>101</v>
      </c>
      <c r="OYW80" s="392" t="s">
        <v>101</v>
      </c>
      <c r="OYX80" s="392" t="s">
        <v>101</v>
      </c>
      <c r="OYY80" s="392" t="s">
        <v>101</v>
      </c>
      <c r="OYZ80" s="392" t="s">
        <v>101</v>
      </c>
      <c r="OZA80" s="392" t="s">
        <v>101</v>
      </c>
      <c r="OZB80" s="392" t="s">
        <v>101</v>
      </c>
      <c r="OZC80" s="392" t="s">
        <v>101</v>
      </c>
      <c r="OZD80" s="392" t="s">
        <v>101</v>
      </c>
      <c r="OZE80" s="392" t="s">
        <v>101</v>
      </c>
      <c r="OZF80" s="392" t="s">
        <v>101</v>
      </c>
      <c r="OZG80" s="392" t="s">
        <v>101</v>
      </c>
      <c r="OZH80" s="392" t="s">
        <v>101</v>
      </c>
      <c r="OZI80" s="392" t="s">
        <v>101</v>
      </c>
      <c r="OZJ80" s="392" t="s">
        <v>101</v>
      </c>
      <c r="OZK80" s="392" t="s">
        <v>101</v>
      </c>
      <c r="OZL80" s="392" t="s">
        <v>101</v>
      </c>
      <c r="OZM80" s="392" t="s">
        <v>101</v>
      </c>
      <c r="OZN80" s="392" t="s">
        <v>101</v>
      </c>
      <c r="OZO80" s="392" t="s">
        <v>101</v>
      </c>
      <c r="OZP80" s="392" t="s">
        <v>101</v>
      </c>
      <c r="OZQ80" s="392" t="s">
        <v>101</v>
      </c>
      <c r="OZR80" s="392" t="s">
        <v>101</v>
      </c>
      <c r="OZS80" s="392" t="s">
        <v>101</v>
      </c>
      <c r="OZT80" s="392" t="s">
        <v>101</v>
      </c>
      <c r="OZU80" s="392" t="s">
        <v>101</v>
      </c>
      <c r="OZV80" s="392" t="s">
        <v>101</v>
      </c>
      <c r="OZW80" s="392" t="s">
        <v>101</v>
      </c>
      <c r="OZX80" s="392" t="s">
        <v>101</v>
      </c>
      <c r="OZY80" s="392" t="s">
        <v>101</v>
      </c>
      <c r="OZZ80" s="392" t="s">
        <v>101</v>
      </c>
      <c r="PAA80" s="392" t="s">
        <v>101</v>
      </c>
      <c r="PAB80" s="392" t="s">
        <v>101</v>
      </c>
      <c r="PAC80" s="392" t="s">
        <v>101</v>
      </c>
      <c r="PAD80" s="392" t="s">
        <v>101</v>
      </c>
      <c r="PAE80" s="392" t="s">
        <v>101</v>
      </c>
      <c r="PAF80" s="392" t="s">
        <v>101</v>
      </c>
      <c r="PAG80" s="392" t="s">
        <v>101</v>
      </c>
      <c r="PAH80" s="392" t="s">
        <v>101</v>
      </c>
      <c r="PAI80" s="392" t="s">
        <v>101</v>
      </c>
      <c r="PAJ80" s="392" t="s">
        <v>101</v>
      </c>
      <c r="PAK80" s="392" t="s">
        <v>101</v>
      </c>
      <c r="PAL80" s="392" t="s">
        <v>101</v>
      </c>
      <c r="PAM80" s="392" t="s">
        <v>101</v>
      </c>
      <c r="PAN80" s="392" t="s">
        <v>101</v>
      </c>
      <c r="PAO80" s="392" t="s">
        <v>101</v>
      </c>
      <c r="PAP80" s="392" t="s">
        <v>101</v>
      </c>
      <c r="PAQ80" s="392" t="s">
        <v>101</v>
      </c>
      <c r="PAR80" s="392" t="s">
        <v>101</v>
      </c>
      <c r="PAS80" s="392" t="s">
        <v>101</v>
      </c>
      <c r="PAT80" s="392" t="s">
        <v>101</v>
      </c>
      <c r="PAU80" s="392" t="s">
        <v>101</v>
      </c>
      <c r="PAV80" s="392" t="s">
        <v>101</v>
      </c>
      <c r="PAW80" s="392" t="s">
        <v>101</v>
      </c>
      <c r="PAX80" s="392" t="s">
        <v>101</v>
      </c>
      <c r="PAY80" s="392" t="s">
        <v>101</v>
      </c>
      <c r="PAZ80" s="392" t="s">
        <v>101</v>
      </c>
      <c r="PBA80" s="392" t="s">
        <v>101</v>
      </c>
      <c r="PBB80" s="392" t="s">
        <v>101</v>
      </c>
      <c r="PBC80" s="392" t="s">
        <v>101</v>
      </c>
      <c r="PBD80" s="392" t="s">
        <v>101</v>
      </c>
      <c r="PBE80" s="392" t="s">
        <v>101</v>
      </c>
      <c r="PBF80" s="392" t="s">
        <v>101</v>
      </c>
      <c r="PBG80" s="392" t="s">
        <v>101</v>
      </c>
      <c r="PBH80" s="392" t="s">
        <v>101</v>
      </c>
      <c r="PBI80" s="392" t="s">
        <v>101</v>
      </c>
      <c r="PBJ80" s="392" t="s">
        <v>101</v>
      </c>
      <c r="PBK80" s="392" t="s">
        <v>101</v>
      </c>
      <c r="PBL80" s="392" t="s">
        <v>101</v>
      </c>
      <c r="PBM80" s="392" t="s">
        <v>101</v>
      </c>
      <c r="PBN80" s="392" t="s">
        <v>101</v>
      </c>
      <c r="PBO80" s="392" t="s">
        <v>101</v>
      </c>
      <c r="PBP80" s="392" t="s">
        <v>101</v>
      </c>
      <c r="PBQ80" s="392" t="s">
        <v>101</v>
      </c>
      <c r="PBR80" s="392" t="s">
        <v>101</v>
      </c>
      <c r="PBS80" s="392" t="s">
        <v>101</v>
      </c>
      <c r="PBT80" s="392" t="s">
        <v>101</v>
      </c>
      <c r="PBU80" s="392" t="s">
        <v>101</v>
      </c>
      <c r="PBV80" s="392" t="s">
        <v>101</v>
      </c>
      <c r="PBW80" s="392" t="s">
        <v>101</v>
      </c>
      <c r="PBX80" s="392" t="s">
        <v>101</v>
      </c>
      <c r="PBY80" s="392" t="s">
        <v>101</v>
      </c>
      <c r="PBZ80" s="392" t="s">
        <v>101</v>
      </c>
      <c r="PCA80" s="392" t="s">
        <v>101</v>
      </c>
      <c r="PCB80" s="392" t="s">
        <v>101</v>
      </c>
      <c r="PCC80" s="392" t="s">
        <v>101</v>
      </c>
      <c r="PCD80" s="392" t="s">
        <v>101</v>
      </c>
      <c r="PCE80" s="392" t="s">
        <v>101</v>
      </c>
      <c r="PCF80" s="392" t="s">
        <v>101</v>
      </c>
      <c r="PCG80" s="392" t="s">
        <v>101</v>
      </c>
      <c r="PCH80" s="392" t="s">
        <v>101</v>
      </c>
      <c r="PCI80" s="392" t="s">
        <v>101</v>
      </c>
      <c r="PCJ80" s="392" t="s">
        <v>101</v>
      </c>
      <c r="PCK80" s="392" t="s">
        <v>101</v>
      </c>
      <c r="PCL80" s="392" t="s">
        <v>101</v>
      </c>
      <c r="PCM80" s="392" t="s">
        <v>101</v>
      </c>
      <c r="PCN80" s="392" t="s">
        <v>101</v>
      </c>
      <c r="PCO80" s="392" t="s">
        <v>101</v>
      </c>
      <c r="PCP80" s="392" t="s">
        <v>101</v>
      </c>
      <c r="PCQ80" s="392" t="s">
        <v>101</v>
      </c>
      <c r="PCR80" s="392" t="s">
        <v>101</v>
      </c>
      <c r="PCS80" s="392" t="s">
        <v>101</v>
      </c>
      <c r="PCT80" s="392" t="s">
        <v>101</v>
      </c>
      <c r="PCU80" s="392" t="s">
        <v>101</v>
      </c>
      <c r="PCV80" s="392" t="s">
        <v>101</v>
      </c>
      <c r="PCW80" s="392" t="s">
        <v>101</v>
      </c>
      <c r="PCX80" s="392" t="s">
        <v>101</v>
      </c>
      <c r="PCY80" s="392" t="s">
        <v>101</v>
      </c>
      <c r="PCZ80" s="392" t="s">
        <v>101</v>
      </c>
      <c r="PDA80" s="392" t="s">
        <v>101</v>
      </c>
      <c r="PDB80" s="392" t="s">
        <v>101</v>
      </c>
      <c r="PDC80" s="392" t="s">
        <v>101</v>
      </c>
      <c r="PDD80" s="392" t="s">
        <v>101</v>
      </c>
      <c r="PDE80" s="392" t="s">
        <v>101</v>
      </c>
      <c r="PDF80" s="392" t="s">
        <v>101</v>
      </c>
      <c r="PDG80" s="392" t="s">
        <v>101</v>
      </c>
      <c r="PDH80" s="392" t="s">
        <v>101</v>
      </c>
      <c r="PDI80" s="392" t="s">
        <v>101</v>
      </c>
      <c r="PDJ80" s="392" t="s">
        <v>101</v>
      </c>
      <c r="PDK80" s="392" t="s">
        <v>101</v>
      </c>
      <c r="PDL80" s="392" t="s">
        <v>101</v>
      </c>
      <c r="PDM80" s="392" t="s">
        <v>101</v>
      </c>
      <c r="PDN80" s="392" t="s">
        <v>101</v>
      </c>
      <c r="PDO80" s="392" t="s">
        <v>101</v>
      </c>
      <c r="PDP80" s="392" t="s">
        <v>101</v>
      </c>
      <c r="PDQ80" s="392" t="s">
        <v>101</v>
      </c>
      <c r="PDR80" s="392" t="s">
        <v>101</v>
      </c>
      <c r="PDS80" s="392" t="s">
        <v>101</v>
      </c>
      <c r="PDT80" s="392" t="s">
        <v>101</v>
      </c>
      <c r="PDU80" s="392" t="s">
        <v>101</v>
      </c>
      <c r="PDV80" s="392" t="s">
        <v>101</v>
      </c>
      <c r="PDW80" s="392" t="s">
        <v>101</v>
      </c>
      <c r="PDX80" s="392" t="s">
        <v>101</v>
      </c>
      <c r="PDY80" s="392" t="s">
        <v>101</v>
      </c>
      <c r="PDZ80" s="392" t="s">
        <v>101</v>
      </c>
      <c r="PEA80" s="392" t="s">
        <v>101</v>
      </c>
      <c r="PEB80" s="392" t="s">
        <v>101</v>
      </c>
      <c r="PEC80" s="392" t="s">
        <v>101</v>
      </c>
      <c r="PED80" s="392" t="s">
        <v>101</v>
      </c>
      <c r="PEE80" s="392" t="s">
        <v>101</v>
      </c>
      <c r="PEF80" s="392" t="s">
        <v>101</v>
      </c>
      <c r="PEG80" s="392" t="s">
        <v>101</v>
      </c>
      <c r="PEH80" s="392" t="s">
        <v>101</v>
      </c>
      <c r="PEI80" s="392" t="s">
        <v>101</v>
      </c>
      <c r="PEJ80" s="392" t="s">
        <v>101</v>
      </c>
      <c r="PEK80" s="392" t="s">
        <v>101</v>
      </c>
      <c r="PEL80" s="392" t="s">
        <v>101</v>
      </c>
      <c r="PEM80" s="392" t="s">
        <v>101</v>
      </c>
      <c r="PEN80" s="392" t="s">
        <v>101</v>
      </c>
      <c r="PEO80" s="392" t="s">
        <v>101</v>
      </c>
      <c r="PEP80" s="392" t="s">
        <v>101</v>
      </c>
      <c r="PEQ80" s="392" t="s">
        <v>101</v>
      </c>
      <c r="PER80" s="392" t="s">
        <v>101</v>
      </c>
      <c r="PES80" s="392" t="s">
        <v>101</v>
      </c>
      <c r="PET80" s="392" t="s">
        <v>101</v>
      </c>
      <c r="PEU80" s="392" t="s">
        <v>101</v>
      </c>
      <c r="PEV80" s="392" t="s">
        <v>101</v>
      </c>
      <c r="PEW80" s="392" t="s">
        <v>101</v>
      </c>
      <c r="PEX80" s="392" t="s">
        <v>101</v>
      </c>
      <c r="PEY80" s="392" t="s">
        <v>101</v>
      </c>
      <c r="PEZ80" s="392" t="s">
        <v>101</v>
      </c>
      <c r="PFA80" s="392" t="s">
        <v>101</v>
      </c>
      <c r="PFB80" s="392" t="s">
        <v>101</v>
      </c>
      <c r="PFC80" s="392" t="s">
        <v>101</v>
      </c>
      <c r="PFD80" s="392" t="s">
        <v>101</v>
      </c>
      <c r="PFE80" s="392" t="s">
        <v>101</v>
      </c>
      <c r="PFF80" s="392" t="s">
        <v>101</v>
      </c>
      <c r="PFG80" s="392" t="s">
        <v>101</v>
      </c>
      <c r="PFH80" s="392" t="s">
        <v>101</v>
      </c>
      <c r="PFI80" s="392" t="s">
        <v>101</v>
      </c>
      <c r="PFJ80" s="392" t="s">
        <v>101</v>
      </c>
      <c r="PFK80" s="392" t="s">
        <v>101</v>
      </c>
      <c r="PFL80" s="392" t="s">
        <v>101</v>
      </c>
      <c r="PFM80" s="392" t="s">
        <v>101</v>
      </c>
      <c r="PFN80" s="392" t="s">
        <v>101</v>
      </c>
      <c r="PFO80" s="392" t="s">
        <v>101</v>
      </c>
      <c r="PFP80" s="392" t="s">
        <v>101</v>
      </c>
      <c r="PFQ80" s="392" t="s">
        <v>101</v>
      </c>
      <c r="PFR80" s="392" t="s">
        <v>101</v>
      </c>
      <c r="PFS80" s="392" t="s">
        <v>101</v>
      </c>
      <c r="PFT80" s="392" t="s">
        <v>101</v>
      </c>
      <c r="PFU80" s="392" t="s">
        <v>101</v>
      </c>
      <c r="PFV80" s="392" t="s">
        <v>101</v>
      </c>
      <c r="PFW80" s="392" t="s">
        <v>101</v>
      </c>
      <c r="PFX80" s="392" t="s">
        <v>101</v>
      </c>
      <c r="PFY80" s="392" t="s">
        <v>101</v>
      </c>
      <c r="PFZ80" s="392" t="s">
        <v>101</v>
      </c>
      <c r="PGA80" s="392" t="s">
        <v>101</v>
      </c>
      <c r="PGB80" s="392" t="s">
        <v>101</v>
      </c>
      <c r="PGC80" s="392" t="s">
        <v>101</v>
      </c>
      <c r="PGD80" s="392" t="s">
        <v>101</v>
      </c>
      <c r="PGE80" s="392" t="s">
        <v>101</v>
      </c>
      <c r="PGF80" s="392" t="s">
        <v>101</v>
      </c>
      <c r="PGG80" s="392" t="s">
        <v>101</v>
      </c>
      <c r="PGH80" s="392" t="s">
        <v>101</v>
      </c>
      <c r="PGI80" s="392" t="s">
        <v>101</v>
      </c>
      <c r="PGJ80" s="392" t="s">
        <v>101</v>
      </c>
      <c r="PGK80" s="392" t="s">
        <v>101</v>
      </c>
      <c r="PGL80" s="392" t="s">
        <v>101</v>
      </c>
      <c r="PGM80" s="392" t="s">
        <v>101</v>
      </c>
      <c r="PGN80" s="392" t="s">
        <v>101</v>
      </c>
      <c r="PGO80" s="392" t="s">
        <v>101</v>
      </c>
      <c r="PGP80" s="392" t="s">
        <v>101</v>
      </c>
      <c r="PGQ80" s="392" t="s">
        <v>101</v>
      </c>
      <c r="PGR80" s="392" t="s">
        <v>101</v>
      </c>
      <c r="PGS80" s="392" t="s">
        <v>101</v>
      </c>
      <c r="PGT80" s="392" t="s">
        <v>101</v>
      </c>
      <c r="PGU80" s="392" t="s">
        <v>101</v>
      </c>
      <c r="PGV80" s="392" t="s">
        <v>101</v>
      </c>
      <c r="PGW80" s="392" t="s">
        <v>101</v>
      </c>
      <c r="PGX80" s="392" t="s">
        <v>101</v>
      </c>
      <c r="PGY80" s="392" t="s">
        <v>101</v>
      </c>
      <c r="PGZ80" s="392" t="s">
        <v>101</v>
      </c>
      <c r="PHA80" s="392" t="s">
        <v>101</v>
      </c>
      <c r="PHB80" s="392" t="s">
        <v>101</v>
      </c>
      <c r="PHC80" s="392" t="s">
        <v>101</v>
      </c>
      <c r="PHD80" s="392" t="s">
        <v>101</v>
      </c>
      <c r="PHE80" s="392" t="s">
        <v>101</v>
      </c>
      <c r="PHF80" s="392" t="s">
        <v>101</v>
      </c>
      <c r="PHG80" s="392" t="s">
        <v>101</v>
      </c>
      <c r="PHH80" s="392" t="s">
        <v>101</v>
      </c>
      <c r="PHI80" s="392" t="s">
        <v>101</v>
      </c>
      <c r="PHJ80" s="392" t="s">
        <v>101</v>
      </c>
      <c r="PHK80" s="392" t="s">
        <v>101</v>
      </c>
      <c r="PHL80" s="392" t="s">
        <v>101</v>
      </c>
      <c r="PHM80" s="392" t="s">
        <v>101</v>
      </c>
      <c r="PHN80" s="392" t="s">
        <v>101</v>
      </c>
      <c r="PHO80" s="392" t="s">
        <v>101</v>
      </c>
      <c r="PHP80" s="392" t="s">
        <v>101</v>
      </c>
      <c r="PHQ80" s="392" t="s">
        <v>101</v>
      </c>
      <c r="PHR80" s="392" t="s">
        <v>101</v>
      </c>
      <c r="PHS80" s="392" t="s">
        <v>101</v>
      </c>
      <c r="PHT80" s="392" t="s">
        <v>101</v>
      </c>
      <c r="PHU80" s="392" t="s">
        <v>101</v>
      </c>
      <c r="PHV80" s="392" t="s">
        <v>101</v>
      </c>
      <c r="PHW80" s="392" t="s">
        <v>101</v>
      </c>
      <c r="PHX80" s="392" t="s">
        <v>101</v>
      </c>
      <c r="PHY80" s="392" t="s">
        <v>101</v>
      </c>
      <c r="PHZ80" s="392" t="s">
        <v>101</v>
      </c>
      <c r="PIA80" s="392" t="s">
        <v>101</v>
      </c>
      <c r="PIB80" s="392" t="s">
        <v>101</v>
      </c>
      <c r="PIC80" s="392" t="s">
        <v>101</v>
      </c>
      <c r="PID80" s="392" t="s">
        <v>101</v>
      </c>
      <c r="PIE80" s="392" t="s">
        <v>101</v>
      </c>
      <c r="PIF80" s="392" t="s">
        <v>101</v>
      </c>
      <c r="PIG80" s="392" t="s">
        <v>101</v>
      </c>
      <c r="PIH80" s="392" t="s">
        <v>101</v>
      </c>
      <c r="PII80" s="392" t="s">
        <v>101</v>
      </c>
      <c r="PIJ80" s="392" t="s">
        <v>101</v>
      </c>
      <c r="PIK80" s="392" t="s">
        <v>101</v>
      </c>
      <c r="PIL80" s="392" t="s">
        <v>101</v>
      </c>
      <c r="PIM80" s="392" t="s">
        <v>101</v>
      </c>
      <c r="PIN80" s="392" t="s">
        <v>101</v>
      </c>
      <c r="PIO80" s="392" t="s">
        <v>101</v>
      </c>
      <c r="PIP80" s="392" t="s">
        <v>101</v>
      </c>
      <c r="PIQ80" s="392" t="s">
        <v>101</v>
      </c>
      <c r="PIR80" s="392" t="s">
        <v>101</v>
      </c>
      <c r="PIS80" s="392" t="s">
        <v>101</v>
      </c>
      <c r="PIT80" s="392" t="s">
        <v>101</v>
      </c>
      <c r="PIU80" s="392" t="s">
        <v>101</v>
      </c>
      <c r="PIV80" s="392" t="s">
        <v>101</v>
      </c>
      <c r="PIW80" s="392" t="s">
        <v>101</v>
      </c>
      <c r="PIX80" s="392" t="s">
        <v>101</v>
      </c>
      <c r="PIY80" s="392" t="s">
        <v>101</v>
      </c>
      <c r="PIZ80" s="392" t="s">
        <v>101</v>
      </c>
      <c r="PJA80" s="392" t="s">
        <v>101</v>
      </c>
      <c r="PJB80" s="392" t="s">
        <v>101</v>
      </c>
      <c r="PJC80" s="392" t="s">
        <v>101</v>
      </c>
      <c r="PJD80" s="392" t="s">
        <v>101</v>
      </c>
      <c r="PJE80" s="392" t="s">
        <v>101</v>
      </c>
      <c r="PJF80" s="392" t="s">
        <v>101</v>
      </c>
      <c r="PJG80" s="392" t="s">
        <v>101</v>
      </c>
      <c r="PJH80" s="392" t="s">
        <v>101</v>
      </c>
      <c r="PJI80" s="392" t="s">
        <v>101</v>
      </c>
      <c r="PJJ80" s="392" t="s">
        <v>101</v>
      </c>
      <c r="PJK80" s="392" t="s">
        <v>101</v>
      </c>
      <c r="PJL80" s="392" t="s">
        <v>101</v>
      </c>
      <c r="PJM80" s="392" t="s">
        <v>101</v>
      </c>
      <c r="PJN80" s="392" t="s">
        <v>101</v>
      </c>
      <c r="PJO80" s="392" t="s">
        <v>101</v>
      </c>
      <c r="PJP80" s="392" t="s">
        <v>101</v>
      </c>
      <c r="PJQ80" s="392" t="s">
        <v>101</v>
      </c>
      <c r="PJR80" s="392" t="s">
        <v>101</v>
      </c>
      <c r="PJS80" s="392" t="s">
        <v>101</v>
      </c>
      <c r="PJT80" s="392" t="s">
        <v>101</v>
      </c>
      <c r="PJU80" s="392" t="s">
        <v>101</v>
      </c>
      <c r="PJV80" s="392" t="s">
        <v>101</v>
      </c>
      <c r="PJW80" s="392" t="s">
        <v>101</v>
      </c>
      <c r="PJX80" s="392" t="s">
        <v>101</v>
      </c>
      <c r="PJY80" s="392" t="s">
        <v>101</v>
      </c>
      <c r="PJZ80" s="392" t="s">
        <v>101</v>
      </c>
      <c r="PKA80" s="392" t="s">
        <v>101</v>
      </c>
      <c r="PKB80" s="392" t="s">
        <v>101</v>
      </c>
      <c r="PKC80" s="392" t="s">
        <v>101</v>
      </c>
      <c r="PKD80" s="392" t="s">
        <v>101</v>
      </c>
      <c r="PKE80" s="392" t="s">
        <v>101</v>
      </c>
      <c r="PKF80" s="392" t="s">
        <v>101</v>
      </c>
      <c r="PKG80" s="392" t="s">
        <v>101</v>
      </c>
      <c r="PKH80" s="392" t="s">
        <v>101</v>
      </c>
      <c r="PKI80" s="392" t="s">
        <v>101</v>
      </c>
      <c r="PKJ80" s="392" t="s">
        <v>101</v>
      </c>
      <c r="PKK80" s="392" t="s">
        <v>101</v>
      </c>
      <c r="PKL80" s="392" t="s">
        <v>101</v>
      </c>
      <c r="PKM80" s="392" t="s">
        <v>101</v>
      </c>
      <c r="PKN80" s="392" t="s">
        <v>101</v>
      </c>
      <c r="PKO80" s="392" t="s">
        <v>101</v>
      </c>
      <c r="PKP80" s="392" t="s">
        <v>101</v>
      </c>
      <c r="PKQ80" s="392" t="s">
        <v>101</v>
      </c>
      <c r="PKR80" s="392" t="s">
        <v>101</v>
      </c>
      <c r="PKS80" s="392" t="s">
        <v>101</v>
      </c>
      <c r="PKT80" s="392" t="s">
        <v>101</v>
      </c>
      <c r="PKU80" s="392" t="s">
        <v>101</v>
      </c>
      <c r="PKV80" s="392" t="s">
        <v>101</v>
      </c>
      <c r="PKW80" s="392" t="s">
        <v>101</v>
      </c>
      <c r="PKX80" s="392" t="s">
        <v>101</v>
      </c>
      <c r="PKY80" s="392" t="s">
        <v>101</v>
      </c>
      <c r="PKZ80" s="392" t="s">
        <v>101</v>
      </c>
      <c r="PLA80" s="392" t="s">
        <v>101</v>
      </c>
      <c r="PLB80" s="392" t="s">
        <v>101</v>
      </c>
      <c r="PLC80" s="392" t="s">
        <v>101</v>
      </c>
      <c r="PLD80" s="392" t="s">
        <v>101</v>
      </c>
      <c r="PLE80" s="392" t="s">
        <v>101</v>
      </c>
      <c r="PLF80" s="392" t="s">
        <v>101</v>
      </c>
      <c r="PLG80" s="392" t="s">
        <v>101</v>
      </c>
      <c r="PLH80" s="392" t="s">
        <v>101</v>
      </c>
      <c r="PLI80" s="392" t="s">
        <v>101</v>
      </c>
      <c r="PLJ80" s="392" t="s">
        <v>101</v>
      </c>
      <c r="PLK80" s="392" t="s">
        <v>101</v>
      </c>
      <c r="PLL80" s="392" t="s">
        <v>101</v>
      </c>
      <c r="PLM80" s="392" t="s">
        <v>101</v>
      </c>
      <c r="PLN80" s="392" t="s">
        <v>101</v>
      </c>
      <c r="PLO80" s="392" t="s">
        <v>101</v>
      </c>
      <c r="PLP80" s="392" t="s">
        <v>101</v>
      </c>
      <c r="PLQ80" s="392" t="s">
        <v>101</v>
      </c>
      <c r="PLR80" s="392" t="s">
        <v>101</v>
      </c>
      <c r="PLS80" s="392" t="s">
        <v>101</v>
      </c>
      <c r="PLT80" s="392" t="s">
        <v>101</v>
      </c>
      <c r="PLU80" s="392" t="s">
        <v>101</v>
      </c>
      <c r="PLV80" s="392" t="s">
        <v>101</v>
      </c>
      <c r="PLW80" s="392" t="s">
        <v>101</v>
      </c>
      <c r="PLX80" s="392" t="s">
        <v>101</v>
      </c>
      <c r="PLY80" s="392" t="s">
        <v>101</v>
      </c>
      <c r="PLZ80" s="392" t="s">
        <v>101</v>
      </c>
      <c r="PMA80" s="392" t="s">
        <v>101</v>
      </c>
      <c r="PMB80" s="392" t="s">
        <v>101</v>
      </c>
      <c r="PMC80" s="392" t="s">
        <v>101</v>
      </c>
      <c r="PMD80" s="392" t="s">
        <v>101</v>
      </c>
      <c r="PME80" s="392" t="s">
        <v>101</v>
      </c>
      <c r="PMF80" s="392" t="s">
        <v>101</v>
      </c>
      <c r="PMG80" s="392" t="s">
        <v>101</v>
      </c>
      <c r="PMH80" s="392" t="s">
        <v>101</v>
      </c>
      <c r="PMI80" s="392" t="s">
        <v>101</v>
      </c>
      <c r="PMJ80" s="392" t="s">
        <v>101</v>
      </c>
      <c r="PMK80" s="392" t="s">
        <v>101</v>
      </c>
      <c r="PML80" s="392" t="s">
        <v>101</v>
      </c>
      <c r="PMM80" s="392" t="s">
        <v>101</v>
      </c>
      <c r="PMN80" s="392" t="s">
        <v>101</v>
      </c>
      <c r="PMO80" s="392" t="s">
        <v>101</v>
      </c>
      <c r="PMP80" s="392" t="s">
        <v>101</v>
      </c>
      <c r="PMQ80" s="392" t="s">
        <v>101</v>
      </c>
      <c r="PMR80" s="392" t="s">
        <v>101</v>
      </c>
      <c r="PMS80" s="392" t="s">
        <v>101</v>
      </c>
      <c r="PMT80" s="392" t="s">
        <v>101</v>
      </c>
      <c r="PMU80" s="392" t="s">
        <v>101</v>
      </c>
      <c r="PMV80" s="392" t="s">
        <v>101</v>
      </c>
      <c r="PMW80" s="392" t="s">
        <v>101</v>
      </c>
      <c r="PMX80" s="392" t="s">
        <v>101</v>
      </c>
      <c r="PMY80" s="392" t="s">
        <v>101</v>
      </c>
      <c r="PMZ80" s="392" t="s">
        <v>101</v>
      </c>
      <c r="PNA80" s="392" t="s">
        <v>101</v>
      </c>
      <c r="PNB80" s="392" t="s">
        <v>101</v>
      </c>
      <c r="PNC80" s="392" t="s">
        <v>101</v>
      </c>
      <c r="PND80" s="392" t="s">
        <v>101</v>
      </c>
      <c r="PNE80" s="392" t="s">
        <v>101</v>
      </c>
      <c r="PNF80" s="392" t="s">
        <v>101</v>
      </c>
      <c r="PNG80" s="392" t="s">
        <v>101</v>
      </c>
      <c r="PNH80" s="392" t="s">
        <v>101</v>
      </c>
      <c r="PNI80" s="392" t="s">
        <v>101</v>
      </c>
      <c r="PNJ80" s="392" t="s">
        <v>101</v>
      </c>
      <c r="PNK80" s="392" t="s">
        <v>101</v>
      </c>
      <c r="PNL80" s="392" t="s">
        <v>101</v>
      </c>
      <c r="PNM80" s="392" t="s">
        <v>101</v>
      </c>
      <c r="PNN80" s="392" t="s">
        <v>101</v>
      </c>
      <c r="PNO80" s="392" t="s">
        <v>101</v>
      </c>
      <c r="PNP80" s="392" t="s">
        <v>101</v>
      </c>
      <c r="PNQ80" s="392" t="s">
        <v>101</v>
      </c>
      <c r="PNR80" s="392" t="s">
        <v>101</v>
      </c>
      <c r="PNS80" s="392" t="s">
        <v>101</v>
      </c>
      <c r="PNT80" s="392" t="s">
        <v>101</v>
      </c>
      <c r="PNU80" s="392" t="s">
        <v>101</v>
      </c>
      <c r="PNV80" s="392" t="s">
        <v>101</v>
      </c>
      <c r="PNW80" s="392" t="s">
        <v>101</v>
      </c>
      <c r="PNX80" s="392" t="s">
        <v>101</v>
      </c>
      <c r="PNY80" s="392" t="s">
        <v>101</v>
      </c>
      <c r="PNZ80" s="392" t="s">
        <v>101</v>
      </c>
      <c r="POA80" s="392" t="s">
        <v>101</v>
      </c>
      <c r="POB80" s="392" t="s">
        <v>101</v>
      </c>
      <c r="POC80" s="392" t="s">
        <v>101</v>
      </c>
      <c r="POD80" s="392" t="s">
        <v>101</v>
      </c>
      <c r="POE80" s="392" t="s">
        <v>101</v>
      </c>
      <c r="POF80" s="392" t="s">
        <v>101</v>
      </c>
      <c r="POG80" s="392" t="s">
        <v>101</v>
      </c>
      <c r="POH80" s="392" t="s">
        <v>101</v>
      </c>
      <c r="POI80" s="392" t="s">
        <v>101</v>
      </c>
      <c r="POJ80" s="392" t="s">
        <v>101</v>
      </c>
      <c r="POK80" s="392" t="s">
        <v>101</v>
      </c>
      <c r="POL80" s="392" t="s">
        <v>101</v>
      </c>
      <c r="POM80" s="392" t="s">
        <v>101</v>
      </c>
      <c r="PON80" s="392" t="s">
        <v>101</v>
      </c>
      <c r="POO80" s="392" t="s">
        <v>101</v>
      </c>
      <c r="POP80" s="392" t="s">
        <v>101</v>
      </c>
      <c r="POQ80" s="392" t="s">
        <v>101</v>
      </c>
      <c r="POR80" s="392" t="s">
        <v>101</v>
      </c>
      <c r="POS80" s="392" t="s">
        <v>101</v>
      </c>
      <c r="POT80" s="392" t="s">
        <v>101</v>
      </c>
      <c r="POU80" s="392" t="s">
        <v>101</v>
      </c>
      <c r="POV80" s="392" t="s">
        <v>101</v>
      </c>
      <c r="POW80" s="392" t="s">
        <v>101</v>
      </c>
      <c r="POX80" s="392" t="s">
        <v>101</v>
      </c>
      <c r="POY80" s="392" t="s">
        <v>101</v>
      </c>
      <c r="POZ80" s="392" t="s">
        <v>101</v>
      </c>
      <c r="PPA80" s="392" t="s">
        <v>101</v>
      </c>
      <c r="PPB80" s="392" t="s">
        <v>101</v>
      </c>
      <c r="PPC80" s="392" t="s">
        <v>101</v>
      </c>
      <c r="PPD80" s="392" t="s">
        <v>101</v>
      </c>
      <c r="PPE80" s="392" t="s">
        <v>101</v>
      </c>
      <c r="PPF80" s="392" t="s">
        <v>101</v>
      </c>
      <c r="PPG80" s="392" t="s">
        <v>101</v>
      </c>
      <c r="PPH80" s="392" t="s">
        <v>101</v>
      </c>
      <c r="PPI80" s="392" t="s">
        <v>101</v>
      </c>
      <c r="PPJ80" s="392" t="s">
        <v>101</v>
      </c>
      <c r="PPK80" s="392" t="s">
        <v>101</v>
      </c>
      <c r="PPL80" s="392" t="s">
        <v>101</v>
      </c>
      <c r="PPM80" s="392" t="s">
        <v>101</v>
      </c>
      <c r="PPN80" s="392" t="s">
        <v>101</v>
      </c>
      <c r="PPO80" s="392" t="s">
        <v>101</v>
      </c>
      <c r="PPP80" s="392" t="s">
        <v>101</v>
      </c>
      <c r="PPQ80" s="392" t="s">
        <v>101</v>
      </c>
      <c r="PPR80" s="392" t="s">
        <v>101</v>
      </c>
      <c r="PPS80" s="392" t="s">
        <v>101</v>
      </c>
      <c r="PPT80" s="392" t="s">
        <v>101</v>
      </c>
      <c r="PPU80" s="392" t="s">
        <v>101</v>
      </c>
      <c r="PPV80" s="392" t="s">
        <v>101</v>
      </c>
      <c r="PPW80" s="392" t="s">
        <v>101</v>
      </c>
      <c r="PPX80" s="392" t="s">
        <v>101</v>
      </c>
      <c r="PPY80" s="392" t="s">
        <v>101</v>
      </c>
      <c r="PPZ80" s="392" t="s">
        <v>101</v>
      </c>
      <c r="PQA80" s="392" t="s">
        <v>101</v>
      </c>
      <c r="PQB80" s="392" t="s">
        <v>101</v>
      </c>
      <c r="PQC80" s="392" t="s">
        <v>101</v>
      </c>
      <c r="PQD80" s="392" t="s">
        <v>101</v>
      </c>
      <c r="PQE80" s="392" t="s">
        <v>101</v>
      </c>
      <c r="PQF80" s="392" t="s">
        <v>101</v>
      </c>
      <c r="PQG80" s="392" t="s">
        <v>101</v>
      </c>
      <c r="PQH80" s="392" t="s">
        <v>101</v>
      </c>
      <c r="PQI80" s="392" t="s">
        <v>101</v>
      </c>
      <c r="PQJ80" s="392" t="s">
        <v>101</v>
      </c>
      <c r="PQK80" s="392" t="s">
        <v>101</v>
      </c>
      <c r="PQL80" s="392" t="s">
        <v>101</v>
      </c>
      <c r="PQM80" s="392" t="s">
        <v>101</v>
      </c>
      <c r="PQN80" s="392" t="s">
        <v>101</v>
      </c>
      <c r="PQO80" s="392" t="s">
        <v>101</v>
      </c>
      <c r="PQP80" s="392" t="s">
        <v>101</v>
      </c>
      <c r="PQQ80" s="392" t="s">
        <v>101</v>
      </c>
      <c r="PQR80" s="392" t="s">
        <v>101</v>
      </c>
      <c r="PQS80" s="392" t="s">
        <v>101</v>
      </c>
      <c r="PQT80" s="392" t="s">
        <v>101</v>
      </c>
      <c r="PQU80" s="392" t="s">
        <v>101</v>
      </c>
      <c r="PQV80" s="392" t="s">
        <v>101</v>
      </c>
      <c r="PQW80" s="392" t="s">
        <v>101</v>
      </c>
      <c r="PQX80" s="392" t="s">
        <v>101</v>
      </c>
      <c r="PQY80" s="392" t="s">
        <v>101</v>
      </c>
      <c r="PQZ80" s="392" t="s">
        <v>101</v>
      </c>
      <c r="PRA80" s="392" t="s">
        <v>101</v>
      </c>
      <c r="PRB80" s="392" t="s">
        <v>101</v>
      </c>
      <c r="PRC80" s="392" t="s">
        <v>101</v>
      </c>
      <c r="PRD80" s="392" t="s">
        <v>101</v>
      </c>
      <c r="PRE80" s="392" t="s">
        <v>101</v>
      </c>
      <c r="PRF80" s="392" t="s">
        <v>101</v>
      </c>
      <c r="PRG80" s="392" t="s">
        <v>101</v>
      </c>
      <c r="PRH80" s="392" t="s">
        <v>101</v>
      </c>
      <c r="PRI80" s="392" t="s">
        <v>101</v>
      </c>
      <c r="PRJ80" s="392" t="s">
        <v>101</v>
      </c>
      <c r="PRK80" s="392" t="s">
        <v>101</v>
      </c>
      <c r="PRL80" s="392" t="s">
        <v>101</v>
      </c>
      <c r="PRM80" s="392" t="s">
        <v>101</v>
      </c>
      <c r="PRN80" s="392" t="s">
        <v>101</v>
      </c>
      <c r="PRO80" s="392" t="s">
        <v>101</v>
      </c>
      <c r="PRP80" s="392" t="s">
        <v>101</v>
      </c>
      <c r="PRQ80" s="392" t="s">
        <v>101</v>
      </c>
      <c r="PRR80" s="392" t="s">
        <v>101</v>
      </c>
      <c r="PRS80" s="392" t="s">
        <v>101</v>
      </c>
      <c r="PRT80" s="392" t="s">
        <v>101</v>
      </c>
      <c r="PRU80" s="392" t="s">
        <v>101</v>
      </c>
      <c r="PRV80" s="392" t="s">
        <v>101</v>
      </c>
      <c r="PRW80" s="392" t="s">
        <v>101</v>
      </c>
      <c r="PRX80" s="392" t="s">
        <v>101</v>
      </c>
      <c r="PRY80" s="392" t="s">
        <v>101</v>
      </c>
      <c r="PRZ80" s="392" t="s">
        <v>101</v>
      </c>
      <c r="PSA80" s="392" t="s">
        <v>101</v>
      </c>
      <c r="PSB80" s="392" t="s">
        <v>101</v>
      </c>
      <c r="PSC80" s="392" t="s">
        <v>101</v>
      </c>
      <c r="PSD80" s="392" t="s">
        <v>101</v>
      </c>
      <c r="PSE80" s="392" t="s">
        <v>101</v>
      </c>
      <c r="PSF80" s="392" t="s">
        <v>101</v>
      </c>
      <c r="PSG80" s="392" t="s">
        <v>101</v>
      </c>
      <c r="PSH80" s="392" t="s">
        <v>101</v>
      </c>
      <c r="PSI80" s="392" t="s">
        <v>101</v>
      </c>
      <c r="PSJ80" s="392" t="s">
        <v>101</v>
      </c>
      <c r="PSK80" s="392" t="s">
        <v>101</v>
      </c>
      <c r="PSL80" s="392" t="s">
        <v>101</v>
      </c>
      <c r="PSM80" s="392" t="s">
        <v>101</v>
      </c>
      <c r="PSN80" s="392" t="s">
        <v>101</v>
      </c>
      <c r="PSO80" s="392" t="s">
        <v>101</v>
      </c>
      <c r="PSP80" s="392" t="s">
        <v>101</v>
      </c>
      <c r="PSQ80" s="392" t="s">
        <v>101</v>
      </c>
      <c r="PSR80" s="392" t="s">
        <v>101</v>
      </c>
      <c r="PSS80" s="392" t="s">
        <v>101</v>
      </c>
      <c r="PST80" s="392" t="s">
        <v>101</v>
      </c>
      <c r="PSU80" s="392" t="s">
        <v>101</v>
      </c>
      <c r="PSV80" s="392" t="s">
        <v>101</v>
      </c>
      <c r="PSW80" s="392" t="s">
        <v>101</v>
      </c>
      <c r="PSX80" s="392" t="s">
        <v>101</v>
      </c>
      <c r="PSY80" s="392" t="s">
        <v>101</v>
      </c>
      <c r="PSZ80" s="392" t="s">
        <v>101</v>
      </c>
      <c r="PTA80" s="392" t="s">
        <v>101</v>
      </c>
      <c r="PTB80" s="392" t="s">
        <v>101</v>
      </c>
      <c r="PTC80" s="392" t="s">
        <v>101</v>
      </c>
      <c r="PTD80" s="392" t="s">
        <v>101</v>
      </c>
      <c r="PTE80" s="392" t="s">
        <v>101</v>
      </c>
      <c r="PTF80" s="392" t="s">
        <v>101</v>
      </c>
      <c r="PTG80" s="392" t="s">
        <v>101</v>
      </c>
      <c r="PTH80" s="392" t="s">
        <v>101</v>
      </c>
      <c r="PTI80" s="392" t="s">
        <v>101</v>
      </c>
      <c r="PTJ80" s="392" t="s">
        <v>101</v>
      </c>
      <c r="PTK80" s="392" t="s">
        <v>101</v>
      </c>
      <c r="PTL80" s="392" t="s">
        <v>101</v>
      </c>
      <c r="PTM80" s="392" t="s">
        <v>101</v>
      </c>
      <c r="PTN80" s="392" t="s">
        <v>101</v>
      </c>
      <c r="PTO80" s="392" t="s">
        <v>101</v>
      </c>
      <c r="PTP80" s="392" t="s">
        <v>101</v>
      </c>
      <c r="PTQ80" s="392" t="s">
        <v>101</v>
      </c>
      <c r="PTR80" s="392" t="s">
        <v>101</v>
      </c>
      <c r="PTS80" s="392" t="s">
        <v>101</v>
      </c>
      <c r="PTT80" s="392" t="s">
        <v>101</v>
      </c>
      <c r="PTU80" s="392" t="s">
        <v>101</v>
      </c>
      <c r="PTV80" s="392" t="s">
        <v>101</v>
      </c>
      <c r="PTW80" s="392" t="s">
        <v>101</v>
      </c>
      <c r="PTX80" s="392" t="s">
        <v>101</v>
      </c>
      <c r="PTY80" s="392" t="s">
        <v>101</v>
      </c>
      <c r="PTZ80" s="392" t="s">
        <v>101</v>
      </c>
      <c r="PUA80" s="392" t="s">
        <v>101</v>
      </c>
      <c r="PUB80" s="392" t="s">
        <v>101</v>
      </c>
      <c r="PUC80" s="392" t="s">
        <v>101</v>
      </c>
      <c r="PUD80" s="392" t="s">
        <v>101</v>
      </c>
      <c r="PUE80" s="392" t="s">
        <v>101</v>
      </c>
      <c r="PUF80" s="392" t="s">
        <v>101</v>
      </c>
      <c r="PUG80" s="392" t="s">
        <v>101</v>
      </c>
      <c r="PUH80" s="392" t="s">
        <v>101</v>
      </c>
      <c r="PUI80" s="392" t="s">
        <v>101</v>
      </c>
      <c r="PUJ80" s="392" t="s">
        <v>101</v>
      </c>
      <c r="PUK80" s="392" t="s">
        <v>101</v>
      </c>
      <c r="PUL80" s="392" t="s">
        <v>101</v>
      </c>
      <c r="PUM80" s="392" t="s">
        <v>101</v>
      </c>
      <c r="PUN80" s="392" t="s">
        <v>101</v>
      </c>
      <c r="PUO80" s="392" t="s">
        <v>101</v>
      </c>
      <c r="PUP80" s="392" t="s">
        <v>101</v>
      </c>
      <c r="PUQ80" s="392" t="s">
        <v>101</v>
      </c>
      <c r="PUR80" s="392" t="s">
        <v>101</v>
      </c>
      <c r="PUS80" s="392" t="s">
        <v>101</v>
      </c>
      <c r="PUT80" s="392" t="s">
        <v>101</v>
      </c>
      <c r="PUU80" s="392" t="s">
        <v>101</v>
      </c>
      <c r="PUV80" s="392" t="s">
        <v>101</v>
      </c>
      <c r="PUW80" s="392" t="s">
        <v>101</v>
      </c>
      <c r="PUX80" s="392" t="s">
        <v>101</v>
      </c>
      <c r="PUY80" s="392" t="s">
        <v>101</v>
      </c>
      <c r="PUZ80" s="392" t="s">
        <v>101</v>
      </c>
      <c r="PVA80" s="392" t="s">
        <v>101</v>
      </c>
      <c r="PVB80" s="392" t="s">
        <v>101</v>
      </c>
      <c r="PVC80" s="392" t="s">
        <v>101</v>
      </c>
      <c r="PVD80" s="392" t="s">
        <v>101</v>
      </c>
      <c r="PVE80" s="392" t="s">
        <v>101</v>
      </c>
      <c r="PVF80" s="392" t="s">
        <v>101</v>
      </c>
      <c r="PVG80" s="392" t="s">
        <v>101</v>
      </c>
      <c r="PVH80" s="392" t="s">
        <v>101</v>
      </c>
      <c r="PVI80" s="392" t="s">
        <v>101</v>
      </c>
      <c r="PVJ80" s="392" t="s">
        <v>101</v>
      </c>
      <c r="PVK80" s="392" t="s">
        <v>101</v>
      </c>
      <c r="PVL80" s="392" t="s">
        <v>101</v>
      </c>
      <c r="PVM80" s="392" t="s">
        <v>101</v>
      </c>
      <c r="PVN80" s="392" t="s">
        <v>101</v>
      </c>
      <c r="PVO80" s="392" t="s">
        <v>101</v>
      </c>
      <c r="PVP80" s="392" t="s">
        <v>101</v>
      </c>
      <c r="PVQ80" s="392" t="s">
        <v>101</v>
      </c>
      <c r="PVR80" s="392" t="s">
        <v>101</v>
      </c>
      <c r="PVS80" s="392" t="s">
        <v>101</v>
      </c>
      <c r="PVT80" s="392" t="s">
        <v>101</v>
      </c>
      <c r="PVU80" s="392" t="s">
        <v>101</v>
      </c>
      <c r="PVV80" s="392" t="s">
        <v>101</v>
      </c>
      <c r="PVW80" s="392" t="s">
        <v>101</v>
      </c>
      <c r="PVX80" s="392" t="s">
        <v>101</v>
      </c>
      <c r="PVY80" s="392" t="s">
        <v>101</v>
      </c>
      <c r="PVZ80" s="392" t="s">
        <v>101</v>
      </c>
      <c r="PWA80" s="392" t="s">
        <v>101</v>
      </c>
      <c r="PWB80" s="392" t="s">
        <v>101</v>
      </c>
      <c r="PWC80" s="392" t="s">
        <v>101</v>
      </c>
      <c r="PWD80" s="392" t="s">
        <v>101</v>
      </c>
      <c r="PWE80" s="392" t="s">
        <v>101</v>
      </c>
      <c r="PWF80" s="392" t="s">
        <v>101</v>
      </c>
      <c r="PWG80" s="392" t="s">
        <v>101</v>
      </c>
      <c r="PWH80" s="392" t="s">
        <v>101</v>
      </c>
      <c r="PWI80" s="392" t="s">
        <v>101</v>
      </c>
      <c r="PWJ80" s="392" t="s">
        <v>101</v>
      </c>
      <c r="PWK80" s="392" t="s">
        <v>101</v>
      </c>
      <c r="PWL80" s="392" t="s">
        <v>101</v>
      </c>
      <c r="PWM80" s="392" t="s">
        <v>101</v>
      </c>
      <c r="PWN80" s="392" t="s">
        <v>101</v>
      </c>
      <c r="PWO80" s="392" t="s">
        <v>101</v>
      </c>
      <c r="PWP80" s="392" t="s">
        <v>101</v>
      </c>
      <c r="PWQ80" s="392" t="s">
        <v>101</v>
      </c>
      <c r="PWR80" s="392" t="s">
        <v>101</v>
      </c>
      <c r="PWS80" s="392" t="s">
        <v>101</v>
      </c>
      <c r="PWT80" s="392" t="s">
        <v>101</v>
      </c>
      <c r="PWU80" s="392" t="s">
        <v>101</v>
      </c>
      <c r="PWV80" s="392" t="s">
        <v>101</v>
      </c>
      <c r="PWW80" s="392" t="s">
        <v>101</v>
      </c>
      <c r="PWX80" s="392" t="s">
        <v>101</v>
      </c>
      <c r="PWY80" s="392" t="s">
        <v>101</v>
      </c>
      <c r="PWZ80" s="392" t="s">
        <v>101</v>
      </c>
      <c r="PXA80" s="392" t="s">
        <v>101</v>
      </c>
      <c r="PXB80" s="392" t="s">
        <v>101</v>
      </c>
      <c r="PXC80" s="392" t="s">
        <v>101</v>
      </c>
      <c r="PXD80" s="392" t="s">
        <v>101</v>
      </c>
      <c r="PXE80" s="392" t="s">
        <v>101</v>
      </c>
      <c r="PXF80" s="392" t="s">
        <v>101</v>
      </c>
      <c r="PXG80" s="392" t="s">
        <v>101</v>
      </c>
      <c r="PXH80" s="392" t="s">
        <v>101</v>
      </c>
      <c r="PXI80" s="392" t="s">
        <v>101</v>
      </c>
      <c r="PXJ80" s="392" t="s">
        <v>101</v>
      </c>
      <c r="PXK80" s="392" t="s">
        <v>101</v>
      </c>
      <c r="PXL80" s="392" t="s">
        <v>101</v>
      </c>
      <c r="PXM80" s="392" t="s">
        <v>101</v>
      </c>
      <c r="PXN80" s="392" t="s">
        <v>101</v>
      </c>
      <c r="PXO80" s="392" t="s">
        <v>101</v>
      </c>
      <c r="PXP80" s="392" t="s">
        <v>101</v>
      </c>
      <c r="PXQ80" s="392" t="s">
        <v>101</v>
      </c>
      <c r="PXR80" s="392" t="s">
        <v>101</v>
      </c>
      <c r="PXS80" s="392" t="s">
        <v>101</v>
      </c>
      <c r="PXT80" s="392" t="s">
        <v>101</v>
      </c>
      <c r="PXU80" s="392" t="s">
        <v>101</v>
      </c>
      <c r="PXV80" s="392" t="s">
        <v>101</v>
      </c>
      <c r="PXW80" s="392" t="s">
        <v>101</v>
      </c>
      <c r="PXX80" s="392" t="s">
        <v>101</v>
      </c>
      <c r="PXY80" s="392" t="s">
        <v>101</v>
      </c>
      <c r="PXZ80" s="392" t="s">
        <v>101</v>
      </c>
      <c r="PYA80" s="392" t="s">
        <v>101</v>
      </c>
      <c r="PYB80" s="392" t="s">
        <v>101</v>
      </c>
      <c r="PYC80" s="392" t="s">
        <v>101</v>
      </c>
      <c r="PYD80" s="392" t="s">
        <v>101</v>
      </c>
      <c r="PYE80" s="392" t="s">
        <v>101</v>
      </c>
      <c r="PYF80" s="392" t="s">
        <v>101</v>
      </c>
      <c r="PYG80" s="392" t="s">
        <v>101</v>
      </c>
      <c r="PYH80" s="392" t="s">
        <v>101</v>
      </c>
      <c r="PYI80" s="392" t="s">
        <v>101</v>
      </c>
      <c r="PYJ80" s="392" t="s">
        <v>101</v>
      </c>
      <c r="PYK80" s="392" t="s">
        <v>101</v>
      </c>
      <c r="PYL80" s="392" t="s">
        <v>101</v>
      </c>
      <c r="PYM80" s="392" t="s">
        <v>101</v>
      </c>
      <c r="PYN80" s="392" t="s">
        <v>101</v>
      </c>
      <c r="PYO80" s="392" t="s">
        <v>101</v>
      </c>
      <c r="PYP80" s="392" t="s">
        <v>101</v>
      </c>
      <c r="PYQ80" s="392" t="s">
        <v>101</v>
      </c>
      <c r="PYR80" s="392" t="s">
        <v>101</v>
      </c>
      <c r="PYS80" s="392" t="s">
        <v>101</v>
      </c>
      <c r="PYT80" s="392" t="s">
        <v>101</v>
      </c>
      <c r="PYU80" s="392" t="s">
        <v>101</v>
      </c>
      <c r="PYV80" s="392" t="s">
        <v>101</v>
      </c>
      <c r="PYW80" s="392" t="s">
        <v>101</v>
      </c>
      <c r="PYX80" s="392" t="s">
        <v>101</v>
      </c>
      <c r="PYY80" s="392" t="s">
        <v>101</v>
      </c>
      <c r="PYZ80" s="392" t="s">
        <v>101</v>
      </c>
      <c r="PZA80" s="392" t="s">
        <v>101</v>
      </c>
      <c r="PZB80" s="392" t="s">
        <v>101</v>
      </c>
      <c r="PZC80" s="392" t="s">
        <v>101</v>
      </c>
      <c r="PZD80" s="392" t="s">
        <v>101</v>
      </c>
      <c r="PZE80" s="392" t="s">
        <v>101</v>
      </c>
      <c r="PZF80" s="392" t="s">
        <v>101</v>
      </c>
      <c r="PZG80" s="392" t="s">
        <v>101</v>
      </c>
      <c r="PZH80" s="392" t="s">
        <v>101</v>
      </c>
      <c r="PZI80" s="392" t="s">
        <v>101</v>
      </c>
      <c r="PZJ80" s="392" t="s">
        <v>101</v>
      </c>
      <c r="PZK80" s="392" t="s">
        <v>101</v>
      </c>
      <c r="PZL80" s="392" t="s">
        <v>101</v>
      </c>
      <c r="PZM80" s="392" t="s">
        <v>101</v>
      </c>
      <c r="PZN80" s="392" t="s">
        <v>101</v>
      </c>
      <c r="PZO80" s="392" t="s">
        <v>101</v>
      </c>
      <c r="PZP80" s="392" t="s">
        <v>101</v>
      </c>
      <c r="PZQ80" s="392" t="s">
        <v>101</v>
      </c>
      <c r="PZR80" s="392" t="s">
        <v>101</v>
      </c>
      <c r="PZS80" s="392" t="s">
        <v>101</v>
      </c>
      <c r="PZT80" s="392" t="s">
        <v>101</v>
      </c>
      <c r="PZU80" s="392" t="s">
        <v>101</v>
      </c>
      <c r="PZV80" s="392" t="s">
        <v>101</v>
      </c>
      <c r="PZW80" s="392" t="s">
        <v>101</v>
      </c>
      <c r="PZX80" s="392" t="s">
        <v>101</v>
      </c>
      <c r="PZY80" s="392" t="s">
        <v>101</v>
      </c>
      <c r="PZZ80" s="392" t="s">
        <v>101</v>
      </c>
      <c r="QAA80" s="392" t="s">
        <v>101</v>
      </c>
      <c r="QAB80" s="392" t="s">
        <v>101</v>
      </c>
      <c r="QAC80" s="392" t="s">
        <v>101</v>
      </c>
      <c r="QAD80" s="392" t="s">
        <v>101</v>
      </c>
      <c r="QAE80" s="392" t="s">
        <v>101</v>
      </c>
      <c r="QAF80" s="392" t="s">
        <v>101</v>
      </c>
      <c r="QAG80" s="392" t="s">
        <v>101</v>
      </c>
      <c r="QAH80" s="392" t="s">
        <v>101</v>
      </c>
      <c r="QAI80" s="392" t="s">
        <v>101</v>
      </c>
      <c r="QAJ80" s="392" t="s">
        <v>101</v>
      </c>
      <c r="QAK80" s="392" t="s">
        <v>101</v>
      </c>
      <c r="QAL80" s="392" t="s">
        <v>101</v>
      </c>
      <c r="QAM80" s="392" t="s">
        <v>101</v>
      </c>
      <c r="QAN80" s="392" t="s">
        <v>101</v>
      </c>
      <c r="QAO80" s="392" t="s">
        <v>101</v>
      </c>
      <c r="QAP80" s="392" t="s">
        <v>101</v>
      </c>
      <c r="QAQ80" s="392" t="s">
        <v>101</v>
      </c>
      <c r="QAR80" s="392" t="s">
        <v>101</v>
      </c>
      <c r="QAS80" s="392" t="s">
        <v>101</v>
      </c>
      <c r="QAT80" s="392" t="s">
        <v>101</v>
      </c>
      <c r="QAU80" s="392" t="s">
        <v>101</v>
      </c>
      <c r="QAV80" s="392" t="s">
        <v>101</v>
      </c>
      <c r="QAW80" s="392" t="s">
        <v>101</v>
      </c>
      <c r="QAX80" s="392" t="s">
        <v>101</v>
      </c>
      <c r="QAY80" s="392" t="s">
        <v>101</v>
      </c>
      <c r="QAZ80" s="392" t="s">
        <v>101</v>
      </c>
      <c r="QBA80" s="392" t="s">
        <v>101</v>
      </c>
      <c r="QBB80" s="392" t="s">
        <v>101</v>
      </c>
      <c r="QBC80" s="392" t="s">
        <v>101</v>
      </c>
      <c r="QBD80" s="392" t="s">
        <v>101</v>
      </c>
      <c r="QBE80" s="392" t="s">
        <v>101</v>
      </c>
      <c r="QBF80" s="392" t="s">
        <v>101</v>
      </c>
      <c r="QBG80" s="392" t="s">
        <v>101</v>
      </c>
      <c r="QBH80" s="392" t="s">
        <v>101</v>
      </c>
      <c r="QBI80" s="392" t="s">
        <v>101</v>
      </c>
      <c r="QBJ80" s="392" t="s">
        <v>101</v>
      </c>
      <c r="QBK80" s="392" t="s">
        <v>101</v>
      </c>
      <c r="QBL80" s="392" t="s">
        <v>101</v>
      </c>
      <c r="QBM80" s="392" t="s">
        <v>101</v>
      </c>
      <c r="QBN80" s="392" t="s">
        <v>101</v>
      </c>
      <c r="QBO80" s="392" t="s">
        <v>101</v>
      </c>
      <c r="QBP80" s="392" t="s">
        <v>101</v>
      </c>
      <c r="QBQ80" s="392" t="s">
        <v>101</v>
      </c>
      <c r="QBR80" s="392" t="s">
        <v>101</v>
      </c>
      <c r="QBS80" s="392" t="s">
        <v>101</v>
      </c>
      <c r="QBT80" s="392" t="s">
        <v>101</v>
      </c>
      <c r="QBU80" s="392" t="s">
        <v>101</v>
      </c>
      <c r="QBV80" s="392" t="s">
        <v>101</v>
      </c>
      <c r="QBW80" s="392" t="s">
        <v>101</v>
      </c>
      <c r="QBX80" s="392" t="s">
        <v>101</v>
      </c>
      <c r="QBY80" s="392" t="s">
        <v>101</v>
      </c>
      <c r="QBZ80" s="392" t="s">
        <v>101</v>
      </c>
      <c r="QCA80" s="392" t="s">
        <v>101</v>
      </c>
      <c r="QCB80" s="392" t="s">
        <v>101</v>
      </c>
      <c r="QCC80" s="392" t="s">
        <v>101</v>
      </c>
      <c r="QCD80" s="392" t="s">
        <v>101</v>
      </c>
      <c r="QCE80" s="392" t="s">
        <v>101</v>
      </c>
      <c r="QCF80" s="392" t="s">
        <v>101</v>
      </c>
      <c r="QCG80" s="392" t="s">
        <v>101</v>
      </c>
      <c r="QCH80" s="392" t="s">
        <v>101</v>
      </c>
      <c r="QCI80" s="392" t="s">
        <v>101</v>
      </c>
      <c r="QCJ80" s="392" t="s">
        <v>101</v>
      </c>
      <c r="QCK80" s="392" t="s">
        <v>101</v>
      </c>
      <c r="QCL80" s="392" t="s">
        <v>101</v>
      </c>
      <c r="QCM80" s="392" t="s">
        <v>101</v>
      </c>
      <c r="QCN80" s="392" t="s">
        <v>101</v>
      </c>
      <c r="QCO80" s="392" t="s">
        <v>101</v>
      </c>
      <c r="QCP80" s="392" t="s">
        <v>101</v>
      </c>
      <c r="QCQ80" s="392" t="s">
        <v>101</v>
      </c>
      <c r="QCR80" s="392" t="s">
        <v>101</v>
      </c>
      <c r="QCS80" s="392" t="s">
        <v>101</v>
      </c>
      <c r="QCT80" s="392" t="s">
        <v>101</v>
      </c>
      <c r="QCU80" s="392" t="s">
        <v>101</v>
      </c>
      <c r="QCV80" s="392" t="s">
        <v>101</v>
      </c>
      <c r="QCW80" s="392" t="s">
        <v>101</v>
      </c>
      <c r="QCX80" s="392" t="s">
        <v>101</v>
      </c>
      <c r="QCY80" s="392" t="s">
        <v>101</v>
      </c>
      <c r="QCZ80" s="392" t="s">
        <v>101</v>
      </c>
      <c r="QDA80" s="392" t="s">
        <v>101</v>
      </c>
      <c r="QDB80" s="392" t="s">
        <v>101</v>
      </c>
      <c r="QDC80" s="392" t="s">
        <v>101</v>
      </c>
      <c r="QDD80" s="392" t="s">
        <v>101</v>
      </c>
      <c r="QDE80" s="392" t="s">
        <v>101</v>
      </c>
      <c r="QDF80" s="392" t="s">
        <v>101</v>
      </c>
      <c r="QDG80" s="392" t="s">
        <v>101</v>
      </c>
      <c r="QDH80" s="392" t="s">
        <v>101</v>
      </c>
      <c r="QDI80" s="392" t="s">
        <v>101</v>
      </c>
      <c r="QDJ80" s="392" t="s">
        <v>101</v>
      </c>
      <c r="QDK80" s="392" t="s">
        <v>101</v>
      </c>
      <c r="QDL80" s="392" t="s">
        <v>101</v>
      </c>
      <c r="QDM80" s="392" t="s">
        <v>101</v>
      </c>
      <c r="QDN80" s="392" t="s">
        <v>101</v>
      </c>
      <c r="QDO80" s="392" t="s">
        <v>101</v>
      </c>
      <c r="QDP80" s="392" t="s">
        <v>101</v>
      </c>
      <c r="QDQ80" s="392" t="s">
        <v>101</v>
      </c>
      <c r="QDR80" s="392" t="s">
        <v>101</v>
      </c>
      <c r="QDS80" s="392" t="s">
        <v>101</v>
      </c>
      <c r="QDT80" s="392" t="s">
        <v>101</v>
      </c>
      <c r="QDU80" s="392" t="s">
        <v>101</v>
      </c>
      <c r="QDV80" s="392" t="s">
        <v>101</v>
      </c>
      <c r="QDW80" s="392" t="s">
        <v>101</v>
      </c>
      <c r="QDX80" s="392" t="s">
        <v>101</v>
      </c>
      <c r="QDY80" s="392" t="s">
        <v>101</v>
      </c>
      <c r="QDZ80" s="392" t="s">
        <v>101</v>
      </c>
      <c r="QEA80" s="392" t="s">
        <v>101</v>
      </c>
      <c r="QEB80" s="392" t="s">
        <v>101</v>
      </c>
      <c r="QEC80" s="392" t="s">
        <v>101</v>
      </c>
      <c r="QED80" s="392" t="s">
        <v>101</v>
      </c>
      <c r="QEE80" s="392" t="s">
        <v>101</v>
      </c>
      <c r="QEF80" s="392" t="s">
        <v>101</v>
      </c>
      <c r="QEG80" s="392" t="s">
        <v>101</v>
      </c>
      <c r="QEH80" s="392" t="s">
        <v>101</v>
      </c>
      <c r="QEI80" s="392" t="s">
        <v>101</v>
      </c>
      <c r="QEJ80" s="392" t="s">
        <v>101</v>
      </c>
      <c r="QEK80" s="392" t="s">
        <v>101</v>
      </c>
      <c r="QEL80" s="392" t="s">
        <v>101</v>
      </c>
      <c r="QEM80" s="392" t="s">
        <v>101</v>
      </c>
      <c r="QEN80" s="392" t="s">
        <v>101</v>
      </c>
      <c r="QEO80" s="392" t="s">
        <v>101</v>
      </c>
      <c r="QEP80" s="392" t="s">
        <v>101</v>
      </c>
      <c r="QEQ80" s="392" t="s">
        <v>101</v>
      </c>
      <c r="QER80" s="392" t="s">
        <v>101</v>
      </c>
      <c r="QES80" s="392" t="s">
        <v>101</v>
      </c>
      <c r="QET80" s="392" t="s">
        <v>101</v>
      </c>
      <c r="QEU80" s="392" t="s">
        <v>101</v>
      </c>
      <c r="QEV80" s="392" t="s">
        <v>101</v>
      </c>
      <c r="QEW80" s="392" t="s">
        <v>101</v>
      </c>
      <c r="QEX80" s="392" t="s">
        <v>101</v>
      </c>
      <c r="QEY80" s="392" t="s">
        <v>101</v>
      </c>
      <c r="QEZ80" s="392" t="s">
        <v>101</v>
      </c>
      <c r="QFA80" s="392" t="s">
        <v>101</v>
      </c>
      <c r="QFB80" s="392" t="s">
        <v>101</v>
      </c>
      <c r="QFC80" s="392" t="s">
        <v>101</v>
      </c>
      <c r="QFD80" s="392" t="s">
        <v>101</v>
      </c>
      <c r="QFE80" s="392" t="s">
        <v>101</v>
      </c>
      <c r="QFF80" s="392" t="s">
        <v>101</v>
      </c>
      <c r="QFG80" s="392" t="s">
        <v>101</v>
      </c>
      <c r="QFH80" s="392" t="s">
        <v>101</v>
      </c>
      <c r="QFI80" s="392" t="s">
        <v>101</v>
      </c>
      <c r="QFJ80" s="392" t="s">
        <v>101</v>
      </c>
      <c r="QFK80" s="392" t="s">
        <v>101</v>
      </c>
      <c r="QFL80" s="392" t="s">
        <v>101</v>
      </c>
      <c r="QFM80" s="392" t="s">
        <v>101</v>
      </c>
      <c r="QFN80" s="392" t="s">
        <v>101</v>
      </c>
      <c r="QFO80" s="392" t="s">
        <v>101</v>
      </c>
      <c r="QFP80" s="392" t="s">
        <v>101</v>
      </c>
      <c r="QFQ80" s="392" t="s">
        <v>101</v>
      </c>
      <c r="QFR80" s="392" t="s">
        <v>101</v>
      </c>
      <c r="QFS80" s="392" t="s">
        <v>101</v>
      </c>
      <c r="QFT80" s="392" t="s">
        <v>101</v>
      </c>
      <c r="QFU80" s="392" t="s">
        <v>101</v>
      </c>
      <c r="QFV80" s="392" t="s">
        <v>101</v>
      </c>
      <c r="QFW80" s="392" t="s">
        <v>101</v>
      </c>
      <c r="QFX80" s="392" t="s">
        <v>101</v>
      </c>
      <c r="QFY80" s="392" t="s">
        <v>101</v>
      </c>
      <c r="QFZ80" s="392" t="s">
        <v>101</v>
      </c>
      <c r="QGA80" s="392" t="s">
        <v>101</v>
      </c>
      <c r="QGB80" s="392" t="s">
        <v>101</v>
      </c>
      <c r="QGC80" s="392" t="s">
        <v>101</v>
      </c>
      <c r="QGD80" s="392" t="s">
        <v>101</v>
      </c>
      <c r="QGE80" s="392" t="s">
        <v>101</v>
      </c>
      <c r="QGF80" s="392" t="s">
        <v>101</v>
      </c>
      <c r="QGG80" s="392" t="s">
        <v>101</v>
      </c>
      <c r="QGH80" s="392" t="s">
        <v>101</v>
      </c>
      <c r="QGI80" s="392" t="s">
        <v>101</v>
      </c>
      <c r="QGJ80" s="392" t="s">
        <v>101</v>
      </c>
      <c r="QGK80" s="392" t="s">
        <v>101</v>
      </c>
      <c r="QGL80" s="392" t="s">
        <v>101</v>
      </c>
      <c r="QGM80" s="392" t="s">
        <v>101</v>
      </c>
      <c r="QGN80" s="392" t="s">
        <v>101</v>
      </c>
      <c r="QGO80" s="392" t="s">
        <v>101</v>
      </c>
      <c r="QGP80" s="392" t="s">
        <v>101</v>
      </c>
      <c r="QGQ80" s="392" t="s">
        <v>101</v>
      </c>
      <c r="QGR80" s="392" t="s">
        <v>101</v>
      </c>
      <c r="QGS80" s="392" t="s">
        <v>101</v>
      </c>
      <c r="QGT80" s="392" t="s">
        <v>101</v>
      </c>
      <c r="QGU80" s="392" t="s">
        <v>101</v>
      </c>
      <c r="QGV80" s="392" t="s">
        <v>101</v>
      </c>
      <c r="QGW80" s="392" t="s">
        <v>101</v>
      </c>
      <c r="QGX80" s="392" t="s">
        <v>101</v>
      </c>
      <c r="QGY80" s="392" t="s">
        <v>101</v>
      </c>
      <c r="QGZ80" s="392" t="s">
        <v>101</v>
      </c>
      <c r="QHA80" s="392" t="s">
        <v>101</v>
      </c>
      <c r="QHB80" s="392" t="s">
        <v>101</v>
      </c>
      <c r="QHC80" s="392" t="s">
        <v>101</v>
      </c>
      <c r="QHD80" s="392" t="s">
        <v>101</v>
      </c>
      <c r="QHE80" s="392" t="s">
        <v>101</v>
      </c>
      <c r="QHF80" s="392" t="s">
        <v>101</v>
      </c>
      <c r="QHG80" s="392" t="s">
        <v>101</v>
      </c>
      <c r="QHH80" s="392" t="s">
        <v>101</v>
      </c>
      <c r="QHI80" s="392" t="s">
        <v>101</v>
      </c>
      <c r="QHJ80" s="392" t="s">
        <v>101</v>
      </c>
      <c r="QHK80" s="392" t="s">
        <v>101</v>
      </c>
      <c r="QHL80" s="392" t="s">
        <v>101</v>
      </c>
      <c r="QHM80" s="392" t="s">
        <v>101</v>
      </c>
      <c r="QHN80" s="392" t="s">
        <v>101</v>
      </c>
      <c r="QHO80" s="392" t="s">
        <v>101</v>
      </c>
      <c r="QHP80" s="392" t="s">
        <v>101</v>
      </c>
      <c r="QHQ80" s="392" t="s">
        <v>101</v>
      </c>
      <c r="QHR80" s="392" t="s">
        <v>101</v>
      </c>
      <c r="QHS80" s="392" t="s">
        <v>101</v>
      </c>
      <c r="QHT80" s="392" t="s">
        <v>101</v>
      </c>
      <c r="QHU80" s="392" t="s">
        <v>101</v>
      </c>
      <c r="QHV80" s="392" t="s">
        <v>101</v>
      </c>
      <c r="QHW80" s="392" t="s">
        <v>101</v>
      </c>
      <c r="QHX80" s="392" t="s">
        <v>101</v>
      </c>
      <c r="QHY80" s="392" t="s">
        <v>101</v>
      </c>
      <c r="QHZ80" s="392" t="s">
        <v>101</v>
      </c>
      <c r="QIA80" s="392" t="s">
        <v>101</v>
      </c>
      <c r="QIB80" s="392" t="s">
        <v>101</v>
      </c>
      <c r="QIC80" s="392" t="s">
        <v>101</v>
      </c>
      <c r="QID80" s="392" t="s">
        <v>101</v>
      </c>
      <c r="QIE80" s="392" t="s">
        <v>101</v>
      </c>
      <c r="QIF80" s="392" t="s">
        <v>101</v>
      </c>
      <c r="QIG80" s="392" t="s">
        <v>101</v>
      </c>
      <c r="QIH80" s="392" t="s">
        <v>101</v>
      </c>
      <c r="QII80" s="392" t="s">
        <v>101</v>
      </c>
      <c r="QIJ80" s="392" t="s">
        <v>101</v>
      </c>
      <c r="QIK80" s="392" t="s">
        <v>101</v>
      </c>
      <c r="QIL80" s="392" t="s">
        <v>101</v>
      </c>
      <c r="QIM80" s="392" t="s">
        <v>101</v>
      </c>
      <c r="QIN80" s="392" t="s">
        <v>101</v>
      </c>
      <c r="QIO80" s="392" t="s">
        <v>101</v>
      </c>
      <c r="QIP80" s="392" t="s">
        <v>101</v>
      </c>
      <c r="QIQ80" s="392" t="s">
        <v>101</v>
      </c>
      <c r="QIR80" s="392" t="s">
        <v>101</v>
      </c>
      <c r="QIS80" s="392" t="s">
        <v>101</v>
      </c>
      <c r="QIT80" s="392" t="s">
        <v>101</v>
      </c>
      <c r="QIU80" s="392" t="s">
        <v>101</v>
      </c>
      <c r="QIV80" s="392" t="s">
        <v>101</v>
      </c>
      <c r="QIW80" s="392" t="s">
        <v>101</v>
      </c>
      <c r="QIX80" s="392" t="s">
        <v>101</v>
      </c>
      <c r="QIY80" s="392" t="s">
        <v>101</v>
      </c>
      <c r="QIZ80" s="392" t="s">
        <v>101</v>
      </c>
      <c r="QJA80" s="392" t="s">
        <v>101</v>
      </c>
      <c r="QJB80" s="392" t="s">
        <v>101</v>
      </c>
      <c r="QJC80" s="392" t="s">
        <v>101</v>
      </c>
      <c r="QJD80" s="392" t="s">
        <v>101</v>
      </c>
      <c r="QJE80" s="392" t="s">
        <v>101</v>
      </c>
      <c r="QJF80" s="392" t="s">
        <v>101</v>
      </c>
      <c r="QJG80" s="392" t="s">
        <v>101</v>
      </c>
      <c r="QJH80" s="392" t="s">
        <v>101</v>
      </c>
      <c r="QJI80" s="392" t="s">
        <v>101</v>
      </c>
      <c r="QJJ80" s="392" t="s">
        <v>101</v>
      </c>
      <c r="QJK80" s="392" t="s">
        <v>101</v>
      </c>
      <c r="QJL80" s="392" t="s">
        <v>101</v>
      </c>
      <c r="QJM80" s="392" t="s">
        <v>101</v>
      </c>
      <c r="QJN80" s="392" t="s">
        <v>101</v>
      </c>
      <c r="QJO80" s="392" t="s">
        <v>101</v>
      </c>
      <c r="QJP80" s="392" t="s">
        <v>101</v>
      </c>
      <c r="QJQ80" s="392" t="s">
        <v>101</v>
      </c>
      <c r="QJR80" s="392" t="s">
        <v>101</v>
      </c>
      <c r="QJS80" s="392" t="s">
        <v>101</v>
      </c>
      <c r="QJT80" s="392" t="s">
        <v>101</v>
      </c>
      <c r="QJU80" s="392" t="s">
        <v>101</v>
      </c>
      <c r="QJV80" s="392" t="s">
        <v>101</v>
      </c>
      <c r="QJW80" s="392" t="s">
        <v>101</v>
      </c>
      <c r="QJX80" s="392" t="s">
        <v>101</v>
      </c>
      <c r="QJY80" s="392" t="s">
        <v>101</v>
      </c>
      <c r="QJZ80" s="392" t="s">
        <v>101</v>
      </c>
      <c r="QKA80" s="392" t="s">
        <v>101</v>
      </c>
      <c r="QKB80" s="392" t="s">
        <v>101</v>
      </c>
      <c r="QKC80" s="392" t="s">
        <v>101</v>
      </c>
      <c r="QKD80" s="392" t="s">
        <v>101</v>
      </c>
      <c r="QKE80" s="392" t="s">
        <v>101</v>
      </c>
      <c r="QKF80" s="392" t="s">
        <v>101</v>
      </c>
      <c r="QKG80" s="392" t="s">
        <v>101</v>
      </c>
      <c r="QKH80" s="392" t="s">
        <v>101</v>
      </c>
      <c r="QKI80" s="392" t="s">
        <v>101</v>
      </c>
      <c r="QKJ80" s="392" t="s">
        <v>101</v>
      </c>
      <c r="QKK80" s="392" t="s">
        <v>101</v>
      </c>
      <c r="QKL80" s="392" t="s">
        <v>101</v>
      </c>
      <c r="QKM80" s="392" t="s">
        <v>101</v>
      </c>
      <c r="QKN80" s="392" t="s">
        <v>101</v>
      </c>
      <c r="QKO80" s="392" t="s">
        <v>101</v>
      </c>
      <c r="QKP80" s="392" t="s">
        <v>101</v>
      </c>
      <c r="QKQ80" s="392" t="s">
        <v>101</v>
      </c>
      <c r="QKR80" s="392" t="s">
        <v>101</v>
      </c>
      <c r="QKS80" s="392" t="s">
        <v>101</v>
      </c>
      <c r="QKT80" s="392" t="s">
        <v>101</v>
      </c>
      <c r="QKU80" s="392" t="s">
        <v>101</v>
      </c>
      <c r="QKV80" s="392" t="s">
        <v>101</v>
      </c>
      <c r="QKW80" s="392" t="s">
        <v>101</v>
      </c>
      <c r="QKX80" s="392" t="s">
        <v>101</v>
      </c>
      <c r="QKY80" s="392" t="s">
        <v>101</v>
      </c>
      <c r="QKZ80" s="392" t="s">
        <v>101</v>
      </c>
      <c r="QLA80" s="392" t="s">
        <v>101</v>
      </c>
      <c r="QLB80" s="392" t="s">
        <v>101</v>
      </c>
      <c r="QLC80" s="392" t="s">
        <v>101</v>
      </c>
      <c r="QLD80" s="392" t="s">
        <v>101</v>
      </c>
      <c r="QLE80" s="392" t="s">
        <v>101</v>
      </c>
      <c r="QLF80" s="392" t="s">
        <v>101</v>
      </c>
      <c r="QLG80" s="392" t="s">
        <v>101</v>
      </c>
      <c r="QLH80" s="392" t="s">
        <v>101</v>
      </c>
      <c r="QLI80" s="392" t="s">
        <v>101</v>
      </c>
      <c r="QLJ80" s="392" t="s">
        <v>101</v>
      </c>
      <c r="QLK80" s="392" t="s">
        <v>101</v>
      </c>
      <c r="QLL80" s="392" t="s">
        <v>101</v>
      </c>
      <c r="QLM80" s="392" t="s">
        <v>101</v>
      </c>
      <c r="QLN80" s="392" t="s">
        <v>101</v>
      </c>
      <c r="QLO80" s="392" t="s">
        <v>101</v>
      </c>
      <c r="QLP80" s="392" t="s">
        <v>101</v>
      </c>
      <c r="QLQ80" s="392" t="s">
        <v>101</v>
      </c>
      <c r="QLR80" s="392" t="s">
        <v>101</v>
      </c>
      <c r="QLS80" s="392" t="s">
        <v>101</v>
      </c>
      <c r="QLT80" s="392" t="s">
        <v>101</v>
      </c>
      <c r="QLU80" s="392" t="s">
        <v>101</v>
      </c>
      <c r="QLV80" s="392" t="s">
        <v>101</v>
      </c>
      <c r="QLW80" s="392" t="s">
        <v>101</v>
      </c>
      <c r="QLX80" s="392" t="s">
        <v>101</v>
      </c>
      <c r="QLY80" s="392" t="s">
        <v>101</v>
      </c>
      <c r="QLZ80" s="392" t="s">
        <v>101</v>
      </c>
      <c r="QMA80" s="392" t="s">
        <v>101</v>
      </c>
      <c r="QMB80" s="392" t="s">
        <v>101</v>
      </c>
      <c r="QMC80" s="392" t="s">
        <v>101</v>
      </c>
      <c r="QMD80" s="392" t="s">
        <v>101</v>
      </c>
      <c r="QME80" s="392" t="s">
        <v>101</v>
      </c>
      <c r="QMF80" s="392" t="s">
        <v>101</v>
      </c>
      <c r="QMG80" s="392" t="s">
        <v>101</v>
      </c>
      <c r="QMH80" s="392" t="s">
        <v>101</v>
      </c>
      <c r="QMI80" s="392" t="s">
        <v>101</v>
      </c>
      <c r="QMJ80" s="392" t="s">
        <v>101</v>
      </c>
      <c r="QMK80" s="392" t="s">
        <v>101</v>
      </c>
      <c r="QML80" s="392" t="s">
        <v>101</v>
      </c>
      <c r="QMM80" s="392" t="s">
        <v>101</v>
      </c>
      <c r="QMN80" s="392" t="s">
        <v>101</v>
      </c>
      <c r="QMO80" s="392" t="s">
        <v>101</v>
      </c>
      <c r="QMP80" s="392" t="s">
        <v>101</v>
      </c>
      <c r="QMQ80" s="392" t="s">
        <v>101</v>
      </c>
      <c r="QMR80" s="392" t="s">
        <v>101</v>
      </c>
      <c r="QMS80" s="392" t="s">
        <v>101</v>
      </c>
      <c r="QMT80" s="392" t="s">
        <v>101</v>
      </c>
      <c r="QMU80" s="392" t="s">
        <v>101</v>
      </c>
      <c r="QMV80" s="392" t="s">
        <v>101</v>
      </c>
      <c r="QMW80" s="392" t="s">
        <v>101</v>
      </c>
      <c r="QMX80" s="392" t="s">
        <v>101</v>
      </c>
      <c r="QMY80" s="392" t="s">
        <v>101</v>
      </c>
      <c r="QMZ80" s="392" t="s">
        <v>101</v>
      </c>
      <c r="QNA80" s="392" t="s">
        <v>101</v>
      </c>
      <c r="QNB80" s="392" t="s">
        <v>101</v>
      </c>
      <c r="QNC80" s="392" t="s">
        <v>101</v>
      </c>
      <c r="QND80" s="392" t="s">
        <v>101</v>
      </c>
      <c r="QNE80" s="392" t="s">
        <v>101</v>
      </c>
      <c r="QNF80" s="392" t="s">
        <v>101</v>
      </c>
      <c r="QNG80" s="392" t="s">
        <v>101</v>
      </c>
      <c r="QNH80" s="392" t="s">
        <v>101</v>
      </c>
      <c r="QNI80" s="392" t="s">
        <v>101</v>
      </c>
      <c r="QNJ80" s="392" t="s">
        <v>101</v>
      </c>
      <c r="QNK80" s="392" t="s">
        <v>101</v>
      </c>
      <c r="QNL80" s="392" t="s">
        <v>101</v>
      </c>
      <c r="QNM80" s="392" t="s">
        <v>101</v>
      </c>
      <c r="QNN80" s="392" t="s">
        <v>101</v>
      </c>
      <c r="QNO80" s="392" t="s">
        <v>101</v>
      </c>
      <c r="QNP80" s="392" t="s">
        <v>101</v>
      </c>
      <c r="QNQ80" s="392" t="s">
        <v>101</v>
      </c>
      <c r="QNR80" s="392" t="s">
        <v>101</v>
      </c>
      <c r="QNS80" s="392" t="s">
        <v>101</v>
      </c>
      <c r="QNT80" s="392" t="s">
        <v>101</v>
      </c>
      <c r="QNU80" s="392" t="s">
        <v>101</v>
      </c>
      <c r="QNV80" s="392" t="s">
        <v>101</v>
      </c>
      <c r="QNW80" s="392" t="s">
        <v>101</v>
      </c>
      <c r="QNX80" s="392" t="s">
        <v>101</v>
      </c>
      <c r="QNY80" s="392" t="s">
        <v>101</v>
      </c>
      <c r="QNZ80" s="392" t="s">
        <v>101</v>
      </c>
      <c r="QOA80" s="392" t="s">
        <v>101</v>
      </c>
      <c r="QOB80" s="392" t="s">
        <v>101</v>
      </c>
      <c r="QOC80" s="392" t="s">
        <v>101</v>
      </c>
      <c r="QOD80" s="392" t="s">
        <v>101</v>
      </c>
      <c r="QOE80" s="392" t="s">
        <v>101</v>
      </c>
      <c r="QOF80" s="392" t="s">
        <v>101</v>
      </c>
      <c r="QOG80" s="392" t="s">
        <v>101</v>
      </c>
      <c r="QOH80" s="392" t="s">
        <v>101</v>
      </c>
      <c r="QOI80" s="392" t="s">
        <v>101</v>
      </c>
      <c r="QOJ80" s="392" t="s">
        <v>101</v>
      </c>
      <c r="QOK80" s="392" t="s">
        <v>101</v>
      </c>
      <c r="QOL80" s="392" t="s">
        <v>101</v>
      </c>
      <c r="QOM80" s="392" t="s">
        <v>101</v>
      </c>
      <c r="QON80" s="392" t="s">
        <v>101</v>
      </c>
      <c r="QOO80" s="392" t="s">
        <v>101</v>
      </c>
      <c r="QOP80" s="392" t="s">
        <v>101</v>
      </c>
      <c r="QOQ80" s="392" t="s">
        <v>101</v>
      </c>
      <c r="QOR80" s="392" t="s">
        <v>101</v>
      </c>
      <c r="QOS80" s="392" t="s">
        <v>101</v>
      </c>
      <c r="QOT80" s="392" t="s">
        <v>101</v>
      </c>
      <c r="QOU80" s="392" t="s">
        <v>101</v>
      </c>
      <c r="QOV80" s="392" t="s">
        <v>101</v>
      </c>
      <c r="QOW80" s="392" t="s">
        <v>101</v>
      </c>
      <c r="QOX80" s="392" t="s">
        <v>101</v>
      </c>
      <c r="QOY80" s="392" t="s">
        <v>101</v>
      </c>
      <c r="QOZ80" s="392" t="s">
        <v>101</v>
      </c>
      <c r="QPA80" s="392" t="s">
        <v>101</v>
      </c>
      <c r="QPB80" s="392" t="s">
        <v>101</v>
      </c>
      <c r="QPC80" s="392" t="s">
        <v>101</v>
      </c>
      <c r="QPD80" s="392" t="s">
        <v>101</v>
      </c>
      <c r="QPE80" s="392" t="s">
        <v>101</v>
      </c>
      <c r="QPF80" s="392" t="s">
        <v>101</v>
      </c>
      <c r="QPG80" s="392" t="s">
        <v>101</v>
      </c>
      <c r="QPH80" s="392" t="s">
        <v>101</v>
      </c>
      <c r="QPI80" s="392" t="s">
        <v>101</v>
      </c>
      <c r="QPJ80" s="392" t="s">
        <v>101</v>
      </c>
      <c r="QPK80" s="392" t="s">
        <v>101</v>
      </c>
      <c r="QPL80" s="392" t="s">
        <v>101</v>
      </c>
      <c r="QPM80" s="392" t="s">
        <v>101</v>
      </c>
      <c r="QPN80" s="392" t="s">
        <v>101</v>
      </c>
      <c r="QPO80" s="392" t="s">
        <v>101</v>
      </c>
      <c r="QPP80" s="392" t="s">
        <v>101</v>
      </c>
      <c r="QPQ80" s="392" t="s">
        <v>101</v>
      </c>
      <c r="QPR80" s="392" t="s">
        <v>101</v>
      </c>
      <c r="QPS80" s="392" t="s">
        <v>101</v>
      </c>
      <c r="QPT80" s="392" t="s">
        <v>101</v>
      </c>
      <c r="QPU80" s="392" t="s">
        <v>101</v>
      </c>
      <c r="QPV80" s="392" t="s">
        <v>101</v>
      </c>
      <c r="QPW80" s="392" t="s">
        <v>101</v>
      </c>
      <c r="QPX80" s="392" t="s">
        <v>101</v>
      </c>
      <c r="QPY80" s="392" t="s">
        <v>101</v>
      </c>
      <c r="QPZ80" s="392" t="s">
        <v>101</v>
      </c>
      <c r="QQA80" s="392" t="s">
        <v>101</v>
      </c>
      <c r="QQB80" s="392" t="s">
        <v>101</v>
      </c>
      <c r="QQC80" s="392" t="s">
        <v>101</v>
      </c>
      <c r="QQD80" s="392" t="s">
        <v>101</v>
      </c>
      <c r="QQE80" s="392" t="s">
        <v>101</v>
      </c>
      <c r="QQF80" s="392" t="s">
        <v>101</v>
      </c>
      <c r="QQG80" s="392" t="s">
        <v>101</v>
      </c>
      <c r="QQH80" s="392" t="s">
        <v>101</v>
      </c>
      <c r="QQI80" s="392" t="s">
        <v>101</v>
      </c>
      <c r="QQJ80" s="392" t="s">
        <v>101</v>
      </c>
      <c r="QQK80" s="392" t="s">
        <v>101</v>
      </c>
      <c r="QQL80" s="392" t="s">
        <v>101</v>
      </c>
      <c r="QQM80" s="392" t="s">
        <v>101</v>
      </c>
      <c r="QQN80" s="392" t="s">
        <v>101</v>
      </c>
      <c r="QQO80" s="392" t="s">
        <v>101</v>
      </c>
      <c r="QQP80" s="392" t="s">
        <v>101</v>
      </c>
      <c r="QQQ80" s="392" t="s">
        <v>101</v>
      </c>
      <c r="QQR80" s="392" t="s">
        <v>101</v>
      </c>
      <c r="QQS80" s="392" t="s">
        <v>101</v>
      </c>
      <c r="QQT80" s="392" t="s">
        <v>101</v>
      </c>
      <c r="QQU80" s="392" t="s">
        <v>101</v>
      </c>
      <c r="QQV80" s="392" t="s">
        <v>101</v>
      </c>
      <c r="QQW80" s="392" t="s">
        <v>101</v>
      </c>
      <c r="QQX80" s="392" t="s">
        <v>101</v>
      </c>
      <c r="QQY80" s="392" t="s">
        <v>101</v>
      </c>
      <c r="QQZ80" s="392" t="s">
        <v>101</v>
      </c>
      <c r="QRA80" s="392" t="s">
        <v>101</v>
      </c>
      <c r="QRB80" s="392" t="s">
        <v>101</v>
      </c>
      <c r="QRC80" s="392" t="s">
        <v>101</v>
      </c>
      <c r="QRD80" s="392" t="s">
        <v>101</v>
      </c>
      <c r="QRE80" s="392" t="s">
        <v>101</v>
      </c>
      <c r="QRF80" s="392" t="s">
        <v>101</v>
      </c>
      <c r="QRG80" s="392" t="s">
        <v>101</v>
      </c>
      <c r="QRH80" s="392" t="s">
        <v>101</v>
      </c>
      <c r="QRI80" s="392" t="s">
        <v>101</v>
      </c>
      <c r="QRJ80" s="392" t="s">
        <v>101</v>
      </c>
      <c r="QRK80" s="392" t="s">
        <v>101</v>
      </c>
      <c r="QRL80" s="392" t="s">
        <v>101</v>
      </c>
      <c r="QRM80" s="392" t="s">
        <v>101</v>
      </c>
      <c r="QRN80" s="392" t="s">
        <v>101</v>
      </c>
      <c r="QRO80" s="392" t="s">
        <v>101</v>
      </c>
      <c r="QRP80" s="392" t="s">
        <v>101</v>
      </c>
      <c r="QRQ80" s="392" t="s">
        <v>101</v>
      </c>
      <c r="QRR80" s="392" t="s">
        <v>101</v>
      </c>
      <c r="QRS80" s="392" t="s">
        <v>101</v>
      </c>
      <c r="QRT80" s="392" t="s">
        <v>101</v>
      </c>
      <c r="QRU80" s="392" t="s">
        <v>101</v>
      </c>
      <c r="QRV80" s="392" t="s">
        <v>101</v>
      </c>
      <c r="QRW80" s="392" t="s">
        <v>101</v>
      </c>
      <c r="QRX80" s="392" t="s">
        <v>101</v>
      </c>
      <c r="QRY80" s="392" t="s">
        <v>101</v>
      </c>
      <c r="QRZ80" s="392" t="s">
        <v>101</v>
      </c>
      <c r="QSA80" s="392" t="s">
        <v>101</v>
      </c>
      <c r="QSB80" s="392" t="s">
        <v>101</v>
      </c>
      <c r="QSC80" s="392" t="s">
        <v>101</v>
      </c>
      <c r="QSD80" s="392" t="s">
        <v>101</v>
      </c>
      <c r="QSE80" s="392" t="s">
        <v>101</v>
      </c>
      <c r="QSF80" s="392" t="s">
        <v>101</v>
      </c>
      <c r="QSG80" s="392" t="s">
        <v>101</v>
      </c>
      <c r="QSH80" s="392" t="s">
        <v>101</v>
      </c>
      <c r="QSI80" s="392" t="s">
        <v>101</v>
      </c>
      <c r="QSJ80" s="392" t="s">
        <v>101</v>
      </c>
      <c r="QSK80" s="392" t="s">
        <v>101</v>
      </c>
      <c r="QSL80" s="392" t="s">
        <v>101</v>
      </c>
      <c r="QSM80" s="392" t="s">
        <v>101</v>
      </c>
      <c r="QSN80" s="392" t="s">
        <v>101</v>
      </c>
      <c r="QSO80" s="392" t="s">
        <v>101</v>
      </c>
      <c r="QSP80" s="392" t="s">
        <v>101</v>
      </c>
      <c r="QSQ80" s="392" t="s">
        <v>101</v>
      </c>
      <c r="QSR80" s="392" t="s">
        <v>101</v>
      </c>
      <c r="QSS80" s="392" t="s">
        <v>101</v>
      </c>
      <c r="QST80" s="392" t="s">
        <v>101</v>
      </c>
      <c r="QSU80" s="392" t="s">
        <v>101</v>
      </c>
      <c r="QSV80" s="392" t="s">
        <v>101</v>
      </c>
      <c r="QSW80" s="392" t="s">
        <v>101</v>
      </c>
      <c r="QSX80" s="392" t="s">
        <v>101</v>
      </c>
      <c r="QSY80" s="392" t="s">
        <v>101</v>
      </c>
      <c r="QSZ80" s="392" t="s">
        <v>101</v>
      </c>
      <c r="QTA80" s="392" t="s">
        <v>101</v>
      </c>
      <c r="QTB80" s="392" t="s">
        <v>101</v>
      </c>
      <c r="QTC80" s="392" t="s">
        <v>101</v>
      </c>
      <c r="QTD80" s="392" t="s">
        <v>101</v>
      </c>
      <c r="QTE80" s="392" t="s">
        <v>101</v>
      </c>
      <c r="QTF80" s="392" t="s">
        <v>101</v>
      </c>
      <c r="QTG80" s="392" t="s">
        <v>101</v>
      </c>
      <c r="QTH80" s="392" t="s">
        <v>101</v>
      </c>
      <c r="QTI80" s="392" t="s">
        <v>101</v>
      </c>
      <c r="QTJ80" s="392" t="s">
        <v>101</v>
      </c>
      <c r="QTK80" s="392" t="s">
        <v>101</v>
      </c>
      <c r="QTL80" s="392" t="s">
        <v>101</v>
      </c>
      <c r="QTM80" s="392" t="s">
        <v>101</v>
      </c>
      <c r="QTN80" s="392" t="s">
        <v>101</v>
      </c>
      <c r="QTO80" s="392" t="s">
        <v>101</v>
      </c>
      <c r="QTP80" s="392" t="s">
        <v>101</v>
      </c>
      <c r="QTQ80" s="392" t="s">
        <v>101</v>
      </c>
      <c r="QTR80" s="392" t="s">
        <v>101</v>
      </c>
      <c r="QTS80" s="392" t="s">
        <v>101</v>
      </c>
      <c r="QTT80" s="392" t="s">
        <v>101</v>
      </c>
      <c r="QTU80" s="392" t="s">
        <v>101</v>
      </c>
      <c r="QTV80" s="392" t="s">
        <v>101</v>
      </c>
      <c r="QTW80" s="392" t="s">
        <v>101</v>
      </c>
      <c r="QTX80" s="392" t="s">
        <v>101</v>
      </c>
      <c r="QTY80" s="392" t="s">
        <v>101</v>
      </c>
      <c r="QTZ80" s="392" t="s">
        <v>101</v>
      </c>
      <c r="QUA80" s="392" t="s">
        <v>101</v>
      </c>
      <c r="QUB80" s="392" t="s">
        <v>101</v>
      </c>
      <c r="QUC80" s="392" t="s">
        <v>101</v>
      </c>
      <c r="QUD80" s="392" t="s">
        <v>101</v>
      </c>
      <c r="QUE80" s="392" t="s">
        <v>101</v>
      </c>
      <c r="QUF80" s="392" t="s">
        <v>101</v>
      </c>
      <c r="QUG80" s="392" t="s">
        <v>101</v>
      </c>
      <c r="QUH80" s="392" t="s">
        <v>101</v>
      </c>
      <c r="QUI80" s="392" t="s">
        <v>101</v>
      </c>
      <c r="QUJ80" s="392" t="s">
        <v>101</v>
      </c>
      <c r="QUK80" s="392" t="s">
        <v>101</v>
      </c>
      <c r="QUL80" s="392" t="s">
        <v>101</v>
      </c>
      <c r="QUM80" s="392" t="s">
        <v>101</v>
      </c>
      <c r="QUN80" s="392" t="s">
        <v>101</v>
      </c>
      <c r="QUO80" s="392" t="s">
        <v>101</v>
      </c>
      <c r="QUP80" s="392" t="s">
        <v>101</v>
      </c>
      <c r="QUQ80" s="392" t="s">
        <v>101</v>
      </c>
      <c r="QUR80" s="392" t="s">
        <v>101</v>
      </c>
      <c r="QUS80" s="392" t="s">
        <v>101</v>
      </c>
      <c r="QUT80" s="392" t="s">
        <v>101</v>
      </c>
      <c r="QUU80" s="392" t="s">
        <v>101</v>
      </c>
      <c r="QUV80" s="392" t="s">
        <v>101</v>
      </c>
      <c r="QUW80" s="392" t="s">
        <v>101</v>
      </c>
      <c r="QUX80" s="392" t="s">
        <v>101</v>
      </c>
      <c r="QUY80" s="392" t="s">
        <v>101</v>
      </c>
      <c r="QUZ80" s="392" t="s">
        <v>101</v>
      </c>
      <c r="QVA80" s="392" t="s">
        <v>101</v>
      </c>
      <c r="QVB80" s="392" t="s">
        <v>101</v>
      </c>
      <c r="QVC80" s="392" t="s">
        <v>101</v>
      </c>
      <c r="QVD80" s="392" t="s">
        <v>101</v>
      </c>
      <c r="QVE80" s="392" t="s">
        <v>101</v>
      </c>
      <c r="QVF80" s="392" t="s">
        <v>101</v>
      </c>
      <c r="QVG80" s="392" t="s">
        <v>101</v>
      </c>
      <c r="QVH80" s="392" t="s">
        <v>101</v>
      </c>
      <c r="QVI80" s="392" t="s">
        <v>101</v>
      </c>
      <c r="QVJ80" s="392" t="s">
        <v>101</v>
      </c>
      <c r="QVK80" s="392" t="s">
        <v>101</v>
      </c>
      <c r="QVL80" s="392" t="s">
        <v>101</v>
      </c>
      <c r="QVM80" s="392" t="s">
        <v>101</v>
      </c>
      <c r="QVN80" s="392" t="s">
        <v>101</v>
      </c>
      <c r="QVO80" s="392" t="s">
        <v>101</v>
      </c>
      <c r="QVP80" s="392" t="s">
        <v>101</v>
      </c>
      <c r="QVQ80" s="392" t="s">
        <v>101</v>
      </c>
      <c r="QVR80" s="392" t="s">
        <v>101</v>
      </c>
      <c r="QVS80" s="392" t="s">
        <v>101</v>
      </c>
      <c r="QVT80" s="392" t="s">
        <v>101</v>
      </c>
      <c r="QVU80" s="392" t="s">
        <v>101</v>
      </c>
      <c r="QVV80" s="392" t="s">
        <v>101</v>
      </c>
      <c r="QVW80" s="392" t="s">
        <v>101</v>
      </c>
      <c r="QVX80" s="392" t="s">
        <v>101</v>
      </c>
      <c r="QVY80" s="392" t="s">
        <v>101</v>
      </c>
      <c r="QVZ80" s="392" t="s">
        <v>101</v>
      </c>
      <c r="QWA80" s="392" t="s">
        <v>101</v>
      </c>
      <c r="QWB80" s="392" t="s">
        <v>101</v>
      </c>
      <c r="QWC80" s="392" t="s">
        <v>101</v>
      </c>
      <c r="QWD80" s="392" t="s">
        <v>101</v>
      </c>
      <c r="QWE80" s="392" t="s">
        <v>101</v>
      </c>
      <c r="QWF80" s="392" t="s">
        <v>101</v>
      </c>
      <c r="QWG80" s="392" t="s">
        <v>101</v>
      </c>
      <c r="QWH80" s="392" t="s">
        <v>101</v>
      </c>
      <c r="QWI80" s="392" t="s">
        <v>101</v>
      </c>
      <c r="QWJ80" s="392" t="s">
        <v>101</v>
      </c>
      <c r="QWK80" s="392" t="s">
        <v>101</v>
      </c>
      <c r="QWL80" s="392" t="s">
        <v>101</v>
      </c>
      <c r="QWM80" s="392" t="s">
        <v>101</v>
      </c>
      <c r="QWN80" s="392" t="s">
        <v>101</v>
      </c>
      <c r="QWO80" s="392" t="s">
        <v>101</v>
      </c>
      <c r="QWP80" s="392" t="s">
        <v>101</v>
      </c>
      <c r="QWQ80" s="392" t="s">
        <v>101</v>
      </c>
      <c r="QWR80" s="392" t="s">
        <v>101</v>
      </c>
      <c r="QWS80" s="392" t="s">
        <v>101</v>
      </c>
      <c r="QWT80" s="392" t="s">
        <v>101</v>
      </c>
      <c r="QWU80" s="392" t="s">
        <v>101</v>
      </c>
      <c r="QWV80" s="392" t="s">
        <v>101</v>
      </c>
      <c r="QWW80" s="392" t="s">
        <v>101</v>
      </c>
      <c r="QWX80" s="392" t="s">
        <v>101</v>
      </c>
      <c r="QWY80" s="392" t="s">
        <v>101</v>
      </c>
      <c r="QWZ80" s="392" t="s">
        <v>101</v>
      </c>
      <c r="QXA80" s="392" t="s">
        <v>101</v>
      </c>
      <c r="QXB80" s="392" t="s">
        <v>101</v>
      </c>
      <c r="QXC80" s="392" t="s">
        <v>101</v>
      </c>
      <c r="QXD80" s="392" t="s">
        <v>101</v>
      </c>
      <c r="QXE80" s="392" t="s">
        <v>101</v>
      </c>
      <c r="QXF80" s="392" t="s">
        <v>101</v>
      </c>
      <c r="QXG80" s="392" t="s">
        <v>101</v>
      </c>
      <c r="QXH80" s="392" t="s">
        <v>101</v>
      </c>
      <c r="QXI80" s="392" t="s">
        <v>101</v>
      </c>
      <c r="QXJ80" s="392" t="s">
        <v>101</v>
      </c>
      <c r="QXK80" s="392" t="s">
        <v>101</v>
      </c>
      <c r="QXL80" s="392" t="s">
        <v>101</v>
      </c>
      <c r="QXM80" s="392" t="s">
        <v>101</v>
      </c>
      <c r="QXN80" s="392" t="s">
        <v>101</v>
      </c>
      <c r="QXO80" s="392" t="s">
        <v>101</v>
      </c>
      <c r="QXP80" s="392" t="s">
        <v>101</v>
      </c>
      <c r="QXQ80" s="392" t="s">
        <v>101</v>
      </c>
      <c r="QXR80" s="392" t="s">
        <v>101</v>
      </c>
      <c r="QXS80" s="392" t="s">
        <v>101</v>
      </c>
      <c r="QXT80" s="392" t="s">
        <v>101</v>
      </c>
      <c r="QXU80" s="392" t="s">
        <v>101</v>
      </c>
      <c r="QXV80" s="392" t="s">
        <v>101</v>
      </c>
      <c r="QXW80" s="392" t="s">
        <v>101</v>
      </c>
      <c r="QXX80" s="392" t="s">
        <v>101</v>
      </c>
      <c r="QXY80" s="392" t="s">
        <v>101</v>
      </c>
      <c r="QXZ80" s="392" t="s">
        <v>101</v>
      </c>
      <c r="QYA80" s="392" t="s">
        <v>101</v>
      </c>
      <c r="QYB80" s="392" t="s">
        <v>101</v>
      </c>
      <c r="QYC80" s="392" t="s">
        <v>101</v>
      </c>
      <c r="QYD80" s="392" t="s">
        <v>101</v>
      </c>
      <c r="QYE80" s="392" t="s">
        <v>101</v>
      </c>
      <c r="QYF80" s="392" t="s">
        <v>101</v>
      </c>
      <c r="QYG80" s="392" t="s">
        <v>101</v>
      </c>
      <c r="QYH80" s="392" t="s">
        <v>101</v>
      </c>
      <c r="QYI80" s="392" t="s">
        <v>101</v>
      </c>
      <c r="QYJ80" s="392" t="s">
        <v>101</v>
      </c>
      <c r="QYK80" s="392" t="s">
        <v>101</v>
      </c>
      <c r="QYL80" s="392" t="s">
        <v>101</v>
      </c>
      <c r="QYM80" s="392" t="s">
        <v>101</v>
      </c>
      <c r="QYN80" s="392" t="s">
        <v>101</v>
      </c>
      <c r="QYO80" s="392" t="s">
        <v>101</v>
      </c>
      <c r="QYP80" s="392" t="s">
        <v>101</v>
      </c>
      <c r="QYQ80" s="392" t="s">
        <v>101</v>
      </c>
      <c r="QYR80" s="392" t="s">
        <v>101</v>
      </c>
      <c r="QYS80" s="392" t="s">
        <v>101</v>
      </c>
      <c r="QYT80" s="392" t="s">
        <v>101</v>
      </c>
      <c r="QYU80" s="392" t="s">
        <v>101</v>
      </c>
      <c r="QYV80" s="392" t="s">
        <v>101</v>
      </c>
      <c r="QYW80" s="392" t="s">
        <v>101</v>
      </c>
      <c r="QYX80" s="392" t="s">
        <v>101</v>
      </c>
      <c r="QYY80" s="392" t="s">
        <v>101</v>
      </c>
      <c r="QYZ80" s="392" t="s">
        <v>101</v>
      </c>
      <c r="QZA80" s="392" t="s">
        <v>101</v>
      </c>
      <c r="QZB80" s="392" t="s">
        <v>101</v>
      </c>
      <c r="QZC80" s="392" t="s">
        <v>101</v>
      </c>
      <c r="QZD80" s="392" t="s">
        <v>101</v>
      </c>
      <c r="QZE80" s="392" t="s">
        <v>101</v>
      </c>
      <c r="QZF80" s="392" t="s">
        <v>101</v>
      </c>
      <c r="QZG80" s="392" t="s">
        <v>101</v>
      </c>
      <c r="QZH80" s="392" t="s">
        <v>101</v>
      </c>
      <c r="QZI80" s="392" t="s">
        <v>101</v>
      </c>
      <c r="QZJ80" s="392" t="s">
        <v>101</v>
      </c>
      <c r="QZK80" s="392" t="s">
        <v>101</v>
      </c>
      <c r="QZL80" s="392" t="s">
        <v>101</v>
      </c>
      <c r="QZM80" s="392" t="s">
        <v>101</v>
      </c>
      <c r="QZN80" s="392" t="s">
        <v>101</v>
      </c>
      <c r="QZO80" s="392" t="s">
        <v>101</v>
      </c>
      <c r="QZP80" s="392" t="s">
        <v>101</v>
      </c>
      <c r="QZQ80" s="392" t="s">
        <v>101</v>
      </c>
      <c r="QZR80" s="392" t="s">
        <v>101</v>
      </c>
      <c r="QZS80" s="392" t="s">
        <v>101</v>
      </c>
      <c r="QZT80" s="392" t="s">
        <v>101</v>
      </c>
      <c r="QZU80" s="392" t="s">
        <v>101</v>
      </c>
      <c r="QZV80" s="392" t="s">
        <v>101</v>
      </c>
      <c r="QZW80" s="392" t="s">
        <v>101</v>
      </c>
      <c r="QZX80" s="392" t="s">
        <v>101</v>
      </c>
      <c r="QZY80" s="392" t="s">
        <v>101</v>
      </c>
      <c r="QZZ80" s="392" t="s">
        <v>101</v>
      </c>
      <c r="RAA80" s="392" t="s">
        <v>101</v>
      </c>
      <c r="RAB80" s="392" t="s">
        <v>101</v>
      </c>
      <c r="RAC80" s="392" t="s">
        <v>101</v>
      </c>
      <c r="RAD80" s="392" t="s">
        <v>101</v>
      </c>
      <c r="RAE80" s="392" t="s">
        <v>101</v>
      </c>
      <c r="RAF80" s="392" t="s">
        <v>101</v>
      </c>
      <c r="RAG80" s="392" t="s">
        <v>101</v>
      </c>
      <c r="RAH80" s="392" t="s">
        <v>101</v>
      </c>
      <c r="RAI80" s="392" t="s">
        <v>101</v>
      </c>
      <c r="RAJ80" s="392" t="s">
        <v>101</v>
      </c>
      <c r="RAK80" s="392" t="s">
        <v>101</v>
      </c>
      <c r="RAL80" s="392" t="s">
        <v>101</v>
      </c>
      <c r="RAM80" s="392" t="s">
        <v>101</v>
      </c>
      <c r="RAN80" s="392" t="s">
        <v>101</v>
      </c>
      <c r="RAO80" s="392" t="s">
        <v>101</v>
      </c>
      <c r="RAP80" s="392" t="s">
        <v>101</v>
      </c>
      <c r="RAQ80" s="392" t="s">
        <v>101</v>
      </c>
      <c r="RAR80" s="392" t="s">
        <v>101</v>
      </c>
      <c r="RAS80" s="392" t="s">
        <v>101</v>
      </c>
      <c r="RAT80" s="392" t="s">
        <v>101</v>
      </c>
      <c r="RAU80" s="392" t="s">
        <v>101</v>
      </c>
      <c r="RAV80" s="392" t="s">
        <v>101</v>
      </c>
      <c r="RAW80" s="392" t="s">
        <v>101</v>
      </c>
      <c r="RAX80" s="392" t="s">
        <v>101</v>
      </c>
      <c r="RAY80" s="392" t="s">
        <v>101</v>
      </c>
      <c r="RAZ80" s="392" t="s">
        <v>101</v>
      </c>
      <c r="RBA80" s="392" t="s">
        <v>101</v>
      </c>
      <c r="RBB80" s="392" t="s">
        <v>101</v>
      </c>
      <c r="RBC80" s="392" t="s">
        <v>101</v>
      </c>
      <c r="RBD80" s="392" t="s">
        <v>101</v>
      </c>
      <c r="RBE80" s="392" t="s">
        <v>101</v>
      </c>
      <c r="RBF80" s="392" t="s">
        <v>101</v>
      </c>
      <c r="RBG80" s="392" t="s">
        <v>101</v>
      </c>
      <c r="RBH80" s="392" t="s">
        <v>101</v>
      </c>
      <c r="RBI80" s="392" t="s">
        <v>101</v>
      </c>
      <c r="RBJ80" s="392" t="s">
        <v>101</v>
      </c>
      <c r="RBK80" s="392" t="s">
        <v>101</v>
      </c>
      <c r="RBL80" s="392" t="s">
        <v>101</v>
      </c>
      <c r="RBM80" s="392" t="s">
        <v>101</v>
      </c>
      <c r="RBN80" s="392" t="s">
        <v>101</v>
      </c>
      <c r="RBO80" s="392" t="s">
        <v>101</v>
      </c>
      <c r="RBP80" s="392" t="s">
        <v>101</v>
      </c>
      <c r="RBQ80" s="392" t="s">
        <v>101</v>
      </c>
      <c r="RBR80" s="392" t="s">
        <v>101</v>
      </c>
      <c r="RBS80" s="392" t="s">
        <v>101</v>
      </c>
      <c r="RBT80" s="392" t="s">
        <v>101</v>
      </c>
      <c r="RBU80" s="392" t="s">
        <v>101</v>
      </c>
      <c r="RBV80" s="392" t="s">
        <v>101</v>
      </c>
      <c r="RBW80" s="392" t="s">
        <v>101</v>
      </c>
      <c r="RBX80" s="392" t="s">
        <v>101</v>
      </c>
      <c r="RBY80" s="392" t="s">
        <v>101</v>
      </c>
      <c r="RBZ80" s="392" t="s">
        <v>101</v>
      </c>
      <c r="RCA80" s="392" t="s">
        <v>101</v>
      </c>
      <c r="RCB80" s="392" t="s">
        <v>101</v>
      </c>
      <c r="RCC80" s="392" t="s">
        <v>101</v>
      </c>
      <c r="RCD80" s="392" t="s">
        <v>101</v>
      </c>
      <c r="RCE80" s="392" t="s">
        <v>101</v>
      </c>
      <c r="RCF80" s="392" t="s">
        <v>101</v>
      </c>
      <c r="RCG80" s="392" t="s">
        <v>101</v>
      </c>
      <c r="RCH80" s="392" t="s">
        <v>101</v>
      </c>
      <c r="RCI80" s="392" t="s">
        <v>101</v>
      </c>
      <c r="RCJ80" s="392" t="s">
        <v>101</v>
      </c>
      <c r="RCK80" s="392" t="s">
        <v>101</v>
      </c>
      <c r="RCL80" s="392" t="s">
        <v>101</v>
      </c>
      <c r="RCM80" s="392" t="s">
        <v>101</v>
      </c>
      <c r="RCN80" s="392" t="s">
        <v>101</v>
      </c>
      <c r="RCO80" s="392" t="s">
        <v>101</v>
      </c>
      <c r="RCP80" s="392" t="s">
        <v>101</v>
      </c>
      <c r="RCQ80" s="392" t="s">
        <v>101</v>
      </c>
      <c r="RCR80" s="392" t="s">
        <v>101</v>
      </c>
      <c r="RCS80" s="392" t="s">
        <v>101</v>
      </c>
      <c r="RCT80" s="392" t="s">
        <v>101</v>
      </c>
      <c r="RCU80" s="392" t="s">
        <v>101</v>
      </c>
      <c r="RCV80" s="392" t="s">
        <v>101</v>
      </c>
      <c r="RCW80" s="392" t="s">
        <v>101</v>
      </c>
      <c r="RCX80" s="392" t="s">
        <v>101</v>
      </c>
      <c r="RCY80" s="392" t="s">
        <v>101</v>
      </c>
      <c r="RCZ80" s="392" t="s">
        <v>101</v>
      </c>
      <c r="RDA80" s="392" t="s">
        <v>101</v>
      </c>
      <c r="RDB80" s="392" t="s">
        <v>101</v>
      </c>
      <c r="RDC80" s="392" t="s">
        <v>101</v>
      </c>
      <c r="RDD80" s="392" t="s">
        <v>101</v>
      </c>
      <c r="RDE80" s="392" t="s">
        <v>101</v>
      </c>
      <c r="RDF80" s="392" t="s">
        <v>101</v>
      </c>
      <c r="RDG80" s="392" t="s">
        <v>101</v>
      </c>
      <c r="RDH80" s="392" t="s">
        <v>101</v>
      </c>
      <c r="RDI80" s="392" t="s">
        <v>101</v>
      </c>
      <c r="RDJ80" s="392" t="s">
        <v>101</v>
      </c>
      <c r="RDK80" s="392" t="s">
        <v>101</v>
      </c>
      <c r="RDL80" s="392" t="s">
        <v>101</v>
      </c>
      <c r="RDM80" s="392" t="s">
        <v>101</v>
      </c>
      <c r="RDN80" s="392" t="s">
        <v>101</v>
      </c>
      <c r="RDO80" s="392" t="s">
        <v>101</v>
      </c>
      <c r="RDP80" s="392" t="s">
        <v>101</v>
      </c>
      <c r="RDQ80" s="392" t="s">
        <v>101</v>
      </c>
      <c r="RDR80" s="392" t="s">
        <v>101</v>
      </c>
      <c r="RDS80" s="392" t="s">
        <v>101</v>
      </c>
      <c r="RDT80" s="392" t="s">
        <v>101</v>
      </c>
      <c r="RDU80" s="392" t="s">
        <v>101</v>
      </c>
      <c r="RDV80" s="392" t="s">
        <v>101</v>
      </c>
      <c r="RDW80" s="392" t="s">
        <v>101</v>
      </c>
      <c r="RDX80" s="392" t="s">
        <v>101</v>
      </c>
      <c r="RDY80" s="392" t="s">
        <v>101</v>
      </c>
      <c r="RDZ80" s="392" t="s">
        <v>101</v>
      </c>
      <c r="REA80" s="392" t="s">
        <v>101</v>
      </c>
      <c r="REB80" s="392" t="s">
        <v>101</v>
      </c>
      <c r="REC80" s="392" t="s">
        <v>101</v>
      </c>
      <c r="RED80" s="392" t="s">
        <v>101</v>
      </c>
      <c r="REE80" s="392" t="s">
        <v>101</v>
      </c>
      <c r="REF80" s="392" t="s">
        <v>101</v>
      </c>
      <c r="REG80" s="392" t="s">
        <v>101</v>
      </c>
      <c r="REH80" s="392" t="s">
        <v>101</v>
      </c>
      <c r="REI80" s="392" t="s">
        <v>101</v>
      </c>
      <c r="REJ80" s="392" t="s">
        <v>101</v>
      </c>
      <c r="REK80" s="392" t="s">
        <v>101</v>
      </c>
      <c r="REL80" s="392" t="s">
        <v>101</v>
      </c>
      <c r="REM80" s="392" t="s">
        <v>101</v>
      </c>
      <c r="REN80" s="392" t="s">
        <v>101</v>
      </c>
      <c r="REO80" s="392" t="s">
        <v>101</v>
      </c>
      <c r="REP80" s="392" t="s">
        <v>101</v>
      </c>
      <c r="REQ80" s="392" t="s">
        <v>101</v>
      </c>
      <c r="RER80" s="392" t="s">
        <v>101</v>
      </c>
      <c r="RES80" s="392" t="s">
        <v>101</v>
      </c>
      <c r="RET80" s="392" t="s">
        <v>101</v>
      </c>
      <c r="REU80" s="392" t="s">
        <v>101</v>
      </c>
      <c r="REV80" s="392" t="s">
        <v>101</v>
      </c>
      <c r="REW80" s="392" t="s">
        <v>101</v>
      </c>
      <c r="REX80" s="392" t="s">
        <v>101</v>
      </c>
      <c r="REY80" s="392" t="s">
        <v>101</v>
      </c>
      <c r="REZ80" s="392" t="s">
        <v>101</v>
      </c>
      <c r="RFA80" s="392" t="s">
        <v>101</v>
      </c>
      <c r="RFB80" s="392" t="s">
        <v>101</v>
      </c>
      <c r="RFC80" s="392" t="s">
        <v>101</v>
      </c>
      <c r="RFD80" s="392" t="s">
        <v>101</v>
      </c>
      <c r="RFE80" s="392" t="s">
        <v>101</v>
      </c>
      <c r="RFF80" s="392" t="s">
        <v>101</v>
      </c>
      <c r="RFG80" s="392" t="s">
        <v>101</v>
      </c>
      <c r="RFH80" s="392" t="s">
        <v>101</v>
      </c>
      <c r="RFI80" s="392" t="s">
        <v>101</v>
      </c>
      <c r="RFJ80" s="392" t="s">
        <v>101</v>
      </c>
      <c r="RFK80" s="392" t="s">
        <v>101</v>
      </c>
      <c r="RFL80" s="392" t="s">
        <v>101</v>
      </c>
      <c r="RFM80" s="392" t="s">
        <v>101</v>
      </c>
      <c r="RFN80" s="392" t="s">
        <v>101</v>
      </c>
      <c r="RFO80" s="392" t="s">
        <v>101</v>
      </c>
      <c r="RFP80" s="392" t="s">
        <v>101</v>
      </c>
      <c r="RFQ80" s="392" t="s">
        <v>101</v>
      </c>
      <c r="RFR80" s="392" t="s">
        <v>101</v>
      </c>
      <c r="RFS80" s="392" t="s">
        <v>101</v>
      </c>
      <c r="RFT80" s="392" t="s">
        <v>101</v>
      </c>
      <c r="RFU80" s="392" t="s">
        <v>101</v>
      </c>
      <c r="RFV80" s="392" t="s">
        <v>101</v>
      </c>
      <c r="RFW80" s="392" t="s">
        <v>101</v>
      </c>
      <c r="RFX80" s="392" t="s">
        <v>101</v>
      </c>
      <c r="RFY80" s="392" t="s">
        <v>101</v>
      </c>
      <c r="RFZ80" s="392" t="s">
        <v>101</v>
      </c>
      <c r="RGA80" s="392" t="s">
        <v>101</v>
      </c>
      <c r="RGB80" s="392" t="s">
        <v>101</v>
      </c>
      <c r="RGC80" s="392" t="s">
        <v>101</v>
      </c>
      <c r="RGD80" s="392" t="s">
        <v>101</v>
      </c>
      <c r="RGE80" s="392" t="s">
        <v>101</v>
      </c>
      <c r="RGF80" s="392" t="s">
        <v>101</v>
      </c>
      <c r="RGG80" s="392" t="s">
        <v>101</v>
      </c>
      <c r="RGH80" s="392" t="s">
        <v>101</v>
      </c>
      <c r="RGI80" s="392" t="s">
        <v>101</v>
      </c>
      <c r="RGJ80" s="392" t="s">
        <v>101</v>
      </c>
      <c r="RGK80" s="392" t="s">
        <v>101</v>
      </c>
      <c r="RGL80" s="392" t="s">
        <v>101</v>
      </c>
      <c r="RGM80" s="392" t="s">
        <v>101</v>
      </c>
      <c r="RGN80" s="392" t="s">
        <v>101</v>
      </c>
      <c r="RGO80" s="392" t="s">
        <v>101</v>
      </c>
      <c r="RGP80" s="392" t="s">
        <v>101</v>
      </c>
      <c r="RGQ80" s="392" t="s">
        <v>101</v>
      </c>
      <c r="RGR80" s="392" t="s">
        <v>101</v>
      </c>
      <c r="RGS80" s="392" t="s">
        <v>101</v>
      </c>
      <c r="RGT80" s="392" t="s">
        <v>101</v>
      </c>
      <c r="RGU80" s="392" t="s">
        <v>101</v>
      </c>
      <c r="RGV80" s="392" t="s">
        <v>101</v>
      </c>
      <c r="RGW80" s="392" t="s">
        <v>101</v>
      </c>
      <c r="RGX80" s="392" t="s">
        <v>101</v>
      </c>
      <c r="RGY80" s="392" t="s">
        <v>101</v>
      </c>
      <c r="RGZ80" s="392" t="s">
        <v>101</v>
      </c>
      <c r="RHA80" s="392" t="s">
        <v>101</v>
      </c>
      <c r="RHB80" s="392" t="s">
        <v>101</v>
      </c>
      <c r="RHC80" s="392" t="s">
        <v>101</v>
      </c>
      <c r="RHD80" s="392" t="s">
        <v>101</v>
      </c>
      <c r="RHE80" s="392" t="s">
        <v>101</v>
      </c>
      <c r="RHF80" s="392" t="s">
        <v>101</v>
      </c>
      <c r="RHG80" s="392" t="s">
        <v>101</v>
      </c>
      <c r="RHH80" s="392" t="s">
        <v>101</v>
      </c>
      <c r="RHI80" s="392" t="s">
        <v>101</v>
      </c>
      <c r="RHJ80" s="392" t="s">
        <v>101</v>
      </c>
      <c r="RHK80" s="392" t="s">
        <v>101</v>
      </c>
      <c r="RHL80" s="392" t="s">
        <v>101</v>
      </c>
      <c r="RHM80" s="392" t="s">
        <v>101</v>
      </c>
      <c r="RHN80" s="392" t="s">
        <v>101</v>
      </c>
      <c r="RHO80" s="392" t="s">
        <v>101</v>
      </c>
      <c r="RHP80" s="392" t="s">
        <v>101</v>
      </c>
      <c r="RHQ80" s="392" t="s">
        <v>101</v>
      </c>
      <c r="RHR80" s="392" t="s">
        <v>101</v>
      </c>
      <c r="RHS80" s="392" t="s">
        <v>101</v>
      </c>
      <c r="RHT80" s="392" t="s">
        <v>101</v>
      </c>
      <c r="RHU80" s="392" t="s">
        <v>101</v>
      </c>
      <c r="RHV80" s="392" t="s">
        <v>101</v>
      </c>
      <c r="RHW80" s="392" t="s">
        <v>101</v>
      </c>
      <c r="RHX80" s="392" t="s">
        <v>101</v>
      </c>
      <c r="RHY80" s="392" t="s">
        <v>101</v>
      </c>
      <c r="RHZ80" s="392" t="s">
        <v>101</v>
      </c>
      <c r="RIA80" s="392" t="s">
        <v>101</v>
      </c>
      <c r="RIB80" s="392" t="s">
        <v>101</v>
      </c>
      <c r="RIC80" s="392" t="s">
        <v>101</v>
      </c>
      <c r="RID80" s="392" t="s">
        <v>101</v>
      </c>
      <c r="RIE80" s="392" t="s">
        <v>101</v>
      </c>
      <c r="RIF80" s="392" t="s">
        <v>101</v>
      </c>
      <c r="RIG80" s="392" t="s">
        <v>101</v>
      </c>
      <c r="RIH80" s="392" t="s">
        <v>101</v>
      </c>
      <c r="RII80" s="392" t="s">
        <v>101</v>
      </c>
      <c r="RIJ80" s="392" t="s">
        <v>101</v>
      </c>
      <c r="RIK80" s="392" t="s">
        <v>101</v>
      </c>
      <c r="RIL80" s="392" t="s">
        <v>101</v>
      </c>
      <c r="RIM80" s="392" t="s">
        <v>101</v>
      </c>
      <c r="RIN80" s="392" t="s">
        <v>101</v>
      </c>
      <c r="RIO80" s="392" t="s">
        <v>101</v>
      </c>
      <c r="RIP80" s="392" t="s">
        <v>101</v>
      </c>
      <c r="RIQ80" s="392" t="s">
        <v>101</v>
      </c>
      <c r="RIR80" s="392" t="s">
        <v>101</v>
      </c>
      <c r="RIS80" s="392" t="s">
        <v>101</v>
      </c>
      <c r="RIT80" s="392" t="s">
        <v>101</v>
      </c>
      <c r="RIU80" s="392" t="s">
        <v>101</v>
      </c>
      <c r="RIV80" s="392" t="s">
        <v>101</v>
      </c>
      <c r="RIW80" s="392" t="s">
        <v>101</v>
      </c>
      <c r="RIX80" s="392" t="s">
        <v>101</v>
      </c>
      <c r="RIY80" s="392" t="s">
        <v>101</v>
      </c>
      <c r="RIZ80" s="392" t="s">
        <v>101</v>
      </c>
      <c r="RJA80" s="392" t="s">
        <v>101</v>
      </c>
      <c r="RJB80" s="392" t="s">
        <v>101</v>
      </c>
      <c r="RJC80" s="392" t="s">
        <v>101</v>
      </c>
      <c r="RJD80" s="392" t="s">
        <v>101</v>
      </c>
      <c r="RJE80" s="392" t="s">
        <v>101</v>
      </c>
      <c r="RJF80" s="392" t="s">
        <v>101</v>
      </c>
      <c r="RJG80" s="392" t="s">
        <v>101</v>
      </c>
      <c r="RJH80" s="392" t="s">
        <v>101</v>
      </c>
      <c r="RJI80" s="392" t="s">
        <v>101</v>
      </c>
      <c r="RJJ80" s="392" t="s">
        <v>101</v>
      </c>
      <c r="RJK80" s="392" t="s">
        <v>101</v>
      </c>
      <c r="RJL80" s="392" t="s">
        <v>101</v>
      </c>
      <c r="RJM80" s="392" t="s">
        <v>101</v>
      </c>
      <c r="RJN80" s="392" t="s">
        <v>101</v>
      </c>
      <c r="RJO80" s="392" t="s">
        <v>101</v>
      </c>
      <c r="RJP80" s="392" t="s">
        <v>101</v>
      </c>
      <c r="RJQ80" s="392" t="s">
        <v>101</v>
      </c>
      <c r="RJR80" s="392" t="s">
        <v>101</v>
      </c>
      <c r="RJS80" s="392" t="s">
        <v>101</v>
      </c>
      <c r="RJT80" s="392" t="s">
        <v>101</v>
      </c>
      <c r="RJU80" s="392" t="s">
        <v>101</v>
      </c>
      <c r="RJV80" s="392" t="s">
        <v>101</v>
      </c>
      <c r="RJW80" s="392" t="s">
        <v>101</v>
      </c>
      <c r="RJX80" s="392" t="s">
        <v>101</v>
      </c>
      <c r="RJY80" s="392" t="s">
        <v>101</v>
      </c>
      <c r="RJZ80" s="392" t="s">
        <v>101</v>
      </c>
      <c r="RKA80" s="392" t="s">
        <v>101</v>
      </c>
      <c r="RKB80" s="392" t="s">
        <v>101</v>
      </c>
      <c r="RKC80" s="392" t="s">
        <v>101</v>
      </c>
      <c r="RKD80" s="392" t="s">
        <v>101</v>
      </c>
      <c r="RKE80" s="392" t="s">
        <v>101</v>
      </c>
      <c r="RKF80" s="392" t="s">
        <v>101</v>
      </c>
      <c r="RKG80" s="392" t="s">
        <v>101</v>
      </c>
      <c r="RKH80" s="392" t="s">
        <v>101</v>
      </c>
      <c r="RKI80" s="392" t="s">
        <v>101</v>
      </c>
      <c r="RKJ80" s="392" t="s">
        <v>101</v>
      </c>
      <c r="RKK80" s="392" t="s">
        <v>101</v>
      </c>
      <c r="RKL80" s="392" t="s">
        <v>101</v>
      </c>
      <c r="RKM80" s="392" t="s">
        <v>101</v>
      </c>
      <c r="RKN80" s="392" t="s">
        <v>101</v>
      </c>
      <c r="RKO80" s="392" t="s">
        <v>101</v>
      </c>
      <c r="RKP80" s="392" t="s">
        <v>101</v>
      </c>
      <c r="RKQ80" s="392" t="s">
        <v>101</v>
      </c>
      <c r="RKR80" s="392" t="s">
        <v>101</v>
      </c>
      <c r="RKS80" s="392" t="s">
        <v>101</v>
      </c>
      <c r="RKT80" s="392" t="s">
        <v>101</v>
      </c>
      <c r="RKU80" s="392" t="s">
        <v>101</v>
      </c>
      <c r="RKV80" s="392" t="s">
        <v>101</v>
      </c>
      <c r="RKW80" s="392" t="s">
        <v>101</v>
      </c>
      <c r="RKX80" s="392" t="s">
        <v>101</v>
      </c>
      <c r="RKY80" s="392" t="s">
        <v>101</v>
      </c>
      <c r="RKZ80" s="392" t="s">
        <v>101</v>
      </c>
      <c r="RLA80" s="392" t="s">
        <v>101</v>
      </c>
      <c r="RLB80" s="392" t="s">
        <v>101</v>
      </c>
      <c r="RLC80" s="392" t="s">
        <v>101</v>
      </c>
      <c r="RLD80" s="392" t="s">
        <v>101</v>
      </c>
      <c r="RLE80" s="392" t="s">
        <v>101</v>
      </c>
      <c r="RLF80" s="392" t="s">
        <v>101</v>
      </c>
      <c r="RLG80" s="392" t="s">
        <v>101</v>
      </c>
      <c r="RLH80" s="392" t="s">
        <v>101</v>
      </c>
      <c r="RLI80" s="392" t="s">
        <v>101</v>
      </c>
      <c r="RLJ80" s="392" t="s">
        <v>101</v>
      </c>
      <c r="RLK80" s="392" t="s">
        <v>101</v>
      </c>
      <c r="RLL80" s="392" t="s">
        <v>101</v>
      </c>
      <c r="RLM80" s="392" t="s">
        <v>101</v>
      </c>
      <c r="RLN80" s="392" t="s">
        <v>101</v>
      </c>
      <c r="RLO80" s="392" t="s">
        <v>101</v>
      </c>
      <c r="RLP80" s="392" t="s">
        <v>101</v>
      </c>
      <c r="RLQ80" s="392" t="s">
        <v>101</v>
      </c>
      <c r="RLR80" s="392" t="s">
        <v>101</v>
      </c>
      <c r="RLS80" s="392" t="s">
        <v>101</v>
      </c>
      <c r="RLT80" s="392" t="s">
        <v>101</v>
      </c>
      <c r="RLU80" s="392" t="s">
        <v>101</v>
      </c>
      <c r="RLV80" s="392" t="s">
        <v>101</v>
      </c>
      <c r="RLW80" s="392" t="s">
        <v>101</v>
      </c>
      <c r="RLX80" s="392" t="s">
        <v>101</v>
      </c>
      <c r="RLY80" s="392" t="s">
        <v>101</v>
      </c>
      <c r="RLZ80" s="392" t="s">
        <v>101</v>
      </c>
      <c r="RMA80" s="392" t="s">
        <v>101</v>
      </c>
      <c r="RMB80" s="392" t="s">
        <v>101</v>
      </c>
      <c r="RMC80" s="392" t="s">
        <v>101</v>
      </c>
      <c r="RMD80" s="392" t="s">
        <v>101</v>
      </c>
      <c r="RME80" s="392" t="s">
        <v>101</v>
      </c>
      <c r="RMF80" s="392" t="s">
        <v>101</v>
      </c>
      <c r="RMG80" s="392" t="s">
        <v>101</v>
      </c>
      <c r="RMH80" s="392" t="s">
        <v>101</v>
      </c>
      <c r="RMI80" s="392" t="s">
        <v>101</v>
      </c>
      <c r="RMJ80" s="392" t="s">
        <v>101</v>
      </c>
      <c r="RMK80" s="392" t="s">
        <v>101</v>
      </c>
      <c r="RML80" s="392" t="s">
        <v>101</v>
      </c>
      <c r="RMM80" s="392" t="s">
        <v>101</v>
      </c>
      <c r="RMN80" s="392" t="s">
        <v>101</v>
      </c>
      <c r="RMO80" s="392" t="s">
        <v>101</v>
      </c>
      <c r="RMP80" s="392" t="s">
        <v>101</v>
      </c>
      <c r="RMQ80" s="392" t="s">
        <v>101</v>
      </c>
      <c r="RMR80" s="392" t="s">
        <v>101</v>
      </c>
      <c r="RMS80" s="392" t="s">
        <v>101</v>
      </c>
      <c r="RMT80" s="392" t="s">
        <v>101</v>
      </c>
      <c r="RMU80" s="392" t="s">
        <v>101</v>
      </c>
      <c r="RMV80" s="392" t="s">
        <v>101</v>
      </c>
      <c r="RMW80" s="392" t="s">
        <v>101</v>
      </c>
      <c r="RMX80" s="392" t="s">
        <v>101</v>
      </c>
      <c r="RMY80" s="392" t="s">
        <v>101</v>
      </c>
      <c r="RMZ80" s="392" t="s">
        <v>101</v>
      </c>
      <c r="RNA80" s="392" t="s">
        <v>101</v>
      </c>
      <c r="RNB80" s="392" t="s">
        <v>101</v>
      </c>
      <c r="RNC80" s="392" t="s">
        <v>101</v>
      </c>
      <c r="RND80" s="392" t="s">
        <v>101</v>
      </c>
      <c r="RNE80" s="392" t="s">
        <v>101</v>
      </c>
      <c r="RNF80" s="392" t="s">
        <v>101</v>
      </c>
      <c r="RNG80" s="392" t="s">
        <v>101</v>
      </c>
      <c r="RNH80" s="392" t="s">
        <v>101</v>
      </c>
      <c r="RNI80" s="392" t="s">
        <v>101</v>
      </c>
      <c r="RNJ80" s="392" t="s">
        <v>101</v>
      </c>
      <c r="RNK80" s="392" t="s">
        <v>101</v>
      </c>
      <c r="RNL80" s="392" t="s">
        <v>101</v>
      </c>
      <c r="RNM80" s="392" t="s">
        <v>101</v>
      </c>
      <c r="RNN80" s="392" t="s">
        <v>101</v>
      </c>
      <c r="RNO80" s="392" t="s">
        <v>101</v>
      </c>
      <c r="RNP80" s="392" t="s">
        <v>101</v>
      </c>
      <c r="RNQ80" s="392" t="s">
        <v>101</v>
      </c>
      <c r="RNR80" s="392" t="s">
        <v>101</v>
      </c>
      <c r="RNS80" s="392" t="s">
        <v>101</v>
      </c>
      <c r="RNT80" s="392" t="s">
        <v>101</v>
      </c>
      <c r="RNU80" s="392" t="s">
        <v>101</v>
      </c>
      <c r="RNV80" s="392" t="s">
        <v>101</v>
      </c>
      <c r="RNW80" s="392" t="s">
        <v>101</v>
      </c>
      <c r="RNX80" s="392" t="s">
        <v>101</v>
      </c>
      <c r="RNY80" s="392" t="s">
        <v>101</v>
      </c>
      <c r="RNZ80" s="392" t="s">
        <v>101</v>
      </c>
      <c r="ROA80" s="392" t="s">
        <v>101</v>
      </c>
      <c r="ROB80" s="392" t="s">
        <v>101</v>
      </c>
      <c r="ROC80" s="392" t="s">
        <v>101</v>
      </c>
      <c r="ROD80" s="392" t="s">
        <v>101</v>
      </c>
      <c r="ROE80" s="392" t="s">
        <v>101</v>
      </c>
      <c r="ROF80" s="392" t="s">
        <v>101</v>
      </c>
      <c r="ROG80" s="392" t="s">
        <v>101</v>
      </c>
      <c r="ROH80" s="392" t="s">
        <v>101</v>
      </c>
      <c r="ROI80" s="392" t="s">
        <v>101</v>
      </c>
      <c r="ROJ80" s="392" t="s">
        <v>101</v>
      </c>
      <c r="ROK80" s="392" t="s">
        <v>101</v>
      </c>
      <c r="ROL80" s="392" t="s">
        <v>101</v>
      </c>
      <c r="ROM80" s="392" t="s">
        <v>101</v>
      </c>
      <c r="RON80" s="392" t="s">
        <v>101</v>
      </c>
      <c r="ROO80" s="392" t="s">
        <v>101</v>
      </c>
      <c r="ROP80" s="392" t="s">
        <v>101</v>
      </c>
      <c r="ROQ80" s="392" t="s">
        <v>101</v>
      </c>
      <c r="ROR80" s="392" t="s">
        <v>101</v>
      </c>
      <c r="ROS80" s="392" t="s">
        <v>101</v>
      </c>
      <c r="ROT80" s="392" t="s">
        <v>101</v>
      </c>
      <c r="ROU80" s="392" t="s">
        <v>101</v>
      </c>
      <c r="ROV80" s="392" t="s">
        <v>101</v>
      </c>
      <c r="ROW80" s="392" t="s">
        <v>101</v>
      </c>
      <c r="ROX80" s="392" t="s">
        <v>101</v>
      </c>
      <c r="ROY80" s="392" t="s">
        <v>101</v>
      </c>
      <c r="ROZ80" s="392" t="s">
        <v>101</v>
      </c>
      <c r="RPA80" s="392" t="s">
        <v>101</v>
      </c>
      <c r="RPB80" s="392" t="s">
        <v>101</v>
      </c>
      <c r="RPC80" s="392" t="s">
        <v>101</v>
      </c>
      <c r="RPD80" s="392" t="s">
        <v>101</v>
      </c>
      <c r="RPE80" s="392" t="s">
        <v>101</v>
      </c>
      <c r="RPF80" s="392" t="s">
        <v>101</v>
      </c>
      <c r="RPG80" s="392" t="s">
        <v>101</v>
      </c>
      <c r="RPH80" s="392" t="s">
        <v>101</v>
      </c>
      <c r="RPI80" s="392" t="s">
        <v>101</v>
      </c>
      <c r="RPJ80" s="392" t="s">
        <v>101</v>
      </c>
      <c r="RPK80" s="392" t="s">
        <v>101</v>
      </c>
      <c r="RPL80" s="392" t="s">
        <v>101</v>
      </c>
      <c r="RPM80" s="392" t="s">
        <v>101</v>
      </c>
      <c r="RPN80" s="392" t="s">
        <v>101</v>
      </c>
      <c r="RPO80" s="392" t="s">
        <v>101</v>
      </c>
      <c r="RPP80" s="392" t="s">
        <v>101</v>
      </c>
      <c r="RPQ80" s="392" t="s">
        <v>101</v>
      </c>
      <c r="RPR80" s="392" t="s">
        <v>101</v>
      </c>
      <c r="RPS80" s="392" t="s">
        <v>101</v>
      </c>
      <c r="RPT80" s="392" t="s">
        <v>101</v>
      </c>
      <c r="RPU80" s="392" t="s">
        <v>101</v>
      </c>
      <c r="RPV80" s="392" t="s">
        <v>101</v>
      </c>
      <c r="RPW80" s="392" t="s">
        <v>101</v>
      </c>
      <c r="RPX80" s="392" t="s">
        <v>101</v>
      </c>
      <c r="RPY80" s="392" t="s">
        <v>101</v>
      </c>
      <c r="RPZ80" s="392" t="s">
        <v>101</v>
      </c>
      <c r="RQA80" s="392" t="s">
        <v>101</v>
      </c>
      <c r="RQB80" s="392" t="s">
        <v>101</v>
      </c>
      <c r="RQC80" s="392" t="s">
        <v>101</v>
      </c>
      <c r="RQD80" s="392" t="s">
        <v>101</v>
      </c>
      <c r="RQE80" s="392" t="s">
        <v>101</v>
      </c>
      <c r="RQF80" s="392" t="s">
        <v>101</v>
      </c>
      <c r="RQG80" s="392" t="s">
        <v>101</v>
      </c>
      <c r="RQH80" s="392" t="s">
        <v>101</v>
      </c>
      <c r="RQI80" s="392" t="s">
        <v>101</v>
      </c>
      <c r="RQJ80" s="392" t="s">
        <v>101</v>
      </c>
      <c r="RQK80" s="392" t="s">
        <v>101</v>
      </c>
      <c r="RQL80" s="392" t="s">
        <v>101</v>
      </c>
      <c r="RQM80" s="392" t="s">
        <v>101</v>
      </c>
      <c r="RQN80" s="392" t="s">
        <v>101</v>
      </c>
      <c r="RQO80" s="392" t="s">
        <v>101</v>
      </c>
      <c r="RQP80" s="392" t="s">
        <v>101</v>
      </c>
      <c r="RQQ80" s="392" t="s">
        <v>101</v>
      </c>
      <c r="RQR80" s="392" t="s">
        <v>101</v>
      </c>
      <c r="RQS80" s="392" t="s">
        <v>101</v>
      </c>
      <c r="RQT80" s="392" t="s">
        <v>101</v>
      </c>
      <c r="RQU80" s="392" t="s">
        <v>101</v>
      </c>
      <c r="RQV80" s="392" t="s">
        <v>101</v>
      </c>
      <c r="RQW80" s="392" t="s">
        <v>101</v>
      </c>
      <c r="RQX80" s="392" t="s">
        <v>101</v>
      </c>
      <c r="RQY80" s="392" t="s">
        <v>101</v>
      </c>
      <c r="RQZ80" s="392" t="s">
        <v>101</v>
      </c>
      <c r="RRA80" s="392" t="s">
        <v>101</v>
      </c>
      <c r="RRB80" s="392" t="s">
        <v>101</v>
      </c>
      <c r="RRC80" s="392" t="s">
        <v>101</v>
      </c>
      <c r="RRD80" s="392" t="s">
        <v>101</v>
      </c>
      <c r="RRE80" s="392" t="s">
        <v>101</v>
      </c>
      <c r="RRF80" s="392" t="s">
        <v>101</v>
      </c>
      <c r="RRG80" s="392" t="s">
        <v>101</v>
      </c>
      <c r="RRH80" s="392" t="s">
        <v>101</v>
      </c>
      <c r="RRI80" s="392" t="s">
        <v>101</v>
      </c>
      <c r="RRJ80" s="392" t="s">
        <v>101</v>
      </c>
      <c r="RRK80" s="392" t="s">
        <v>101</v>
      </c>
      <c r="RRL80" s="392" t="s">
        <v>101</v>
      </c>
      <c r="RRM80" s="392" t="s">
        <v>101</v>
      </c>
      <c r="RRN80" s="392" t="s">
        <v>101</v>
      </c>
      <c r="RRO80" s="392" t="s">
        <v>101</v>
      </c>
      <c r="RRP80" s="392" t="s">
        <v>101</v>
      </c>
      <c r="RRQ80" s="392" t="s">
        <v>101</v>
      </c>
      <c r="RRR80" s="392" t="s">
        <v>101</v>
      </c>
      <c r="RRS80" s="392" t="s">
        <v>101</v>
      </c>
      <c r="RRT80" s="392" t="s">
        <v>101</v>
      </c>
      <c r="RRU80" s="392" t="s">
        <v>101</v>
      </c>
      <c r="RRV80" s="392" t="s">
        <v>101</v>
      </c>
      <c r="RRW80" s="392" t="s">
        <v>101</v>
      </c>
      <c r="RRX80" s="392" t="s">
        <v>101</v>
      </c>
      <c r="RRY80" s="392" t="s">
        <v>101</v>
      </c>
      <c r="RRZ80" s="392" t="s">
        <v>101</v>
      </c>
      <c r="RSA80" s="392" t="s">
        <v>101</v>
      </c>
      <c r="RSB80" s="392" t="s">
        <v>101</v>
      </c>
      <c r="RSC80" s="392" t="s">
        <v>101</v>
      </c>
      <c r="RSD80" s="392" t="s">
        <v>101</v>
      </c>
      <c r="RSE80" s="392" t="s">
        <v>101</v>
      </c>
      <c r="RSF80" s="392" t="s">
        <v>101</v>
      </c>
      <c r="RSG80" s="392" t="s">
        <v>101</v>
      </c>
      <c r="RSH80" s="392" t="s">
        <v>101</v>
      </c>
      <c r="RSI80" s="392" t="s">
        <v>101</v>
      </c>
      <c r="RSJ80" s="392" t="s">
        <v>101</v>
      </c>
      <c r="RSK80" s="392" t="s">
        <v>101</v>
      </c>
      <c r="RSL80" s="392" t="s">
        <v>101</v>
      </c>
      <c r="RSM80" s="392" t="s">
        <v>101</v>
      </c>
      <c r="RSN80" s="392" t="s">
        <v>101</v>
      </c>
      <c r="RSO80" s="392" t="s">
        <v>101</v>
      </c>
      <c r="RSP80" s="392" t="s">
        <v>101</v>
      </c>
      <c r="RSQ80" s="392" t="s">
        <v>101</v>
      </c>
      <c r="RSR80" s="392" t="s">
        <v>101</v>
      </c>
      <c r="RSS80" s="392" t="s">
        <v>101</v>
      </c>
      <c r="RST80" s="392" t="s">
        <v>101</v>
      </c>
      <c r="RSU80" s="392" t="s">
        <v>101</v>
      </c>
      <c r="RSV80" s="392" t="s">
        <v>101</v>
      </c>
      <c r="RSW80" s="392" t="s">
        <v>101</v>
      </c>
      <c r="RSX80" s="392" t="s">
        <v>101</v>
      </c>
      <c r="RSY80" s="392" t="s">
        <v>101</v>
      </c>
      <c r="RSZ80" s="392" t="s">
        <v>101</v>
      </c>
      <c r="RTA80" s="392" t="s">
        <v>101</v>
      </c>
      <c r="RTB80" s="392" t="s">
        <v>101</v>
      </c>
      <c r="RTC80" s="392" t="s">
        <v>101</v>
      </c>
      <c r="RTD80" s="392" t="s">
        <v>101</v>
      </c>
      <c r="RTE80" s="392" t="s">
        <v>101</v>
      </c>
      <c r="RTF80" s="392" t="s">
        <v>101</v>
      </c>
      <c r="RTG80" s="392" t="s">
        <v>101</v>
      </c>
      <c r="RTH80" s="392" t="s">
        <v>101</v>
      </c>
      <c r="RTI80" s="392" t="s">
        <v>101</v>
      </c>
      <c r="RTJ80" s="392" t="s">
        <v>101</v>
      </c>
      <c r="RTK80" s="392" t="s">
        <v>101</v>
      </c>
      <c r="RTL80" s="392" t="s">
        <v>101</v>
      </c>
      <c r="RTM80" s="392" t="s">
        <v>101</v>
      </c>
      <c r="RTN80" s="392" t="s">
        <v>101</v>
      </c>
      <c r="RTO80" s="392" t="s">
        <v>101</v>
      </c>
      <c r="RTP80" s="392" t="s">
        <v>101</v>
      </c>
      <c r="RTQ80" s="392" t="s">
        <v>101</v>
      </c>
      <c r="RTR80" s="392" t="s">
        <v>101</v>
      </c>
      <c r="RTS80" s="392" t="s">
        <v>101</v>
      </c>
      <c r="RTT80" s="392" t="s">
        <v>101</v>
      </c>
      <c r="RTU80" s="392" t="s">
        <v>101</v>
      </c>
      <c r="RTV80" s="392" t="s">
        <v>101</v>
      </c>
      <c r="RTW80" s="392" t="s">
        <v>101</v>
      </c>
      <c r="RTX80" s="392" t="s">
        <v>101</v>
      </c>
      <c r="RTY80" s="392" t="s">
        <v>101</v>
      </c>
      <c r="RTZ80" s="392" t="s">
        <v>101</v>
      </c>
      <c r="RUA80" s="392" t="s">
        <v>101</v>
      </c>
      <c r="RUB80" s="392" t="s">
        <v>101</v>
      </c>
      <c r="RUC80" s="392" t="s">
        <v>101</v>
      </c>
      <c r="RUD80" s="392" t="s">
        <v>101</v>
      </c>
      <c r="RUE80" s="392" t="s">
        <v>101</v>
      </c>
      <c r="RUF80" s="392" t="s">
        <v>101</v>
      </c>
      <c r="RUG80" s="392" t="s">
        <v>101</v>
      </c>
      <c r="RUH80" s="392" t="s">
        <v>101</v>
      </c>
      <c r="RUI80" s="392" t="s">
        <v>101</v>
      </c>
      <c r="RUJ80" s="392" t="s">
        <v>101</v>
      </c>
      <c r="RUK80" s="392" t="s">
        <v>101</v>
      </c>
      <c r="RUL80" s="392" t="s">
        <v>101</v>
      </c>
      <c r="RUM80" s="392" t="s">
        <v>101</v>
      </c>
      <c r="RUN80" s="392" t="s">
        <v>101</v>
      </c>
      <c r="RUO80" s="392" t="s">
        <v>101</v>
      </c>
      <c r="RUP80" s="392" t="s">
        <v>101</v>
      </c>
      <c r="RUQ80" s="392" t="s">
        <v>101</v>
      </c>
      <c r="RUR80" s="392" t="s">
        <v>101</v>
      </c>
      <c r="RUS80" s="392" t="s">
        <v>101</v>
      </c>
      <c r="RUT80" s="392" t="s">
        <v>101</v>
      </c>
      <c r="RUU80" s="392" t="s">
        <v>101</v>
      </c>
      <c r="RUV80" s="392" t="s">
        <v>101</v>
      </c>
      <c r="RUW80" s="392" t="s">
        <v>101</v>
      </c>
      <c r="RUX80" s="392" t="s">
        <v>101</v>
      </c>
      <c r="RUY80" s="392" t="s">
        <v>101</v>
      </c>
      <c r="RUZ80" s="392" t="s">
        <v>101</v>
      </c>
      <c r="RVA80" s="392" t="s">
        <v>101</v>
      </c>
      <c r="RVB80" s="392" t="s">
        <v>101</v>
      </c>
      <c r="RVC80" s="392" t="s">
        <v>101</v>
      </c>
      <c r="RVD80" s="392" t="s">
        <v>101</v>
      </c>
      <c r="RVE80" s="392" t="s">
        <v>101</v>
      </c>
      <c r="RVF80" s="392" t="s">
        <v>101</v>
      </c>
      <c r="RVG80" s="392" t="s">
        <v>101</v>
      </c>
      <c r="RVH80" s="392" t="s">
        <v>101</v>
      </c>
      <c r="RVI80" s="392" t="s">
        <v>101</v>
      </c>
      <c r="RVJ80" s="392" t="s">
        <v>101</v>
      </c>
      <c r="RVK80" s="392" t="s">
        <v>101</v>
      </c>
      <c r="RVL80" s="392" t="s">
        <v>101</v>
      </c>
      <c r="RVM80" s="392" t="s">
        <v>101</v>
      </c>
      <c r="RVN80" s="392" t="s">
        <v>101</v>
      </c>
      <c r="RVO80" s="392" t="s">
        <v>101</v>
      </c>
      <c r="RVP80" s="392" t="s">
        <v>101</v>
      </c>
      <c r="RVQ80" s="392" t="s">
        <v>101</v>
      </c>
      <c r="RVR80" s="392" t="s">
        <v>101</v>
      </c>
      <c r="RVS80" s="392" t="s">
        <v>101</v>
      </c>
      <c r="RVT80" s="392" t="s">
        <v>101</v>
      </c>
      <c r="RVU80" s="392" t="s">
        <v>101</v>
      </c>
      <c r="RVV80" s="392" t="s">
        <v>101</v>
      </c>
      <c r="RVW80" s="392" t="s">
        <v>101</v>
      </c>
      <c r="RVX80" s="392" t="s">
        <v>101</v>
      </c>
      <c r="RVY80" s="392" t="s">
        <v>101</v>
      </c>
      <c r="RVZ80" s="392" t="s">
        <v>101</v>
      </c>
      <c r="RWA80" s="392" t="s">
        <v>101</v>
      </c>
      <c r="RWB80" s="392" t="s">
        <v>101</v>
      </c>
      <c r="RWC80" s="392" t="s">
        <v>101</v>
      </c>
      <c r="RWD80" s="392" t="s">
        <v>101</v>
      </c>
      <c r="RWE80" s="392" t="s">
        <v>101</v>
      </c>
      <c r="RWF80" s="392" t="s">
        <v>101</v>
      </c>
      <c r="RWG80" s="392" t="s">
        <v>101</v>
      </c>
      <c r="RWH80" s="392" t="s">
        <v>101</v>
      </c>
      <c r="RWI80" s="392" t="s">
        <v>101</v>
      </c>
      <c r="RWJ80" s="392" t="s">
        <v>101</v>
      </c>
      <c r="RWK80" s="392" t="s">
        <v>101</v>
      </c>
      <c r="RWL80" s="392" t="s">
        <v>101</v>
      </c>
      <c r="RWM80" s="392" t="s">
        <v>101</v>
      </c>
      <c r="RWN80" s="392" t="s">
        <v>101</v>
      </c>
      <c r="RWO80" s="392" t="s">
        <v>101</v>
      </c>
      <c r="RWP80" s="392" t="s">
        <v>101</v>
      </c>
      <c r="RWQ80" s="392" t="s">
        <v>101</v>
      </c>
      <c r="RWR80" s="392" t="s">
        <v>101</v>
      </c>
      <c r="RWS80" s="392" t="s">
        <v>101</v>
      </c>
      <c r="RWT80" s="392" t="s">
        <v>101</v>
      </c>
      <c r="RWU80" s="392" t="s">
        <v>101</v>
      </c>
      <c r="RWV80" s="392" t="s">
        <v>101</v>
      </c>
      <c r="RWW80" s="392" t="s">
        <v>101</v>
      </c>
      <c r="RWX80" s="392" t="s">
        <v>101</v>
      </c>
      <c r="RWY80" s="392" t="s">
        <v>101</v>
      </c>
      <c r="RWZ80" s="392" t="s">
        <v>101</v>
      </c>
      <c r="RXA80" s="392" t="s">
        <v>101</v>
      </c>
      <c r="RXB80" s="392" t="s">
        <v>101</v>
      </c>
      <c r="RXC80" s="392" t="s">
        <v>101</v>
      </c>
      <c r="RXD80" s="392" t="s">
        <v>101</v>
      </c>
      <c r="RXE80" s="392" t="s">
        <v>101</v>
      </c>
      <c r="RXF80" s="392" t="s">
        <v>101</v>
      </c>
      <c r="RXG80" s="392" t="s">
        <v>101</v>
      </c>
      <c r="RXH80" s="392" t="s">
        <v>101</v>
      </c>
      <c r="RXI80" s="392" t="s">
        <v>101</v>
      </c>
      <c r="RXJ80" s="392" t="s">
        <v>101</v>
      </c>
      <c r="RXK80" s="392" t="s">
        <v>101</v>
      </c>
      <c r="RXL80" s="392" t="s">
        <v>101</v>
      </c>
      <c r="RXM80" s="392" t="s">
        <v>101</v>
      </c>
      <c r="RXN80" s="392" t="s">
        <v>101</v>
      </c>
      <c r="RXO80" s="392" t="s">
        <v>101</v>
      </c>
      <c r="RXP80" s="392" t="s">
        <v>101</v>
      </c>
      <c r="RXQ80" s="392" t="s">
        <v>101</v>
      </c>
      <c r="RXR80" s="392" t="s">
        <v>101</v>
      </c>
      <c r="RXS80" s="392" t="s">
        <v>101</v>
      </c>
      <c r="RXT80" s="392" t="s">
        <v>101</v>
      </c>
      <c r="RXU80" s="392" t="s">
        <v>101</v>
      </c>
      <c r="RXV80" s="392" t="s">
        <v>101</v>
      </c>
      <c r="RXW80" s="392" t="s">
        <v>101</v>
      </c>
      <c r="RXX80" s="392" t="s">
        <v>101</v>
      </c>
      <c r="RXY80" s="392" t="s">
        <v>101</v>
      </c>
      <c r="RXZ80" s="392" t="s">
        <v>101</v>
      </c>
      <c r="RYA80" s="392" t="s">
        <v>101</v>
      </c>
      <c r="RYB80" s="392" t="s">
        <v>101</v>
      </c>
      <c r="RYC80" s="392" t="s">
        <v>101</v>
      </c>
      <c r="RYD80" s="392" t="s">
        <v>101</v>
      </c>
      <c r="RYE80" s="392" t="s">
        <v>101</v>
      </c>
      <c r="RYF80" s="392" t="s">
        <v>101</v>
      </c>
      <c r="RYG80" s="392" t="s">
        <v>101</v>
      </c>
      <c r="RYH80" s="392" t="s">
        <v>101</v>
      </c>
      <c r="RYI80" s="392" t="s">
        <v>101</v>
      </c>
      <c r="RYJ80" s="392" t="s">
        <v>101</v>
      </c>
      <c r="RYK80" s="392" t="s">
        <v>101</v>
      </c>
      <c r="RYL80" s="392" t="s">
        <v>101</v>
      </c>
      <c r="RYM80" s="392" t="s">
        <v>101</v>
      </c>
      <c r="RYN80" s="392" t="s">
        <v>101</v>
      </c>
      <c r="RYO80" s="392" t="s">
        <v>101</v>
      </c>
      <c r="RYP80" s="392" t="s">
        <v>101</v>
      </c>
      <c r="RYQ80" s="392" t="s">
        <v>101</v>
      </c>
      <c r="RYR80" s="392" t="s">
        <v>101</v>
      </c>
      <c r="RYS80" s="392" t="s">
        <v>101</v>
      </c>
      <c r="RYT80" s="392" t="s">
        <v>101</v>
      </c>
      <c r="RYU80" s="392" t="s">
        <v>101</v>
      </c>
      <c r="RYV80" s="392" t="s">
        <v>101</v>
      </c>
      <c r="RYW80" s="392" t="s">
        <v>101</v>
      </c>
      <c r="RYX80" s="392" t="s">
        <v>101</v>
      </c>
      <c r="RYY80" s="392" t="s">
        <v>101</v>
      </c>
      <c r="RYZ80" s="392" t="s">
        <v>101</v>
      </c>
      <c r="RZA80" s="392" t="s">
        <v>101</v>
      </c>
      <c r="RZB80" s="392" t="s">
        <v>101</v>
      </c>
      <c r="RZC80" s="392" t="s">
        <v>101</v>
      </c>
      <c r="RZD80" s="392" t="s">
        <v>101</v>
      </c>
      <c r="RZE80" s="392" t="s">
        <v>101</v>
      </c>
      <c r="RZF80" s="392" t="s">
        <v>101</v>
      </c>
      <c r="RZG80" s="392" t="s">
        <v>101</v>
      </c>
      <c r="RZH80" s="392" t="s">
        <v>101</v>
      </c>
      <c r="RZI80" s="392" t="s">
        <v>101</v>
      </c>
      <c r="RZJ80" s="392" t="s">
        <v>101</v>
      </c>
      <c r="RZK80" s="392" t="s">
        <v>101</v>
      </c>
      <c r="RZL80" s="392" t="s">
        <v>101</v>
      </c>
      <c r="RZM80" s="392" t="s">
        <v>101</v>
      </c>
      <c r="RZN80" s="392" t="s">
        <v>101</v>
      </c>
      <c r="RZO80" s="392" t="s">
        <v>101</v>
      </c>
      <c r="RZP80" s="392" t="s">
        <v>101</v>
      </c>
      <c r="RZQ80" s="392" t="s">
        <v>101</v>
      </c>
      <c r="RZR80" s="392" t="s">
        <v>101</v>
      </c>
      <c r="RZS80" s="392" t="s">
        <v>101</v>
      </c>
      <c r="RZT80" s="392" t="s">
        <v>101</v>
      </c>
      <c r="RZU80" s="392" t="s">
        <v>101</v>
      </c>
      <c r="RZV80" s="392" t="s">
        <v>101</v>
      </c>
      <c r="RZW80" s="392" t="s">
        <v>101</v>
      </c>
      <c r="RZX80" s="392" t="s">
        <v>101</v>
      </c>
      <c r="RZY80" s="392" t="s">
        <v>101</v>
      </c>
      <c r="RZZ80" s="392" t="s">
        <v>101</v>
      </c>
      <c r="SAA80" s="392" t="s">
        <v>101</v>
      </c>
      <c r="SAB80" s="392" t="s">
        <v>101</v>
      </c>
      <c r="SAC80" s="392" t="s">
        <v>101</v>
      </c>
      <c r="SAD80" s="392" t="s">
        <v>101</v>
      </c>
      <c r="SAE80" s="392" t="s">
        <v>101</v>
      </c>
      <c r="SAF80" s="392" t="s">
        <v>101</v>
      </c>
      <c r="SAG80" s="392" t="s">
        <v>101</v>
      </c>
      <c r="SAH80" s="392" t="s">
        <v>101</v>
      </c>
      <c r="SAI80" s="392" t="s">
        <v>101</v>
      </c>
      <c r="SAJ80" s="392" t="s">
        <v>101</v>
      </c>
      <c r="SAK80" s="392" t="s">
        <v>101</v>
      </c>
      <c r="SAL80" s="392" t="s">
        <v>101</v>
      </c>
      <c r="SAM80" s="392" t="s">
        <v>101</v>
      </c>
      <c r="SAN80" s="392" t="s">
        <v>101</v>
      </c>
      <c r="SAO80" s="392" t="s">
        <v>101</v>
      </c>
      <c r="SAP80" s="392" t="s">
        <v>101</v>
      </c>
      <c r="SAQ80" s="392" t="s">
        <v>101</v>
      </c>
      <c r="SAR80" s="392" t="s">
        <v>101</v>
      </c>
      <c r="SAS80" s="392" t="s">
        <v>101</v>
      </c>
      <c r="SAT80" s="392" t="s">
        <v>101</v>
      </c>
      <c r="SAU80" s="392" t="s">
        <v>101</v>
      </c>
      <c r="SAV80" s="392" t="s">
        <v>101</v>
      </c>
      <c r="SAW80" s="392" t="s">
        <v>101</v>
      </c>
      <c r="SAX80" s="392" t="s">
        <v>101</v>
      </c>
      <c r="SAY80" s="392" t="s">
        <v>101</v>
      </c>
      <c r="SAZ80" s="392" t="s">
        <v>101</v>
      </c>
      <c r="SBA80" s="392" t="s">
        <v>101</v>
      </c>
      <c r="SBB80" s="392" t="s">
        <v>101</v>
      </c>
      <c r="SBC80" s="392" t="s">
        <v>101</v>
      </c>
      <c r="SBD80" s="392" t="s">
        <v>101</v>
      </c>
      <c r="SBE80" s="392" t="s">
        <v>101</v>
      </c>
      <c r="SBF80" s="392" t="s">
        <v>101</v>
      </c>
      <c r="SBG80" s="392" t="s">
        <v>101</v>
      </c>
      <c r="SBH80" s="392" t="s">
        <v>101</v>
      </c>
      <c r="SBI80" s="392" t="s">
        <v>101</v>
      </c>
      <c r="SBJ80" s="392" t="s">
        <v>101</v>
      </c>
      <c r="SBK80" s="392" t="s">
        <v>101</v>
      </c>
      <c r="SBL80" s="392" t="s">
        <v>101</v>
      </c>
      <c r="SBM80" s="392" t="s">
        <v>101</v>
      </c>
      <c r="SBN80" s="392" t="s">
        <v>101</v>
      </c>
      <c r="SBO80" s="392" t="s">
        <v>101</v>
      </c>
      <c r="SBP80" s="392" t="s">
        <v>101</v>
      </c>
      <c r="SBQ80" s="392" t="s">
        <v>101</v>
      </c>
      <c r="SBR80" s="392" t="s">
        <v>101</v>
      </c>
      <c r="SBS80" s="392" t="s">
        <v>101</v>
      </c>
      <c r="SBT80" s="392" t="s">
        <v>101</v>
      </c>
      <c r="SBU80" s="392" t="s">
        <v>101</v>
      </c>
      <c r="SBV80" s="392" t="s">
        <v>101</v>
      </c>
      <c r="SBW80" s="392" t="s">
        <v>101</v>
      </c>
      <c r="SBX80" s="392" t="s">
        <v>101</v>
      </c>
      <c r="SBY80" s="392" t="s">
        <v>101</v>
      </c>
      <c r="SBZ80" s="392" t="s">
        <v>101</v>
      </c>
      <c r="SCA80" s="392" t="s">
        <v>101</v>
      </c>
      <c r="SCB80" s="392" t="s">
        <v>101</v>
      </c>
      <c r="SCC80" s="392" t="s">
        <v>101</v>
      </c>
      <c r="SCD80" s="392" t="s">
        <v>101</v>
      </c>
      <c r="SCE80" s="392" t="s">
        <v>101</v>
      </c>
      <c r="SCF80" s="392" t="s">
        <v>101</v>
      </c>
      <c r="SCG80" s="392" t="s">
        <v>101</v>
      </c>
      <c r="SCH80" s="392" t="s">
        <v>101</v>
      </c>
      <c r="SCI80" s="392" t="s">
        <v>101</v>
      </c>
      <c r="SCJ80" s="392" t="s">
        <v>101</v>
      </c>
      <c r="SCK80" s="392" t="s">
        <v>101</v>
      </c>
      <c r="SCL80" s="392" t="s">
        <v>101</v>
      </c>
      <c r="SCM80" s="392" t="s">
        <v>101</v>
      </c>
      <c r="SCN80" s="392" t="s">
        <v>101</v>
      </c>
      <c r="SCO80" s="392" t="s">
        <v>101</v>
      </c>
      <c r="SCP80" s="392" t="s">
        <v>101</v>
      </c>
      <c r="SCQ80" s="392" t="s">
        <v>101</v>
      </c>
      <c r="SCR80" s="392" t="s">
        <v>101</v>
      </c>
      <c r="SCS80" s="392" t="s">
        <v>101</v>
      </c>
      <c r="SCT80" s="392" t="s">
        <v>101</v>
      </c>
      <c r="SCU80" s="392" t="s">
        <v>101</v>
      </c>
      <c r="SCV80" s="392" t="s">
        <v>101</v>
      </c>
      <c r="SCW80" s="392" t="s">
        <v>101</v>
      </c>
      <c r="SCX80" s="392" t="s">
        <v>101</v>
      </c>
      <c r="SCY80" s="392" t="s">
        <v>101</v>
      </c>
      <c r="SCZ80" s="392" t="s">
        <v>101</v>
      </c>
      <c r="SDA80" s="392" t="s">
        <v>101</v>
      </c>
      <c r="SDB80" s="392" t="s">
        <v>101</v>
      </c>
      <c r="SDC80" s="392" t="s">
        <v>101</v>
      </c>
      <c r="SDD80" s="392" t="s">
        <v>101</v>
      </c>
      <c r="SDE80" s="392" t="s">
        <v>101</v>
      </c>
      <c r="SDF80" s="392" t="s">
        <v>101</v>
      </c>
      <c r="SDG80" s="392" t="s">
        <v>101</v>
      </c>
      <c r="SDH80" s="392" t="s">
        <v>101</v>
      </c>
      <c r="SDI80" s="392" t="s">
        <v>101</v>
      </c>
      <c r="SDJ80" s="392" t="s">
        <v>101</v>
      </c>
      <c r="SDK80" s="392" t="s">
        <v>101</v>
      </c>
      <c r="SDL80" s="392" t="s">
        <v>101</v>
      </c>
      <c r="SDM80" s="392" t="s">
        <v>101</v>
      </c>
      <c r="SDN80" s="392" t="s">
        <v>101</v>
      </c>
      <c r="SDO80" s="392" t="s">
        <v>101</v>
      </c>
      <c r="SDP80" s="392" t="s">
        <v>101</v>
      </c>
      <c r="SDQ80" s="392" t="s">
        <v>101</v>
      </c>
      <c r="SDR80" s="392" t="s">
        <v>101</v>
      </c>
      <c r="SDS80" s="392" t="s">
        <v>101</v>
      </c>
      <c r="SDT80" s="392" t="s">
        <v>101</v>
      </c>
      <c r="SDU80" s="392" t="s">
        <v>101</v>
      </c>
      <c r="SDV80" s="392" t="s">
        <v>101</v>
      </c>
      <c r="SDW80" s="392" t="s">
        <v>101</v>
      </c>
      <c r="SDX80" s="392" t="s">
        <v>101</v>
      </c>
      <c r="SDY80" s="392" t="s">
        <v>101</v>
      </c>
      <c r="SDZ80" s="392" t="s">
        <v>101</v>
      </c>
      <c r="SEA80" s="392" t="s">
        <v>101</v>
      </c>
      <c r="SEB80" s="392" t="s">
        <v>101</v>
      </c>
      <c r="SEC80" s="392" t="s">
        <v>101</v>
      </c>
      <c r="SED80" s="392" t="s">
        <v>101</v>
      </c>
      <c r="SEE80" s="392" t="s">
        <v>101</v>
      </c>
      <c r="SEF80" s="392" t="s">
        <v>101</v>
      </c>
      <c r="SEG80" s="392" t="s">
        <v>101</v>
      </c>
      <c r="SEH80" s="392" t="s">
        <v>101</v>
      </c>
      <c r="SEI80" s="392" t="s">
        <v>101</v>
      </c>
      <c r="SEJ80" s="392" t="s">
        <v>101</v>
      </c>
      <c r="SEK80" s="392" t="s">
        <v>101</v>
      </c>
      <c r="SEL80" s="392" t="s">
        <v>101</v>
      </c>
      <c r="SEM80" s="392" t="s">
        <v>101</v>
      </c>
      <c r="SEN80" s="392" t="s">
        <v>101</v>
      </c>
      <c r="SEO80" s="392" t="s">
        <v>101</v>
      </c>
      <c r="SEP80" s="392" t="s">
        <v>101</v>
      </c>
      <c r="SEQ80" s="392" t="s">
        <v>101</v>
      </c>
      <c r="SER80" s="392" t="s">
        <v>101</v>
      </c>
      <c r="SES80" s="392" t="s">
        <v>101</v>
      </c>
      <c r="SET80" s="392" t="s">
        <v>101</v>
      </c>
      <c r="SEU80" s="392" t="s">
        <v>101</v>
      </c>
      <c r="SEV80" s="392" t="s">
        <v>101</v>
      </c>
      <c r="SEW80" s="392" t="s">
        <v>101</v>
      </c>
      <c r="SEX80" s="392" t="s">
        <v>101</v>
      </c>
      <c r="SEY80" s="392" t="s">
        <v>101</v>
      </c>
      <c r="SEZ80" s="392" t="s">
        <v>101</v>
      </c>
      <c r="SFA80" s="392" t="s">
        <v>101</v>
      </c>
      <c r="SFB80" s="392" t="s">
        <v>101</v>
      </c>
      <c r="SFC80" s="392" t="s">
        <v>101</v>
      </c>
      <c r="SFD80" s="392" t="s">
        <v>101</v>
      </c>
      <c r="SFE80" s="392" t="s">
        <v>101</v>
      </c>
      <c r="SFF80" s="392" t="s">
        <v>101</v>
      </c>
      <c r="SFG80" s="392" t="s">
        <v>101</v>
      </c>
      <c r="SFH80" s="392" t="s">
        <v>101</v>
      </c>
      <c r="SFI80" s="392" t="s">
        <v>101</v>
      </c>
      <c r="SFJ80" s="392" t="s">
        <v>101</v>
      </c>
      <c r="SFK80" s="392" t="s">
        <v>101</v>
      </c>
      <c r="SFL80" s="392" t="s">
        <v>101</v>
      </c>
      <c r="SFM80" s="392" t="s">
        <v>101</v>
      </c>
      <c r="SFN80" s="392" t="s">
        <v>101</v>
      </c>
      <c r="SFO80" s="392" t="s">
        <v>101</v>
      </c>
      <c r="SFP80" s="392" t="s">
        <v>101</v>
      </c>
      <c r="SFQ80" s="392" t="s">
        <v>101</v>
      </c>
      <c r="SFR80" s="392" t="s">
        <v>101</v>
      </c>
      <c r="SFS80" s="392" t="s">
        <v>101</v>
      </c>
      <c r="SFT80" s="392" t="s">
        <v>101</v>
      </c>
      <c r="SFU80" s="392" t="s">
        <v>101</v>
      </c>
      <c r="SFV80" s="392" t="s">
        <v>101</v>
      </c>
      <c r="SFW80" s="392" t="s">
        <v>101</v>
      </c>
      <c r="SFX80" s="392" t="s">
        <v>101</v>
      </c>
      <c r="SFY80" s="392" t="s">
        <v>101</v>
      </c>
      <c r="SFZ80" s="392" t="s">
        <v>101</v>
      </c>
      <c r="SGA80" s="392" t="s">
        <v>101</v>
      </c>
      <c r="SGB80" s="392" t="s">
        <v>101</v>
      </c>
      <c r="SGC80" s="392" t="s">
        <v>101</v>
      </c>
      <c r="SGD80" s="392" t="s">
        <v>101</v>
      </c>
      <c r="SGE80" s="392" t="s">
        <v>101</v>
      </c>
      <c r="SGF80" s="392" t="s">
        <v>101</v>
      </c>
      <c r="SGG80" s="392" t="s">
        <v>101</v>
      </c>
      <c r="SGH80" s="392" t="s">
        <v>101</v>
      </c>
      <c r="SGI80" s="392" t="s">
        <v>101</v>
      </c>
      <c r="SGJ80" s="392" t="s">
        <v>101</v>
      </c>
      <c r="SGK80" s="392" t="s">
        <v>101</v>
      </c>
      <c r="SGL80" s="392" t="s">
        <v>101</v>
      </c>
      <c r="SGM80" s="392" t="s">
        <v>101</v>
      </c>
      <c r="SGN80" s="392" t="s">
        <v>101</v>
      </c>
      <c r="SGO80" s="392" t="s">
        <v>101</v>
      </c>
      <c r="SGP80" s="392" t="s">
        <v>101</v>
      </c>
      <c r="SGQ80" s="392" t="s">
        <v>101</v>
      </c>
      <c r="SGR80" s="392" t="s">
        <v>101</v>
      </c>
      <c r="SGS80" s="392" t="s">
        <v>101</v>
      </c>
      <c r="SGT80" s="392" t="s">
        <v>101</v>
      </c>
      <c r="SGU80" s="392" t="s">
        <v>101</v>
      </c>
      <c r="SGV80" s="392" t="s">
        <v>101</v>
      </c>
      <c r="SGW80" s="392" t="s">
        <v>101</v>
      </c>
      <c r="SGX80" s="392" t="s">
        <v>101</v>
      </c>
      <c r="SGY80" s="392" t="s">
        <v>101</v>
      </c>
      <c r="SGZ80" s="392" t="s">
        <v>101</v>
      </c>
      <c r="SHA80" s="392" t="s">
        <v>101</v>
      </c>
      <c r="SHB80" s="392" t="s">
        <v>101</v>
      </c>
      <c r="SHC80" s="392" t="s">
        <v>101</v>
      </c>
      <c r="SHD80" s="392" t="s">
        <v>101</v>
      </c>
      <c r="SHE80" s="392" t="s">
        <v>101</v>
      </c>
      <c r="SHF80" s="392" t="s">
        <v>101</v>
      </c>
      <c r="SHG80" s="392" t="s">
        <v>101</v>
      </c>
      <c r="SHH80" s="392" t="s">
        <v>101</v>
      </c>
      <c r="SHI80" s="392" t="s">
        <v>101</v>
      </c>
      <c r="SHJ80" s="392" t="s">
        <v>101</v>
      </c>
      <c r="SHK80" s="392" t="s">
        <v>101</v>
      </c>
      <c r="SHL80" s="392" t="s">
        <v>101</v>
      </c>
      <c r="SHM80" s="392" t="s">
        <v>101</v>
      </c>
      <c r="SHN80" s="392" t="s">
        <v>101</v>
      </c>
      <c r="SHO80" s="392" t="s">
        <v>101</v>
      </c>
      <c r="SHP80" s="392" t="s">
        <v>101</v>
      </c>
      <c r="SHQ80" s="392" t="s">
        <v>101</v>
      </c>
      <c r="SHR80" s="392" t="s">
        <v>101</v>
      </c>
      <c r="SHS80" s="392" t="s">
        <v>101</v>
      </c>
      <c r="SHT80" s="392" t="s">
        <v>101</v>
      </c>
      <c r="SHU80" s="392" t="s">
        <v>101</v>
      </c>
      <c r="SHV80" s="392" t="s">
        <v>101</v>
      </c>
      <c r="SHW80" s="392" t="s">
        <v>101</v>
      </c>
      <c r="SHX80" s="392" t="s">
        <v>101</v>
      </c>
      <c r="SHY80" s="392" t="s">
        <v>101</v>
      </c>
      <c r="SHZ80" s="392" t="s">
        <v>101</v>
      </c>
      <c r="SIA80" s="392" t="s">
        <v>101</v>
      </c>
      <c r="SIB80" s="392" t="s">
        <v>101</v>
      </c>
      <c r="SIC80" s="392" t="s">
        <v>101</v>
      </c>
      <c r="SID80" s="392" t="s">
        <v>101</v>
      </c>
      <c r="SIE80" s="392" t="s">
        <v>101</v>
      </c>
      <c r="SIF80" s="392" t="s">
        <v>101</v>
      </c>
      <c r="SIG80" s="392" t="s">
        <v>101</v>
      </c>
      <c r="SIH80" s="392" t="s">
        <v>101</v>
      </c>
      <c r="SII80" s="392" t="s">
        <v>101</v>
      </c>
      <c r="SIJ80" s="392" t="s">
        <v>101</v>
      </c>
      <c r="SIK80" s="392" t="s">
        <v>101</v>
      </c>
      <c r="SIL80" s="392" t="s">
        <v>101</v>
      </c>
      <c r="SIM80" s="392" t="s">
        <v>101</v>
      </c>
      <c r="SIN80" s="392" t="s">
        <v>101</v>
      </c>
      <c r="SIO80" s="392" t="s">
        <v>101</v>
      </c>
      <c r="SIP80" s="392" t="s">
        <v>101</v>
      </c>
      <c r="SIQ80" s="392" t="s">
        <v>101</v>
      </c>
      <c r="SIR80" s="392" t="s">
        <v>101</v>
      </c>
      <c r="SIS80" s="392" t="s">
        <v>101</v>
      </c>
      <c r="SIT80" s="392" t="s">
        <v>101</v>
      </c>
      <c r="SIU80" s="392" t="s">
        <v>101</v>
      </c>
      <c r="SIV80" s="392" t="s">
        <v>101</v>
      </c>
      <c r="SIW80" s="392" t="s">
        <v>101</v>
      </c>
      <c r="SIX80" s="392" t="s">
        <v>101</v>
      </c>
      <c r="SIY80" s="392" t="s">
        <v>101</v>
      </c>
      <c r="SIZ80" s="392" t="s">
        <v>101</v>
      </c>
      <c r="SJA80" s="392" t="s">
        <v>101</v>
      </c>
      <c r="SJB80" s="392" t="s">
        <v>101</v>
      </c>
      <c r="SJC80" s="392" t="s">
        <v>101</v>
      </c>
      <c r="SJD80" s="392" t="s">
        <v>101</v>
      </c>
      <c r="SJE80" s="392" t="s">
        <v>101</v>
      </c>
      <c r="SJF80" s="392" t="s">
        <v>101</v>
      </c>
      <c r="SJG80" s="392" t="s">
        <v>101</v>
      </c>
      <c r="SJH80" s="392" t="s">
        <v>101</v>
      </c>
      <c r="SJI80" s="392" t="s">
        <v>101</v>
      </c>
      <c r="SJJ80" s="392" t="s">
        <v>101</v>
      </c>
      <c r="SJK80" s="392" t="s">
        <v>101</v>
      </c>
      <c r="SJL80" s="392" t="s">
        <v>101</v>
      </c>
      <c r="SJM80" s="392" t="s">
        <v>101</v>
      </c>
      <c r="SJN80" s="392" t="s">
        <v>101</v>
      </c>
      <c r="SJO80" s="392" t="s">
        <v>101</v>
      </c>
      <c r="SJP80" s="392" t="s">
        <v>101</v>
      </c>
      <c r="SJQ80" s="392" t="s">
        <v>101</v>
      </c>
      <c r="SJR80" s="392" t="s">
        <v>101</v>
      </c>
      <c r="SJS80" s="392" t="s">
        <v>101</v>
      </c>
      <c r="SJT80" s="392" t="s">
        <v>101</v>
      </c>
      <c r="SJU80" s="392" t="s">
        <v>101</v>
      </c>
      <c r="SJV80" s="392" t="s">
        <v>101</v>
      </c>
      <c r="SJW80" s="392" t="s">
        <v>101</v>
      </c>
      <c r="SJX80" s="392" t="s">
        <v>101</v>
      </c>
      <c r="SJY80" s="392" t="s">
        <v>101</v>
      </c>
      <c r="SJZ80" s="392" t="s">
        <v>101</v>
      </c>
      <c r="SKA80" s="392" t="s">
        <v>101</v>
      </c>
      <c r="SKB80" s="392" t="s">
        <v>101</v>
      </c>
      <c r="SKC80" s="392" t="s">
        <v>101</v>
      </c>
      <c r="SKD80" s="392" t="s">
        <v>101</v>
      </c>
      <c r="SKE80" s="392" t="s">
        <v>101</v>
      </c>
      <c r="SKF80" s="392" t="s">
        <v>101</v>
      </c>
      <c r="SKG80" s="392" t="s">
        <v>101</v>
      </c>
      <c r="SKH80" s="392" t="s">
        <v>101</v>
      </c>
      <c r="SKI80" s="392" t="s">
        <v>101</v>
      </c>
      <c r="SKJ80" s="392" t="s">
        <v>101</v>
      </c>
      <c r="SKK80" s="392" t="s">
        <v>101</v>
      </c>
      <c r="SKL80" s="392" t="s">
        <v>101</v>
      </c>
      <c r="SKM80" s="392" t="s">
        <v>101</v>
      </c>
      <c r="SKN80" s="392" t="s">
        <v>101</v>
      </c>
      <c r="SKO80" s="392" t="s">
        <v>101</v>
      </c>
      <c r="SKP80" s="392" t="s">
        <v>101</v>
      </c>
      <c r="SKQ80" s="392" t="s">
        <v>101</v>
      </c>
      <c r="SKR80" s="392" t="s">
        <v>101</v>
      </c>
      <c r="SKS80" s="392" t="s">
        <v>101</v>
      </c>
      <c r="SKT80" s="392" t="s">
        <v>101</v>
      </c>
      <c r="SKU80" s="392" t="s">
        <v>101</v>
      </c>
      <c r="SKV80" s="392" t="s">
        <v>101</v>
      </c>
      <c r="SKW80" s="392" t="s">
        <v>101</v>
      </c>
      <c r="SKX80" s="392" t="s">
        <v>101</v>
      </c>
      <c r="SKY80" s="392" t="s">
        <v>101</v>
      </c>
      <c r="SKZ80" s="392" t="s">
        <v>101</v>
      </c>
      <c r="SLA80" s="392" t="s">
        <v>101</v>
      </c>
      <c r="SLB80" s="392" t="s">
        <v>101</v>
      </c>
      <c r="SLC80" s="392" t="s">
        <v>101</v>
      </c>
      <c r="SLD80" s="392" t="s">
        <v>101</v>
      </c>
      <c r="SLE80" s="392" t="s">
        <v>101</v>
      </c>
      <c r="SLF80" s="392" t="s">
        <v>101</v>
      </c>
      <c r="SLG80" s="392" t="s">
        <v>101</v>
      </c>
      <c r="SLH80" s="392" t="s">
        <v>101</v>
      </c>
      <c r="SLI80" s="392" t="s">
        <v>101</v>
      </c>
      <c r="SLJ80" s="392" t="s">
        <v>101</v>
      </c>
      <c r="SLK80" s="392" t="s">
        <v>101</v>
      </c>
      <c r="SLL80" s="392" t="s">
        <v>101</v>
      </c>
      <c r="SLM80" s="392" t="s">
        <v>101</v>
      </c>
      <c r="SLN80" s="392" t="s">
        <v>101</v>
      </c>
      <c r="SLO80" s="392" t="s">
        <v>101</v>
      </c>
      <c r="SLP80" s="392" t="s">
        <v>101</v>
      </c>
      <c r="SLQ80" s="392" t="s">
        <v>101</v>
      </c>
      <c r="SLR80" s="392" t="s">
        <v>101</v>
      </c>
      <c r="SLS80" s="392" t="s">
        <v>101</v>
      </c>
      <c r="SLT80" s="392" t="s">
        <v>101</v>
      </c>
      <c r="SLU80" s="392" t="s">
        <v>101</v>
      </c>
      <c r="SLV80" s="392" t="s">
        <v>101</v>
      </c>
      <c r="SLW80" s="392" t="s">
        <v>101</v>
      </c>
      <c r="SLX80" s="392" t="s">
        <v>101</v>
      </c>
      <c r="SLY80" s="392" t="s">
        <v>101</v>
      </c>
      <c r="SLZ80" s="392" t="s">
        <v>101</v>
      </c>
      <c r="SMA80" s="392" t="s">
        <v>101</v>
      </c>
      <c r="SMB80" s="392" t="s">
        <v>101</v>
      </c>
      <c r="SMC80" s="392" t="s">
        <v>101</v>
      </c>
      <c r="SMD80" s="392" t="s">
        <v>101</v>
      </c>
      <c r="SME80" s="392" t="s">
        <v>101</v>
      </c>
      <c r="SMF80" s="392" t="s">
        <v>101</v>
      </c>
      <c r="SMG80" s="392" t="s">
        <v>101</v>
      </c>
      <c r="SMH80" s="392" t="s">
        <v>101</v>
      </c>
      <c r="SMI80" s="392" t="s">
        <v>101</v>
      </c>
      <c r="SMJ80" s="392" t="s">
        <v>101</v>
      </c>
      <c r="SMK80" s="392" t="s">
        <v>101</v>
      </c>
      <c r="SML80" s="392" t="s">
        <v>101</v>
      </c>
      <c r="SMM80" s="392" t="s">
        <v>101</v>
      </c>
      <c r="SMN80" s="392" t="s">
        <v>101</v>
      </c>
      <c r="SMO80" s="392" t="s">
        <v>101</v>
      </c>
      <c r="SMP80" s="392" t="s">
        <v>101</v>
      </c>
      <c r="SMQ80" s="392" t="s">
        <v>101</v>
      </c>
      <c r="SMR80" s="392" t="s">
        <v>101</v>
      </c>
      <c r="SMS80" s="392" t="s">
        <v>101</v>
      </c>
      <c r="SMT80" s="392" t="s">
        <v>101</v>
      </c>
      <c r="SMU80" s="392" t="s">
        <v>101</v>
      </c>
      <c r="SMV80" s="392" t="s">
        <v>101</v>
      </c>
      <c r="SMW80" s="392" t="s">
        <v>101</v>
      </c>
      <c r="SMX80" s="392" t="s">
        <v>101</v>
      </c>
      <c r="SMY80" s="392" t="s">
        <v>101</v>
      </c>
      <c r="SMZ80" s="392" t="s">
        <v>101</v>
      </c>
      <c r="SNA80" s="392" t="s">
        <v>101</v>
      </c>
      <c r="SNB80" s="392" t="s">
        <v>101</v>
      </c>
      <c r="SNC80" s="392" t="s">
        <v>101</v>
      </c>
      <c r="SND80" s="392" t="s">
        <v>101</v>
      </c>
      <c r="SNE80" s="392" t="s">
        <v>101</v>
      </c>
      <c r="SNF80" s="392" t="s">
        <v>101</v>
      </c>
      <c r="SNG80" s="392" t="s">
        <v>101</v>
      </c>
      <c r="SNH80" s="392" t="s">
        <v>101</v>
      </c>
      <c r="SNI80" s="392" t="s">
        <v>101</v>
      </c>
      <c r="SNJ80" s="392" t="s">
        <v>101</v>
      </c>
      <c r="SNK80" s="392" t="s">
        <v>101</v>
      </c>
      <c r="SNL80" s="392" t="s">
        <v>101</v>
      </c>
      <c r="SNM80" s="392" t="s">
        <v>101</v>
      </c>
      <c r="SNN80" s="392" t="s">
        <v>101</v>
      </c>
      <c r="SNO80" s="392" t="s">
        <v>101</v>
      </c>
      <c r="SNP80" s="392" t="s">
        <v>101</v>
      </c>
      <c r="SNQ80" s="392" t="s">
        <v>101</v>
      </c>
      <c r="SNR80" s="392" t="s">
        <v>101</v>
      </c>
      <c r="SNS80" s="392" t="s">
        <v>101</v>
      </c>
      <c r="SNT80" s="392" t="s">
        <v>101</v>
      </c>
      <c r="SNU80" s="392" t="s">
        <v>101</v>
      </c>
      <c r="SNV80" s="392" t="s">
        <v>101</v>
      </c>
      <c r="SNW80" s="392" t="s">
        <v>101</v>
      </c>
      <c r="SNX80" s="392" t="s">
        <v>101</v>
      </c>
      <c r="SNY80" s="392" t="s">
        <v>101</v>
      </c>
      <c r="SNZ80" s="392" t="s">
        <v>101</v>
      </c>
      <c r="SOA80" s="392" t="s">
        <v>101</v>
      </c>
      <c r="SOB80" s="392" t="s">
        <v>101</v>
      </c>
      <c r="SOC80" s="392" t="s">
        <v>101</v>
      </c>
      <c r="SOD80" s="392" t="s">
        <v>101</v>
      </c>
      <c r="SOE80" s="392" t="s">
        <v>101</v>
      </c>
      <c r="SOF80" s="392" t="s">
        <v>101</v>
      </c>
      <c r="SOG80" s="392" t="s">
        <v>101</v>
      </c>
      <c r="SOH80" s="392" t="s">
        <v>101</v>
      </c>
      <c r="SOI80" s="392" t="s">
        <v>101</v>
      </c>
      <c r="SOJ80" s="392" t="s">
        <v>101</v>
      </c>
      <c r="SOK80" s="392" t="s">
        <v>101</v>
      </c>
      <c r="SOL80" s="392" t="s">
        <v>101</v>
      </c>
      <c r="SOM80" s="392" t="s">
        <v>101</v>
      </c>
      <c r="SON80" s="392" t="s">
        <v>101</v>
      </c>
      <c r="SOO80" s="392" t="s">
        <v>101</v>
      </c>
      <c r="SOP80" s="392" t="s">
        <v>101</v>
      </c>
      <c r="SOQ80" s="392" t="s">
        <v>101</v>
      </c>
      <c r="SOR80" s="392" t="s">
        <v>101</v>
      </c>
      <c r="SOS80" s="392" t="s">
        <v>101</v>
      </c>
      <c r="SOT80" s="392" t="s">
        <v>101</v>
      </c>
      <c r="SOU80" s="392" t="s">
        <v>101</v>
      </c>
      <c r="SOV80" s="392" t="s">
        <v>101</v>
      </c>
      <c r="SOW80" s="392" t="s">
        <v>101</v>
      </c>
      <c r="SOX80" s="392" t="s">
        <v>101</v>
      </c>
      <c r="SOY80" s="392" t="s">
        <v>101</v>
      </c>
      <c r="SOZ80" s="392" t="s">
        <v>101</v>
      </c>
      <c r="SPA80" s="392" t="s">
        <v>101</v>
      </c>
      <c r="SPB80" s="392" t="s">
        <v>101</v>
      </c>
      <c r="SPC80" s="392" t="s">
        <v>101</v>
      </c>
      <c r="SPD80" s="392" t="s">
        <v>101</v>
      </c>
      <c r="SPE80" s="392" t="s">
        <v>101</v>
      </c>
      <c r="SPF80" s="392" t="s">
        <v>101</v>
      </c>
      <c r="SPG80" s="392" t="s">
        <v>101</v>
      </c>
      <c r="SPH80" s="392" t="s">
        <v>101</v>
      </c>
      <c r="SPI80" s="392" t="s">
        <v>101</v>
      </c>
      <c r="SPJ80" s="392" t="s">
        <v>101</v>
      </c>
      <c r="SPK80" s="392" t="s">
        <v>101</v>
      </c>
      <c r="SPL80" s="392" t="s">
        <v>101</v>
      </c>
      <c r="SPM80" s="392" t="s">
        <v>101</v>
      </c>
      <c r="SPN80" s="392" t="s">
        <v>101</v>
      </c>
      <c r="SPO80" s="392" t="s">
        <v>101</v>
      </c>
      <c r="SPP80" s="392" t="s">
        <v>101</v>
      </c>
      <c r="SPQ80" s="392" t="s">
        <v>101</v>
      </c>
      <c r="SPR80" s="392" t="s">
        <v>101</v>
      </c>
      <c r="SPS80" s="392" t="s">
        <v>101</v>
      </c>
      <c r="SPT80" s="392" t="s">
        <v>101</v>
      </c>
      <c r="SPU80" s="392" t="s">
        <v>101</v>
      </c>
      <c r="SPV80" s="392" t="s">
        <v>101</v>
      </c>
      <c r="SPW80" s="392" t="s">
        <v>101</v>
      </c>
      <c r="SPX80" s="392" t="s">
        <v>101</v>
      </c>
      <c r="SPY80" s="392" t="s">
        <v>101</v>
      </c>
      <c r="SPZ80" s="392" t="s">
        <v>101</v>
      </c>
      <c r="SQA80" s="392" t="s">
        <v>101</v>
      </c>
      <c r="SQB80" s="392" t="s">
        <v>101</v>
      </c>
      <c r="SQC80" s="392" t="s">
        <v>101</v>
      </c>
      <c r="SQD80" s="392" t="s">
        <v>101</v>
      </c>
      <c r="SQE80" s="392" t="s">
        <v>101</v>
      </c>
      <c r="SQF80" s="392" t="s">
        <v>101</v>
      </c>
      <c r="SQG80" s="392" t="s">
        <v>101</v>
      </c>
      <c r="SQH80" s="392" t="s">
        <v>101</v>
      </c>
      <c r="SQI80" s="392" t="s">
        <v>101</v>
      </c>
      <c r="SQJ80" s="392" t="s">
        <v>101</v>
      </c>
      <c r="SQK80" s="392" t="s">
        <v>101</v>
      </c>
      <c r="SQL80" s="392" t="s">
        <v>101</v>
      </c>
      <c r="SQM80" s="392" t="s">
        <v>101</v>
      </c>
      <c r="SQN80" s="392" t="s">
        <v>101</v>
      </c>
      <c r="SQO80" s="392" t="s">
        <v>101</v>
      </c>
      <c r="SQP80" s="392" t="s">
        <v>101</v>
      </c>
      <c r="SQQ80" s="392" t="s">
        <v>101</v>
      </c>
      <c r="SQR80" s="392" t="s">
        <v>101</v>
      </c>
      <c r="SQS80" s="392" t="s">
        <v>101</v>
      </c>
      <c r="SQT80" s="392" t="s">
        <v>101</v>
      </c>
      <c r="SQU80" s="392" t="s">
        <v>101</v>
      </c>
      <c r="SQV80" s="392" t="s">
        <v>101</v>
      </c>
      <c r="SQW80" s="392" t="s">
        <v>101</v>
      </c>
      <c r="SQX80" s="392" t="s">
        <v>101</v>
      </c>
      <c r="SQY80" s="392" t="s">
        <v>101</v>
      </c>
      <c r="SQZ80" s="392" t="s">
        <v>101</v>
      </c>
      <c r="SRA80" s="392" t="s">
        <v>101</v>
      </c>
      <c r="SRB80" s="392" t="s">
        <v>101</v>
      </c>
      <c r="SRC80" s="392" t="s">
        <v>101</v>
      </c>
      <c r="SRD80" s="392" t="s">
        <v>101</v>
      </c>
      <c r="SRE80" s="392" t="s">
        <v>101</v>
      </c>
      <c r="SRF80" s="392" t="s">
        <v>101</v>
      </c>
      <c r="SRG80" s="392" t="s">
        <v>101</v>
      </c>
      <c r="SRH80" s="392" t="s">
        <v>101</v>
      </c>
      <c r="SRI80" s="392" t="s">
        <v>101</v>
      </c>
      <c r="SRJ80" s="392" t="s">
        <v>101</v>
      </c>
      <c r="SRK80" s="392" t="s">
        <v>101</v>
      </c>
      <c r="SRL80" s="392" t="s">
        <v>101</v>
      </c>
      <c r="SRM80" s="392" t="s">
        <v>101</v>
      </c>
      <c r="SRN80" s="392" t="s">
        <v>101</v>
      </c>
      <c r="SRO80" s="392" t="s">
        <v>101</v>
      </c>
      <c r="SRP80" s="392" t="s">
        <v>101</v>
      </c>
      <c r="SRQ80" s="392" t="s">
        <v>101</v>
      </c>
      <c r="SRR80" s="392" t="s">
        <v>101</v>
      </c>
      <c r="SRS80" s="392" t="s">
        <v>101</v>
      </c>
      <c r="SRT80" s="392" t="s">
        <v>101</v>
      </c>
      <c r="SRU80" s="392" t="s">
        <v>101</v>
      </c>
      <c r="SRV80" s="392" t="s">
        <v>101</v>
      </c>
      <c r="SRW80" s="392" t="s">
        <v>101</v>
      </c>
      <c r="SRX80" s="392" t="s">
        <v>101</v>
      </c>
      <c r="SRY80" s="392" t="s">
        <v>101</v>
      </c>
      <c r="SRZ80" s="392" t="s">
        <v>101</v>
      </c>
      <c r="SSA80" s="392" t="s">
        <v>101</v>
      </c>
      <c r="SSB80" s="392" t="s">
        <v>101</v>
      </c>
      <c r="SSC80" s="392" t="s">
        <v>101</v>
      </c>
      <c r="SSD80" s="392" t="s">
        <v>101</v>
      </c>
      <c r="SSE80" s="392" t="s">
        <v>101</v>
      </c>
      <c r="SSF80" s="392" t="s">
        <v>101</v>
      </c>
      <c r="SSG80" s="392" t="s">
        <v>101</v>
      </c>
      <c r="SSH80" s="392" t="s">
        <v>101</v>
      </c>
      <c r="SSI80" s="392" t="s">
        <v>101</v>
      </c>
      <c r="SSJ80" s="392" t="s">
        <v>101</v>
      </c>
      <c r="SSK80" s="392" t="s">
        <v>101</v>
      </c>
      <c r="SSL80" s="392" t="s">
        <v>101</v>
      </c>
      <c r="SSM80" s="392" t="s">
        <v>101</v>
      </c>
      <c r="SSN80" s="392" t="s">
        <v>101</v>
      </c>
      <c r="SSO80" s="392" t="s">
        <v>101</v>
      </c>
      <c r="SSP80" s="392" t="s">
        <v>101</v>
      </c>
      <c r="SSQ80" s="392" t="s">
        <v>101</v>
      </c>
      <c r="SSR80" s="392" t="s">
        <v>101</v>
      </c>
      <c r="SSS80" s="392" t="s">
        <v>101</v>
      </c>
      <c r="SST80" s="392" t="s">
        <v>101</v>
      </c>
      <c r="SSU80" s="392" t="s">
        <v>101</v>
      </c>
      <c r="SSV80" s="392" t="s">
        <v>101</v>
      </c>
      <c r="SSW80" s="392" t="s">
        <v>101</v>
      </c>
      <c r="SSX80" s="392" t="s">
        <v>101</v>
      </c>
      <c r="SSY80" s="392" t="s">
        <v>101</v>
      </c>
      <c r="SSZ80" s="392" t="s">
        <v>101</v>
      </c>
      <c r="STA80" s="392" t="s">
        <v>101</v>
      </c>
      <c r="STB80" s="392" t="s">
        <v>101</v>
      </c>
      <c r="STC80" s="392" t="s">
        <v>101</v>
      </c>
      <c r="STD80" s="392" t="s">
        <v>101</v>
      </c>
      <c r="STE80" s="392" t="s">
        <v>101</v>
      </c>
      <c r="STF80" s="392" t="s">
        <v>101</v>
      </c>
      <c r="STG80" s="392" t="s">
        <v>101</v>
      </c>
      <c r="STH80" s="392" t="s">
        <v>101</v>
      </c>
      <c r="STI80" s="392" t="s">
        <v>101</v>
      </c>
      <c r="STJ80" s="392" t="s">
        <v>101</v>
      </c>
      <c r="STK80" s="392" t="s">
        <v>101</v>
      </c>
      <c r="STL80" s="392" t="s">
        <v>101</v>
      </c>
      <c r="STM80" s="392" t="s">
        <v>101</v>
      </c>
      <c r="STN80" s="392" t="s">
        <v>101</v>
      </c>
      <c r="STO80" s="392" t="s">
        <v>101</v>
      </c>
      <c r="STP80" s="392" t="s">
        <v>101</v>
      </c>
      <c r="STQ80" s="392" t="s">
        <v>101</v>
      </c>
      <c r="STR80" s="392" t="s">
        <v>101</v>
      </c>
      <c r="STS80" s="392" t="s">
        <v>101</v>
      </c>
      <c r="STT80" s="392" t="s">
        <v>101</v>
      </c>
      <c r="STU80" s="392" t="s">
        <v>101</v>
      </c>
      <c r="STV80" s="392" t="s">
        <v>101</v>
      </c>
      <c r="STW80" s="392" t="s">
        <v>101</v>
      </c>
      <c r="STX80" s="392" t="s">
        <v>101</v>
      </c>
      <c r="STY80" s="392" t="s">
        <v>101</v>
      </c>
      <c r="STZ80" s="392" t="s">
        <v>101</v>
      </c>
      <c r="SUA80" s="392" t="s">
        <v>101</v>
      </c>
      <c r="SUB80" s="392" t="s">
        <v>101</v>
      </c>
      <c r="SUC80" s="392" t="s">
        <v>101</v>
      </c>
      <c r="SUD80" s="392" t="s">
        <v>101</v>
      </c>
      <c r="SUE80" s="392" t="s">
        <v>101</v>
      </c>
      <c r="SUF80" s="392" t="s">
        <v>101</v>
      </c>
      <c r="SUG80" s="392" t="s">
        <v>101</v>
      </c>
      <c r="SUH80" s="392" t="s">
        <v>101</v>
      </c>
      <c r="SUI80" s="392" t="s">
        <v>101</v>
      </c>
      <c r="SUJ80" s="392" t="s">
        <v>101</v>
      </c>
      <c r="SUK80" s="392" t="s">
        <v>101</v>
      </c>
      <c r="SUL80" s="392" t="s">
        <v>101</v>
      </c>
      <c r="SUM80" s="392" t="s">
        <v>101</v>
      </c>
      <c r="SUN80" s="392" t="s">
        <v>101</v>
      </c>
      <c r="SUO80" s="392" t="s">
        <v>101</v>
      </c>
      <c r="SUP80" s="392" t="s">
        <v>101</v>
      </c>
      <c r="SUQ80" s="392" t="s">
        <v>101</v>
      </c>
      <c r="SUR80" s="392" t="s">
        <v>101</v>
      </c>
      <c r="SUS80" s="392" t="s">
        <v>101</v>
      </c>
      <c r="SUT80" s="392" t="s">
        <v>101</v>
      </c>
      <c r="SUU80" s="392" t="s">
        <v>101</v>
      </c>
      <c r="SUV80" s="392" t="s">
        <v>101</v>
      </c>
      <c r="SUW80" s="392" t="s">
        <v>101</v>
      </c>
      <c r="SUX80" s="392" t="s">
        <v>101</v>
      </c>
      <c r="SUY80" s="392" t="s">
        <v>101</v>
      </c>
      <c r="SUZ80" s="392" t="s">
        <v>101</v>
      </c>
      <c r="SVA80" s="392" t="s">
        <v>101</v>
      </c>
      <c r="SVB80" s="392" t="s">
        <v>101</v>
      </c>
      <c r="SVC80" s="392" t="s">
        <v>101</v>
      </c>
      <c r="SVD80" s="392" t="s">
        <v>101</v>
      </c>
      <c r="SVE80" s="392" t="s">
        <v>101</v>
      </c>
      <c r="SVF80" s="392" t="s">
        <v>101</v>
      </c>
      <c r="SVG80" s="392" t="s">
        <v>101</v>
      </c>
      <c r="SVH80" s="392" t="s">
        <v>101</v>
      </c>
      <c r="SVI80" s="392" t="s">
        <v>101</v>
      </c>
      <c r="SVJ80" s="392" t="s">
        <v>101</v>
      </c>
      <c r="SVK80" s="392" t="s">
        <v>101</v>
      </c>
      <c r="SVL80" s="392" t="s">
        <v>101</v>
      </c>
      <c r="SVM80" s="392" t="s">
        <v>101</v>
      </c>
      <c r="SVN80" s="392" t="s">
        <v>101</v>
      </c>
      <c r="SVO80" s="392" t="s">
        <v>101</v>
      </c>
      <c r="SVP80" s="392" t="s">
        <v>101</v>
      </c>
      <c r="SVQ80" s="392" t="s">
        <v>101</v>
      </c>
      <c r="SVR80" s="392" t="s">
        <v>101</v>
      </c>
      <c r="SVS80" s="392" t="s">
        <v>101</v>
      </c>
      <c r="SVT80" s="392" t="s">
        <v>101</v>
      </c>
      <c r="SVU80" s="392" t="s">
        <v>101</v>
      </c>
      <c r="SVV80" s="392" t="s">
        <v>101</v>
      </c>
      <c r="SVW80" s="392" t="s">
        <v>101</v>
      </c>
      <c r="SVX80" s="392" t="s">
        <v>101</v>
      </c>
      <c r="SVY80" s="392" t="s">
        <v>101</v>
      </c>
      <c r="SVZ80" s="392" t="s">
        <v>101</v>
      </c>
      <c r="SWA80" s="392" t="s">
        <v>101</v>
      </c>
      <c r="SWB80" s="392" t="s">
        <v>101</v>
      </c>
      <c r="SWC80" s="392" t="s">
        <v>101</v>
      </c>
      <c r="SWD80" s="392" t="s">
        <v>101</v>
      </c>
      <c r="SWE80" s="392" t="s">
        <v>101</v>
      </c>
      <c r="SWF80" s="392" t="s">
        <v>101</v>
      </c>
      <c r="SWG80" s="392" t="s">
        <v>101</v>
      </c>
      <c r="SWH80" s="392" t="s">
        <v>101</v>
      </c>
      <c r="SWI80" s="392" t="s">
        <v>101</v>
      </c>
      <c r="SWJ80" s="392" t="s">
        <v>101</v>
      </c>
      <c r="SWK80" s="392" t="s">
        <v>101</v>
      </c>
      <c r="SWL80" s="392" t="s">
        <v>101</v>
      </c>
      <c r="SWM80" s="392" t="s">
        <v>101</v>
      </c>
      <c r="SWN80" s="392" t="s">
        <v>101</v>
      </c>
      <c r="SWO80" s="392" t="s">
        <v>101</v>
      </c>
      <c r="SWP80" s="392" t="s">
        <v>101</v>
      </c>
      <c r="SWQ80" s="392" t="s">
        <v>101</v>
      </c>
      <c r="SWR80" s="392" t="s">
        <v>101</v>
      </c>
      <c r="SWS80" s="392" t="s">
        <v>101</v>
      </c>
      <c r="SWT80" s="392" t="s">
        <v>101</v>
      </c>
      <c r="SWU80" s="392" t="s">
        <v>101</v>
      </c>
      <c r="SWV80" s="392" t="s">
        <v>101</v>
      </c>
      <c r="SWW80" s="392" t="s">
        <v>101</v>
      </c>
      <c r="SWX80" s="392" t="s">
        <v>101</v>
      </c>
      <c r="SWY80" s="392" t="s">
        <v>101</v>
      </c>
      <c r="SWZ80" s="392" t="s">
        <v>101</v>
      </c>
      <c r="SXA80" s="392" t="s">
        <v>101</v>
      </c>
      <c r="SXB80" s="392" t="s">
        <v>101</v>
      </c>
      <c r="SXC80" s="392" t="s">
        <v>101</v>
      </c>
      <c r="SXD80" s="392" t="s">
        <v>101</v>
      </c>
      <c r="SXE80" s="392" t="s">
        <v>101</v>
      </c>
      <c r="SXF80" s="392" t="s">
        <v>101</v>
      </c>
      <c r="SXG80" s="392" t="s">
        <v>101</v>
      </c>
      <c r="SXH80" s="392" t="s">
        <v>101</v>
      </c>
      <c r="SXI80" s="392" t="s">
        <v>101</v>
      </c>
      <c r="SXJ80" s="392" t="s">
        <v>101</v>
      </c>
      <c r="SXK80" s="392" t="s">
        <v>101</v>
      </c>
      <c r="SXL80" s="392" t="s">
        <v>101</v>
      </c>
      <c r="SXM80" s="392" t="s">
        <v>101</v>
      </c>
      <c r="SXN80" s="392" t="s">
        <v>101</v>
      </c>
      <c r="SXO80" s="392" t="s">
        <v>101</v>
      </c>
      <c r="SXP80" s="392" t="s">
        <v>101</v>
      </c>
      <c r="SXQ80" s="392" t="s">
        <v>101</v>
      </c>
      <c r="SXR80" s="392" t="s">
        <v>101</v>
      </c>
      <c r="SXS80" s="392" t="s">
        <v>101</v>
      </c>
      <c r="SXT80" s="392" t="s">
        <v>101</v>
      </c>
      <c r="SXU80" s="392" t="s">
        <v>101</v>
      </c>
      <c r="SXV80" s="392" t="s">
        <v>101</v>
      </c>
      <c r="SXW80" s="392" t="s">
        <v>101</v>
      </c>
      <c r="SXX80" s="392" t="s">
        <v>101</v>
      </c>
      <c r="SXY80" s="392" t="s">
        <v>101</v>
      </c>
      <c r="SXZ80" s="392" t="s">
        <v>101</v>
      </c>
      <c r="SYA80" s="392" t="s">
        <v>101</v>
      </c>
      <c r="SYB80" s="392" t="s">
        <v>101</v>
      </c>
      <c r="SYC80" s="392" t="s">
        <v>101</v>
      </c>
      <c r="SYD80" s="392" t="s">
        <v>101</v>
      </c>
      <c r="SYE80" s="392" t="s">
        <v>101</v>
      </c>
      <c r="SYF80" s="392" t="s">
        <v>101</v>
      </c>
      <c r="SYG80" s="392" t="s">
        <v>101</v>
      </c>
      <c r="SYH80" s="392" t="s">
        <v>101</v>
      </c>
      <c r="SYI80" s="392" t="s">
        <v>101</v>
      </c>
      <c r="SYJ80" s="392" t="s">
        <v>101</v>
      </c>
      <c r="SYK80" s="392" t="s">
        <v>101</v>
      </c>
      <c r="SYL80" s="392" t="s">
        <v>101</v>
      </c>
      <c r="SYM80" s="392" t="s">
        <v>101</v>
      </c>
      <c r="SYN80" s="392" t="s">
        <v>101</v>
      </c>
      <c r="SYO80" s="392" t="s">
        <v>101</v>
      </c>
      <c r="SYP80" s="392" t="s">
        <v>101</v>
      </c>
      <c r="SYQ80" s="392" t="s">
        <v>101</v>
      </c>
      <c r="SYR80" s="392" t="s">
        <v>101</v>
      </c>
      <c r="SYS80" s="392" t="s">
        <v>101</v>
      </c>
      <c r="SYT80" s="392" t="s">
        <v>101</v>
      </c>
      <c r="SYU80" s="392" t="s">
        <v>101</v>
      </c>
      <c r="SYV80" s="392" t="s">
        <v>101</v>
      </c>
      <c r="SYW80" s="392" t="s">
        <v>101</v>
      </c>
      <c r="SYX80" s="392" t="s">
        <v>101</v>
      </c>
      <c r="SYY80" s="392" t="s">
        <v>101</v>
      </c>
      <c r="SYZ80" s="392" t="s">
        <v>101</v>
      </c>
      <c r="SZA80" s="392" t="s">
        <v>101</v>
      </c>
      <c r="SZB80" s="392" t="s">
        <v>101</v>
      </c>
      <c r="SZC80" s="392" t="s">
        <v>101</v>
      </c>
      <c r="SZD80" s="392" t="s">
        <v>101</v>
      </c>
      <c r="SZE80" s="392" t="s">
        <v>101</v>
      </c>
      <c r="SZF80" s="392" t="s">
        <v>101</v>
      </c>
      <c r="SZG80" s="392" t="s">
        <v>101</v>
      </c>
      <c r="SZH80" s="392" t="s">
        <v>101</v>
      </c>
      <c r="SZI80" s="392" t="s">
        <v>101</v>
      </c>
      <c r="SZJ80" s="392" t="s">
        <v>101</v>
      </c>
      <c r="SZK80" s="392" t="s">
        <v>101</v>
      </c>
      <c r="SZL80" s="392" t="s">
        <v>101</v>
      </c>
      <c r="SZM80" s="392" t="s">
        <v>101</v>
      </c>
      <c r="SZN80" s="392" t="s">
        <v>101</v>
      </c>
      <c r="SZO80" s="392" t="s">
        <v>101</v>
      </c>
      <c r="SZP80" s="392" t="s">
        <v>101</v>
      </c>
      <c r="SZQ80" s="392" t="s">
        <v>101</v>
      </c>
      <c r="SZR80" s="392" t="s">
        <v>101</v>
      </c>
      <c r="SZS80" s="392" t="s">
        <v>101</v>
      </c>
      <c r="SZT80" s="392" t="s">
        <v>101</v>
      </c>
      <c r="SZU80" s="392" t="s">
        <v>101</v>
      </c>
      <c r="SZV80" s="392" t="s">
        <v>101</v>
      </c>
      <c r="SZW80" s="392" t="s">
        <v>101</v>
      </c>
      <c r="SZX80" s="392" t="s">
        <v>101</v>
      </c>
      <c r="SZY80" s="392" t="s">
        <v>101</v>
      </c>
      <c r="SZZ80" s="392" t="s">
        <v>101</v>
      </c>
      <c r="TAA80" s="392" t="s">
        <v>101</v>
      </c>
      <c r="TAB80" s="392" t="s">
        <v>101</v>
      </c>
      <c r="TAC80" s="392" t="s">
        <v>101</v>
      </c>
      <c r="TAD80" s="392" t="s">
        <v>101</v>
      </c>
      <c r="TAE80" s="392" t="s">
        <v>101</v>
      </c>
      <c r="TAF80" s="392" t="s">
        <v>101</v>
      </c>
      <c r="TAG80" s="392" t="s">
        <v>101</v>
      </c>
      <c r="TAH80" s="392" t="s">
        <v>101</v>
      </c>
      <c r="TAI80" s="392" t="s">
        <v>101</v>
      </c>
      <c r="TAJ80" s="392" t="s">
        <v>101</v>
      </c>
      <c r="TAK80" s="392" t="s">
        <v>101</v>
      </c>
      <c r="TAL80" s="392" t="s">
        <v>101</v>
      </c>
      <c r="TAM80" s="392" t="s">
        <v>101</v>
      </c>
      <c r="TAN80" s="392" t="s">
        <v>101</v>
      </c>
      <c r="TAO80" s="392" t="s">
        <v>101</v>
      </c>
      <c r="TAP80" s="392" t="s">
        <v>101</v>
      </c>
      <c r="TAQ80" s="392" t="s">
        <v>101</v>
      </c>
      <c r="TAR80" s="392" t="s">
        <v>101</v>
      </c>
      <c r="TAS80" s="392" t="s">
        <v>101</v>
      </c>
      <c r="TAT80" s="392" t="s">
        <v>101</v>
      </c>
      <c r="TAU80" s="392" t="s">
        <v>101</v>
      </c>
      <c r="TAV80" s="392" t="s">
        <v>101</v>
      </c>
      <c r="TAW80" s="392" t="s">
        <v>101</v>
      </c>
      <c r="TAX80" s="392" t="s">
        <v>101</v>
      </c>
      <c r="TAY80" s="392" t="s">
        <v>101</v>
      </c>
      <c r="TAZ80" s="392" t="s">
        <v>101</v>
      </c>
      <c r="TBA80" s="392" t="s">
        <v>101</v>
      </c>
      <c r="TBB80" s="392" t="s">
        <v>101</v>
      </c>
      <c r="TBC80" s="392" t="s">
        <v>101</v>
      </c>
      <c r="TBD80" s="392" t="s">
        <v>101</v>
      </c>
      <c r="TBE80" s="392" t="s">
        <v>101</v>
      </c>
      <c r="TBF80" s="392" t="s">
        <v>101</v>
      </c>
      <c r="TBG80" s="392" t="s">
        <v>101</v>
      </c>
      <c r="TBH80" s="392" t="s">
        <v>101</v>
      </c>
      <c r="TBI80" s="392" t="s">
        <v>101</v>
      </c>
      <c r="TBJ80" s="392" t="s">
        <v>101</v>
      </c>
      <c r="TBK80" s="392" t="s">
        <v>101</v>
      </c>
      <c r="TBL80" s="392" t="s">
        <v>101</v>
      </c>
      <c r="TBM80" s="392" t="s">
        <v>101</v>
      </c>
      <c r="TBN80" s="392" t="s">
        <v>101</v>
      </c>
      <c r="TBO80" s="392" t="s">
        <v>101</v>
      </c>
      <c r="TBP80" s="392" t="s">
        <v>101</v>
      </c>
      <c r="TBQ80" s="392" t="s">
        <v>101</v>
      </c>
      <c r="TBR80" s="392" t="s">
        <v>101</v>
      </c>
      <c r="TBS80" s="392" t="s">
        <v>101</v>
      </c>
      <c r="TBT80" s="392" t="s">
        <v>101</v>
      </c>
      <c r="TBU80" s="392" t="s">
        <v>101</v>
      </c>
      <c r="TBV80" s="392" t="s">
        <v>101</v>
      </c>
      <c r="TBW80" s="392" t="s">
        <v>101</v>
      </c>
      <c r="TBX80" s="392" t="s">
        <v>101</v>
      </c>
      <c r="TBY80" s="392" t="s">
        <v>101</v>
      </c>
      <c r="TBZ80" s="392" t="s">
        <v>101</v>
      </c>
      <c r="TCA80" s="392" t="s">
        <v>101</v>
      </c>
      <c r="TCB80" s="392" t="s">
        <v>101</v>
      </c>
      <c r="TCC80" s="392" t="s">
        <v>101</v>
      </c>
      <c r="TCD80" s="392" t="s">
        <v>101</v>
      </c>
      <c r="TCE80" s="392" t="s">
        <v>101</v>
      </c>
      <c r="TCF80" s="392" t="s">
        <v>101</v>
      </c>
      <c r="TCG80" s="392" t="s">
        <v>101</v>
      </c>
      <c r="TCH80" s="392" t="s">
        <v>101</v>
      </c>
      <c r="TCI80" s="392" t="s">
        <v>101</v>
      </c>
      <c r="TCJ80" s="392" t="s">
        <v>101</v>
      </c>
      <c r="TCK80" s="392" t="s">
        <v>101</v>
      </c>
      <c r="TCL80" s="392" t="s">
        <v>101</v>
      </c>
      <c r="TCM80" s="392" t="s">
        <v>101</v>
      </c>
      <c r="TCN80" s="392" t="s">
        <v>101</v>
      </c>
      <c r="TCO80" s="392" t="s">
        <v>101</v>
      </c>
      <c r="TCP80" s="392" t="s">
        <v>101</v>
      </c>
      <c r="TCQ80" s="392" t="s">
        <v>101</v>
      </c>
      <c r="TCR80" s="392" t="s">
        <v>101</v>
      </c>
      <c r="TCS80" s="392" t="s">
        <v>101</v>
      </c>
      <c r="TCT80" s="392" t="s">
        <v>101</v>
      </c>
      <c r="TCU80" s="392" t="s">
        <v>101</v>
      </c>
      <c r="TCV80" s="392" t="s">
        <v>101</v>
      </c>
      <c r="TCW80" s="392" t="s">
        <v>101</v>
      </c>
      <c r="TCX80" s="392" t="s">
        <v>101</v>
      </c>
      <c r="TCY80" s="392" t="s">
        <v>101</v>
      </c>
      <c r="TCZ80" s="392" t="s">
        <v>101</v>
      </c>
      <c r="TDA80" s="392" t="s">
        <v>101</v>
      </c>
      <c r="TDB80" s="392" t="s">
        <v>101</v>
      </c>
      <c r="TDC80" s="392" t="s">
        <v>101</v>
      </c>
      <c r="TDD80" s="392" t="s">
        <v>101</v>
      </c>
      <c r="TDE80" s="392" t="s">
        <v>101</v>
      </c>
      <c r="TDF80" s="392" t="s">
        <v>101</v>
      </c>
      <c r="TDG80" s="392" t="s">
        <v>101</v>
      </c>
      <c r="TDH80" s="392" t="s">
        <v>101</v>
      </c>
      <c r="TDI80" s="392" t="s">
        <v>101</v>
      </c>
      <c r="TDJ80" s="392" t="s">
        <v>101</v>
      </c>
      <c r="TDK80" s="392" t="s">
        <v>101</v>
      </c>
      <c r="TDL80" s="392" t="s">
        <v>101</v>
      </c>
      <c r="TDM80" s="392" t="s">
        <v>101</v>
      </c>
      <c r="TDN80" s="392" t="s">
        <v>101</v>
      </c>
      <c r="TDO80" s="392" t="s">
        <v>101</v>
      </c>
      <c r="TDP80" s="392" t="s">
        <v>101</v>
      </c>
      <c r="TDQ80" s="392" t="s">
        <v>101</v>
      </c>
      <c r="TDR80" s="392" t="s">
        <v>101</v>
      </c>
      <c r="TDS80" s="392" t="s">
        <v>101</v>
      </c>
      <c r="TDT80" s="392" t="s">
        <v>101</v>
      </c>
      <c r="TDU80" s="392" t="s">
        <v>101</v>
      </c>
      <c r="TDV80" s="392" t="s">
        <v>101</v>
      </c>
      <c r="TDW80" s="392" t="s">
        <v>101</v>
      </c>
      <c r="TDX80" s="392" t="s">
        <v>101</v>
      </c>
      <c r="TDY80" s="392" t="s">
        <v>101</v>
      </c>
      <c r="TDZ80" s="392" t="s">
        <v>101</v>
      </c>
      <c r="TEA80" s="392" t="s">
        <v>101</v>
      </c>
      <c r="TEB80" s="392" t="s">
        <v>101</v>
      </c>
      <c r="TEC80" s="392" t="s">
        <v>101</v>
      </c>
      <c r="TED80" s="392" t="s">
        <v>101</v>
      </c>
      <c r="TEE80" s="392" t="s">
        <v>101</v>
      </c>
      <c r="TEF80" s="392" t="s">
        <v>101</v>
      </c>
      <c r="TEG80" s="392" t="s">
        <v>101</v>
      </c>
      <c r="TEH80" s="392" t="s">
        <v>101</v>
      </c>
      <c r="TEI80" s="392" t="s">
        <v>101</v>
      </c>
      <c r="TEJ80" s="392" t="s">
        <v>101</v>
      </c>
      <c r="TEK80" s="392" t="s">
        <v>101</v>
      </c>
      <c r="TEL80" s="392" t="s">
        <v>101</v>
      </c>
      <c r="TEM80" s="392" t="s">
        <v>101</v>
      </c>
      <c r="TEN80" s="392" t="s">
        <v>101</v>
      </c>
      <c r="TEO80" s="392" t="s">
        <v>101</v>
      </c>
      <c r="TEP80" s="392" t="s">
        <v>101</v>
      </c>
      <c r="TEQ80" s="392" t="s">
        <v>101</v>
      </c>
      <c r="TER80" s="392" t="s">
        <v>101</v>
      </c>
      <c r="TES80" s="392" t="s">
        <v>101</v>
      </c>
      <c r="TET80" s="392" t="s">
        <v>101</v>
      </c>
      <c r="TEU80" s="392" t="s">
        <v>101</v>
      </c>
      <c r="TEV80" s="392" t="s">
        <v>101</v>
      </c>
      <c r="TEW80" s="392" t="s">
        <v>101</v>
      </c>
      <c r="TEX80" s="392" t="s">
        <v>101</v>
      </c>
      <c r="TEY80" s="392" t="s">
        <v>101</v>
      </c>
      <c r="TEZ80" s="392" t="s">
        <v>101</v>
      </c>
      <c r="TFA80" s="392" t="s">
        <v>101</v>
      </c>
      <c r="TFB80" s="392" t="s">
        <v>101</v>
      </c>
      <c r="TFC80" s="392" t="s">
        <v>101</v>
      </c>
      <c r="TFD80" s="392" t="s">
        <v>101</v>
      </c>
      <c r="TFE80" s="392" t="s">
        <v>101</v>
      </c>
      <c r="TFF80" s="392" t="s">
        <v>101</v>
      </c>
      <c r="TFG80" s="392" t="s">
        <v>101</v>
      </c>
      <c r="TFH80" s="392" t="s">
        <v>101</v>
      </c>
      <c r="TFI80" s="392" t="s">
        <v>101</v>
      </c>
      <c r="TFJ80" s="392" t="s">
        <v>101</v>
      </c>
      <c r="TFK80" s="392" t="s">
        <v>101</v>
      </c>
      <c r="TFL80" s="392" t="s">
        <v>101</v>
      </c>
      <c r="TFM80" s="392" t="s">
        <v>101</v>
      </c>
      <c r="TFN80" s="392" t="s">
        <v>101</v>
      </c>
      <c r="TFO80" s="392" t="s">
        <v>101</v>
      </c>
      <c r="TFP80" s="392" t="s">
        <v>101</v>
      </c>
      <c r="TFQ80" s="392" t="s">
        <v>101</v>
      </c>
      <c r="TFR80" s="392" t="s">
        <v>101</v>
      </c>
      <c r="TFS80" s="392" t="s">
        <v>101</v>
      </c>
      <c r="TFT80" s="392" t="s">
        <v>101</v>
      </c>
      <c r="TFU80" s="392" t="s">
        <v>101</v>
      </c>
      <c r="TFV80" s="392" t="s">
        <v>101</v>
      </c>
      <c r="TFW80" s="392" t="s">
        <v>101</v>
      </c>
      <c r="TFX80" s="392" t="s">
        <v>101</v>
      </c>
      <c r="TFY80" s="392" t="s">
        <v>101</v>
      </c>
      <c r="TFZ80" s="392" t="s">
        <v>101</v>
      </c>
      <c r="TGA80" s="392" t="s">
        <v>101</v>
      </c>
      <c r="TGB80" s="392" t="s">
        <v>101</v>
      </c>
      <c r="TGC80" s="392" t="s">
        <v>101</v>
      </c>
      <c r="TGD80" s="392" t="s">
        <v>101</v>
      </c>
      <c r="TGE80" s="392" t="s">
        <v>101</v>
      </c>
      <c r="TGF80" s="392" t="s">
        <v>101</v>
      </c>
      <c r="TGG80" s="392" t="s">
        <v>101</v>
      </c>
      <c r="TGH80" s="392" t="s">
        <v>101</v>
      </c>
      <c r="TGI80" s="392" t="s">
        <v>101</v>
      </c>
      <c r="TGJ80" s="392" t="s">
        <v>101</v>
      </c>
      <c r="TGK80" s="392" t="s">
        <v>101</v>
      </c>
      <c r="TGL80" s="392" t="s">
        <v>101</v>
      </c>
      <c r="TGM80" s="392" t="s">
        <v>101</v>
      </c>
      <c r="TGN80" s="392" t="s">
        <v>101</v>
      </c>
      <c r="TGO80" s="392" t="s">
        <v>101</v>
      </c>
      <c r="TGP80" s="392" t="s">
        <v>101</v>
      </c>
      <c r="TGQ80" s="392" t="s">
        <v>101</v>
      </c>
      <c r="TGR80" s="392" t="s">
        <v>101</v>
      </c>
      <c r="TGS80" s="392" t="s">
        <v>101</v>
      </c>
      <c r="TGT80" s="392" t="s">
        <v>101</v>
      </c>
      <c r="TGU80" s="392" t="s">
        <v>101</v>
      </c>
      <c r="TGV80" s="392" t="s">
        <v>101</v>
      </c>
      <c r="TGW80" s="392" t="s">
        <v>101</v>
      </c>
      <c r="TGX80" s="392" t="s">
        <v>101</v>
      </c>
      <c r="TGY80" s="392" t="s">
        <v>101</v>
      </c>
      <c r="TGZ80" s="392" t="s">
        <v>101</v>
      </c>
      <c r="THA80" s="392" t="s">
        <v>101</v>
      </c>
      <c r="THB80" s="392" t="s">
        <v>101</v>
      </c>
      <c r="THC80" s="392" t="s">
        <v>101</v>
      </c>
      <c r="THD80" s="392" t="s">
        <v>101</v>
      </c>
      <c r="THE80" s="392" t="s">
        <v>101</v>
      </c>
      <c r="THF80" s="392" t="s">
        <v>101</v>
      </c>
      <c r="THG80" s="392" t="s">
        <v>101</v>
      </c>
      <c r="THH80" s="392" t="s">
        <v>101</v>
      </c>
      <c r="THI80" s="392" t="s">
        <v>101</v>
      </c>
      <c r="THJ80" s="392" t="s">
        <v>101</v>
      </c>
      <c r="THK80" s="392" t="s">
        <v>101</v>
      </c>
      <c r="THL80" s="392" t="s">
        <v>101</v>
      </c>
      <c r="THM80" s="392" t="s">
        <v>101</v>
      </c>
      <c r="THN80" s="392" t="s">
        <v>101</v>
      </c>
      <c r="THO80" s="392" t="s">
        <v>101</v>
      </c>
      <c r="THP80" s="392" t="s">
        <v>101</v>
      </c>
      <c r="THQ80" s="392" t="s">
        <v>101</v>
      </c>
      <c r="THR80" s="392" t="s">
        <v>101</v>
      </c>
      <c r="THS80" s="392" t="s">
        <v>101</v>
      </c>
      <c r="THT80" s="392" t="s">
        <v>101</v>
      </c>
      <c r="THU80" s="392" t="s">
        <v>101</v>
      </c>
      <c r="THV80" s="392" t="s">
        <v>101</v>
      </c>
      <c r="THW80" s="392" t="s">
        <v>101</v>
      </c>
      <c r="THX80" s="392" t="s">
        <v>101</v>
      </c>
      <c r="THY80" s="392" t="s">
        <v>101</v>
      </c>
      <c r="THZ80" s="392" t="s">
        <v>101</v>
      </c>
      <c r="TIA80" s="392" t="s">
        <v>101</v>
      </c>
      <c r="TIB80" s="392" t="s">
        <v>101</v>
      </c>
      <c r="TIC80" s="392" t="s">
        <v>101</v>
      </c>
      <c r="TID80" s="392" t="s">
        <v>101</v>
      </c>
      <c r="TIE80" s="392" t="s">
        <v>101</v>
      </c>
      <c r="TIF80" s="392" t="s">
        <v>101</v>
      </c>
      <c r="TIG80" s="392" t="s">
        <v>101</v>
      </c>
      <c r="TIH80" s="392" t="s">
        <v>101</v>
      </c>
      <c r="TII80" s="392" t="s">
        <v>101</v>
      </c>
      <c r="TIJ80" s="392" t="s">
        <v>101</v>
      </c>
      <c r="TIK80" s="392" t="s">
        <v>101</v>
      </c>
      <c r="TIL80" s="392" t="s">
        <v>101</v>
      </c>
      <c r="TIM80" s="392" t="s">
        <v>101</v>
      </c>
      <c r="TIN80" s="392" t="s">
        <v>101</v>
      </c>
      <c r="TIO80" s="392" t="s">
        <v>101</v>
      </c>
      <c r="TIP80" s="392" t="s">
        <v>101</v>
      </c>
      <c r="TIQ80" s="392" t="s">
        <v>101</v>
      </c>
      <c r="TIR80" s="392" t="s">
        <v>101</v>
      </c>
      <c r="TIS80" s="392" t="s">
        <v>101</v>
      </c>
      <c r="TIT80" s="392" t="s">
        <v>101</v>
      </c>
      <c r="TIU80" s="392" t="s">
        <v>101</v>
      </c>
      <c r="TIV80" s="392" t="s">
        <v>101</v>
      </c>
      <c r="TIW80" s="392" t="s">
        <v>101</v>
      </c>
      <c r="TIX80" s="392" t="s">
        <v>101</v>
      </c>
      <c r="TIY80" s="392" t="s">
        <v>101</v>
      </c>
      <c r="TIZ80" s="392" t="s">
        <v>101</v>
      </c>
      <c r="TJA80" s="392" t="s">
        <v>101</v>
      </c>
      <c r="TJB80" s="392" t="s">
        <v>101</v>
      </c>
      <c r="TJC80" s="392" t="s">
        <v>101</v>
      </c>
      <c r="TJD80" s="392" t="s">
        <v>101</v>
      </c>
      <c r="TJE80" s="392" t="s">
        <v>101</v>
      </c>
      <c r="TJF80" s="392" t="s">
        <v>101</v>
      </c>
      <c r="TJG80" s="392" t="s">
        <v>101</v>
      </c>
      <c r="TJH80" s="392" t="s">
        <v>101</v>
      </c>
      <c r="TJI80" s="392" t="s">
        <v>101</v>
      </c>
      <c r="TJJ80" s="392" t="s">
        <v>101</v>
      </c>
      <c r="TJK80" s="392" t="s">
        <v>101</v>
      </c>
      <c r="TJL80" s="392" t="s">
        <v>101</v>
      </c>
      <c r="TJM80" s="392" t="s">
        <v>101</v>
      </c>
      <c r="TJN80" s="392" t="s">
        <v>101</v>
      </c>
      <c r="TJO80" s="392" t="s">
        <v>101</v>
      </c>
      <c r="TJP80" s="392" t="s">
        <v>101</v>
      </c>
      <c r="TJQ80" s="392" t="s">
        <v>101</v>
      </c>
      <c r="TJR80" s="392" t="s">
        <v>101</v>
      </c>
      <c r="TJS80" s="392" t="s">
        <v>101</v>
      </c>
      <c r="TJT80" s="392" t="s">
        <v>101</v>
      </c>
      <c r="TJU80" s="392" t="s">
        <v>101</v>
      </c>
      <c r="TJV80" s="392" t="s">
        <v>101</v>
      </c>
      <c r="TJW80" s="392" t="s">
        <v>101</v>
      </c>
      <c r="TJX80" s="392" t="s">
        <v>101</v>
      </c>
      <c r="TJY80" s="392" t="s">
        <v>101</v>
      </c>
      <c r="TJZ80" s="392" t="s">
        <v>101</v>
      </c>
      <c r="TKA80" s="392" t="s">
        <v>101</v>
      </c>
      <c r="TKB80" s="392" t="s">
        <v>101</v>
      </c>
      <c r="TKC80" s="392" t="s">
        <v>101</v>
      </c>
      <c r="TKD80" s="392" t="s">
        <v>101</v>
      </c>
      <c r="TKE80" s="392" t="s">
        <v>101</v>
      </c>
      <c r="TKF80" s="392" t="s">
        <v>101</v>
      </c>
      <c r="TKG80" s="392" t="s">
        <v>101</v>
      </c>
      <c r="TKH80" s="392" t="s">
        <v>101</v>
      </c>
      <c r="TKI80" s="392" t="s">
        <v>101</v>
      </c>
      <c r="TKJ80" s="392" t="s">
        <v>101</v>
      </c>
      <c r="TKK80" s="392" t="s">
        <v>101</v>
      </c>
      <c r="TKL80" s="392" t="s">
        <v>101</v>
      </c>
      <c r="TKM80" s="392" t="s">
        <v>101</v>
      </c>
      <c r="TKN80" s="392" t="s">
        <v>101</v>
      </c>
      <c r="TKO80" s="392" t="s">
        <v>101</v>
      </c>
      <c r="TKP80" s="392" t="s">
        <v>101</v>
      </c>
      <c r="TKQ80" s="392" t="s">
        <v>101</v>
      </c>
      <c r="TKR80" s="392" t="s">
        <v>101</v>
      </c>
      <c r="TKS80" s="392" t="s">
        <v>101</v>
      </c>
      <c r="TKT80" s="392" t="s">
        <v>101</v>
      </c>
      <c r="TKU80" s="392" t="s">
        <v>101</v>
      </c>
      <c r="TKV80" s="392" t="s">
        <v>101</v>
      </c>
      <c r="TKW80" s="392" t="s">
        <v>101</v>
      </c>
      <c r="TKX80" s="392" t="s">
        <v>101</v>
      </c>
      <c r="TKY80" s="392" t="s">
        <v>101</v>
      </c>
      <c r="TKZ80" s="392" t="s">
        <v>101</v>
      </c>
      <c r="TLA80" s="392" t="s">
        <v>101</v>
      </c>
      <c r="TLB80" s="392" t="s">
        <v>101</v>
      </c>
      <c r="TLC80" s="392" t="s">
        <v>101</v>
      </c>
      <c r="TLD80" s="392" t="s">
        <v>101</v>
      </c>
      <c r="TLE80" s="392" t="s">
        <v>101</v>
      </c>
      <c r="TLF80" s="392" t="s">
        <v>101</v>
      </c>
      <c r="TLG80" s="392" t="s">
        <v>101</v>
      </c>
      <c r="TLH80" s="392" t="s">
        <v>101</v>
      </c>
      <c r="TLI80" s="392" t="s">
        <v>101</v>
      </c>
      <c r="TLJ80" s="392" t="s">
        <v>101</v>
      </c>
      <c r="TLK80" s="392" t="s">
        <v>101</v>
      </c>
      <c r="TLL80" s="392" t="s">
        <v>101</v>
      </c>
      <c r="TLM80" s="392" t="s">
        <v>101</v>
      </c>
      <c r="TLN80" s="392" t="s">
        <v>101</v>
      </c>
      <c r="TLO80" s="392" t="s">
        <v>101</v>
      </c>
      <c r="TLP80" s="392" t="s">
        <v>101</v>
      </c>
      <c r="TLQ80" s="392" t="s">
        <v>101</v>
      </c>
      <c r="TLR80" s="392" t="s">
        <v>101</v>
      </c>
      <c r="TLS80" s="392" t="s">
        <v>101</v>
      </c>
      <c r="TLT80" s="392" t="s">
        <v>101</v>
      </c>
      <c r="TLU80" s="392" t="s">
        <v>101</v>
      </c>
      <c r="TLV80" s="392" t="s">
        <v>101</v>
      </c>
      <c r="TLW80" s="392" t="s">
        <v>101</v>
      </c>
      <c r="TLX80" s="392" t="s">
        <v>101</v>
      </c>
      <c r="TLY80" s="392" t="s">
        <v>101</v>
      </c>
      <c r="TLZ80" s="392" t="s">
        <v>101</v>
      </c>
      <c r="TMA80" s="392" t="s">
        <v>101</v>
      </c>
      <c r="TMB80" s="392" t="s">
        <v>101</v>
      </c>
      <c r="TMC80" s="392" t="s">
        <v>101</v>
      </c>
      <c r="TMD80" s="392" t="s">
        <v>101</v>
      </c>
      <c r="TME80" s="392" t="s">
        <v>101</v>
      </c>
      <c r="TMF80" s="392" t="s">
        <v>101</v>
      </c>
      <c r="TMG80" s="392" t="s">
        <v>101</v>
      </c>
      <c r="TMH80" s="392" t="s">
        <v>101</v>
      </c>
      <c r="TMI80" s="392" t="s">
        <v>101</v>
      </c>
      <c r="TMJ80" s="392" t="s">
        <v>101</v>
      </c>
      <c r="TMK80" s="392" t="s">
        <v>101</v>
      </c>
      <c r="TML80" s="392" t="s">
        <v>101</v>
      </c>
      <c r="TMM80" s="392" t="s">
        <v>101</v>
      </c>
      <c r="TMN80" s="392" t="s">
        <v>101</v>
      </c>
      <c r="TMO80" s="392" t="s">
        <v>101</v>
      </c>
      <c r="TMP80" s="392" t="s">
        <v>101</v>
      </c>
      <c r="TMQ80" s="392" t="s">
        <v>101</v>
      </c>
      <c r="TMR80" s="392" t="s">
        <v>101</v>
      </c>
      <c r="TMS80" s="392" t="s">
        <v>101</v>
      </c>
      <c r="TMT80" s="392" t="s">
        <v>101</v>
      </c>
      <c r="TMU80" s="392" t="s">
        <v>101</v>
      </c>
      <c r="TMV80" s="392" t="s">
        <v>101</v>
      </c>
      <c r="TMW80" s="392" t="s">
        <v>101</v>
      </c>
      <c r="TMX80" s="392" t="s">
        <v>101</v>
      </c>
      <c r="TMY80" s="392" t="s">
        <v>101</v>
      </c>
      <c r="TMZ80" s="392" t="s">
        <v>101</v>
      </c>
      <c r="TNA80" s="392" t="s">
        <v>101</v>
      </c>
      <c r="TNB80" s="392" t="s">
        <v>101</v>
      </c>
      <c r="TNC80" s="392" t="s">
        <v>101</v>
      </c>
      <c r="TND80" s="392" t="s">
        <v>101</v>
      </c>
      <c r="TNE80" s="392" t="s">
        <v>101</v>
      </c>
      <c r="TNF80" s="392" t="s">
        <v>101</v>
      </c>
      <c r="TNG80" s="392" t="s">
        <v>101</v>
      </c>
      <c r="TNH80" s="392" t="s">
        <v>101</v>
      </c>
      <c r="TNI80" s="392" t="s">
        <v>101</v>
      </c>
      <c r="TNJ80" s="392" t="s">
        <v>101</v>
      </c>
      <c r="TNK80" s="392" t="s">
        <v>101</v>
      </c>
      <c r="TNL80" s="392" t="s">
        <v>101</v>
      </c>
      <c r="TNM80" s="392" t="s">
        <v>101</v>
      </c>
      <c r="TNN80" s="392" t="s">
        <v>101</v>
      </c>
      <c r="TNO80" s="392" t="s">
        <v>101</v>
      </c>
      <c r="TNP80" s="392" t="s">
        <v>101</v>
      </c>
      <c r="TNQ80" s="392" t="s">
        <v>101</v>
      </c>
      <c r="TNR80" s="392" t="s">
        <v>101</v>
      </c>
      <c r="TNS80" s="392" t="s">
        <v>101</v>
      </c>
      <c r="TNT80" s="392" t="s">
        <v>101</v>
      </c>
      <c r="TNU80" s="392" t="s">
        <v>101</v>
      </c>
      <c r="TNV80" s="392" t="s">
        <v>101</v>
      </c>
      <c r="TNW80" s="392" t="s">
        <v>101</v>
      </c>
      <c r="TNX80" s="392" t="s">
        <v>101</v>
      </c>
      <c r="TNY80" s="392" t="s">
        <v>101</v>
      </c>
      <c r="TNZ80" s="392" t="s">
        <v>101</v>
      </c>
      <c r="TOA80" s="392" t="s">
        <v>101</v>
      </c>
      <c r="TOB80" s="392" t="s">
        <v>101</v>
      </c>
      <c r="TOC80" s="392" t="s">
        <v>101</v>
      </c>
      <c r="TOD80" s="392" t="s">
        <v>101</v>
      </c>
      <c r="TOE80" s="392" t="s">
        <v>101</v>
      </c>
      <c r="TOF80" s="392" t="s">
        <v>101</v>
      </c>
      <c r="TOG80" s="392" t="s">
        <v>101</v>
      </c>
      <c r="TOH80" s="392" t="s">
        <v>101</v>
      </c>
      <c r="TOI80" s="392" t="s">
        <v>101</v>
      </c>
      <c r="TOJ80" s="392" t="s">
        <v>101</v>
      </c>
      <c r="TOK80" s="392" t="s">
        <v>101</v>
      </c>
      <c r="TOL80" s="392" t="s">
        <v>101</v>
      </c>
      <c r="TOM80" s="392" t="s">
        <v>101</v>
      </c>
      <c r="TON80" s="392" t="s">
        <v>101</v>
      </c>
      <c r="TOO80" s="392" t="s">
        <v>101</v>
      </c>
      <c r="TOP80" s="392" t="s">
        <v>101</v>
      </c>
      <c r="TOQ80" s="392" t="s">
        <v>101</v>
      </c>
      <c r="TOR80" s="392" t="s">
        <v>101</v>
      </c>
      <c r="TOS80" s="392" t="s">
        <v>101</v>
      </c>
      <c r="TOT80" s="392" t="s">
        <v>101</v>
      </c>
      <c r="TOU80" s="392" t="s">
        <v>101</v>
      </c>
      <c r="TOV80" s="392" t="s">
        <v>101</v>
      </c>
      <c r="TOW80" s="392" t="s">
        <v>101</v>
      </c>
      <c r="TOX80" s="392" t="s">
        <v>101</v>
      </c>
      <c r="TOY80" s="392" t="s">
        <v>101</v>
      </c>
      <c r="TOZ80" s="392" t="s">
        <v>101</v>
      </c>
      <c r="TPA80" s="392" t="s">
        <v>101</v>
      </c>
      <c r="TPB80" s="392" t="s">
        <v>101</v>
      </c>
      <c r="TPC80" s="392" t="s">
        <v>101</v>
      </c>
      <c r="TPD80" s="392" t="s">
        <v>101</v>
      </c>
      <c r="TPE80" s="392" t="s">
        <v>101</v>
      </c>
      <c r="TPF80" s="392" t="s">
        <v>101</v>
      </c>
      <c r="TPG80" s="392" t="s">
        <v>101</v>
      </c>
      <c r="TPH80" s="392" t="s">
        <v>101</v>
      </c>
      <c r="TPI80" s="392" t="s">
        <v>101</v>
      </c>
      <c r="TPJ80" s="392" t="s">
        <v>101</v>
      </c>
      <c r="TPK80" s="392" t="s">
        <v>101</v>
      </c>
      <c r="TPL80" s="392" t="s">
        <v>101</v>
      </c>
      <c r="TPM80" s="392" t="s">
        <v>101</v>
      </c>
      <c r="TPN80" s="392" t="s">
        <v>101</v>
      </c>
      <c r="TPO80" s="392" t="s">
        <v>101</v>
      </c>
      <c r="TPP80" s="392" t="s">
        <v>101</v>
      </c>
      <c r="TPQ80" s="392" t="s">
        <v>101</v>
      </c>
      <c r="TPR80" s="392" t="s">
        <v>101</v>
      </c>
      <c r="TPS80" s="392" t="s">
        <v>101</v>
      </c>
      <c r="TPT80" s="392" t="s">
        <v>101</v>
      </c>
      <c r="TPU80" s="392" t="s">
        <v>101</v>
      </c>
      <c r="TPV80" s="392" t="s">
        <v>101</v>
      </c>
      <c r="TPW80" s="392" t="s">
        <v>101</v>
      </c>
      <c r="TPX80" s="392" t="s">
        <v>101</v>
      </c>
      <c r="TPY80" s="392" t="s">
        <v>101</v>
      </c>
      <c r="TPZ80" s="392" t="s">
        <v>101</v>
      </c>
      <c r="TQA80" s="392" t="s">
        <v>101</v>
      </c>
      <c r="TQB80" s="392" t="s">
        <v>101</v>
      </c>
      <c r="TQC80" s="392" t="s">
        <v>101</v>
      </c>
      <c r="TQD80" s="392" t="s">
        <v>101</v>
      </c>
      <c r="TQE80" s="392" t="s">
        <v>101</v>
      </c>
      <c r="TQF80" s="392" t="s">
        <v>101</v>
      </c>
      <c r="TQG80" s="392" t="s">
        <v>101</v>
      </c>
      <c r="TQH80" s="392" t="s">
        <v>101</v>
      </c>
      <c r="TQI80" s="392" t="s">
        <v>101</v>
      </c>
      <c r="TQJ80" s="392" t="s">
        <v>101</v>
      </c>
      <c r="TQK80" s="392" t="s">
        <v>101</v>
      </c>
      <c r="TQL80" s="392" t="s">
        <v>101</v>
      </c>
      <c r="TQM80" s="392" t="s">
        <v>101</v>
      </c>
      <c r="TQN80" s="392" t="s">
        <v>101</v>
      </c>
      <c r="TQO80" s="392" t="s">
        <v>101</v>
      </c>
      <c r="TQP80" s="392" t="s">
        <v>101</v>
      </c>
      <c r="TQQ80" s="392" t="s">
        <v>101</v>
      </c>
      <c r="TQR80" s="392" t="s">
        <v>101</v>
      </c>
      <c r="TQS80" s="392" t="s">
        <v>101</v>
      </c>
      <c r="TQT80" s="392" t="s">
        <v>101</v>
      </c>
      <c r="TQU80" s="392" t="s">
        <v>101</v>
      </c>
      <c r="TQV80" s="392" t="s">
        <v>101</v>
      </c>
      <c r="TQW80" s="392" t="s">
        <v>101</v>
      </c>
      <c r="TQX80" s="392" t="s">
        <v>101</v>
      </c>
      <c r="TQY80" s="392" t="s">
        <v>101</v>
      </c>
      <c r="TQZ80" s="392" t="s">
        <v>101</v>
      </c>
      <c r="TRA80" s="392" t="s">
        <v>101</v>
      </c>
      <c r="TRB80" s="392" t="s">
        <v>101</v>
      </c>
      <c r="TRC80" s="392" t="s">
        <v>101</v>
      </c>
      <c r="TRD80" s="392" t="s">
        <v>101</v>
      </c>
      <c r="TRE80" s="392" t="s">
        <v>101</v>
      </c>
      <c r="TRF80" s="392" t="s">
        <v>101</v>
      </c>
      <c r="TRG80" s="392" t="s">
        <v>101</v>
      </c>
      <c r="TRH80" s="392" t="s">
        <v>101</v>
      </c>
      <c r="TRI80" s="392" t="s">
        <v>101</v>
      </c>
      <c r="TRJ80" s="392" t="s">
        <v>101</v>
      </c>
      <c r="TRK80" s="392" t="s">
        <v>101</v>
      </c>
      <c r="TRL80" s="392" t="s">
        <v>101</v>
      </c>
      <c r="TRM80" s="392" t="s">
        <v>101</v>
      </c>
      <c r="TRN80" s="392" t="s">
        <v>101</v>
      </c>
      <c r="TRO80" s="392" t="s">
        <v>101</v>
      </c>
      <c r="TRP80" s="392" t="s">
        <v>101</v>
      </c>
      <c r="TRQ80" s="392" t="s">
        <v>101</v>
      </c>
      <c r="TRR80" s="392" t="s">
        <v>101</v>
      </c>
      <c r="TRS80" s="392" t="s">
        <v>101</v>
      </c>
      <c r="TRT80" s="392" t="s">
        <v>101</v>
      </c>
      <c r="TRU80" s="392" t="s">
        <v>101</v>
      </c>
      <c r="TRV80" s="392" t="s">
        <v>101</v>
      </c>
      <c r="TRW80" s="392" t="s">
        <v>101</v>
      </c>
      <c r="TRX80" s="392" t="s">
        <v>101</v>
      </c>
      <c r="TRY80" s="392" t="s">
        <v>101</v>
      </c>
      <c r="TRZ80" s="392" t="s">
        <v>101</v>
      </c>
      <c r="TSA80" s="392" t="s">
        <v>101</v>
      </c>
      <c r="TSB80" s="392" t="s">
        <v>101</v>
      </c>
      <c r="TSC80" s="392" t="s">
        <v>101</v>
      </c>
      <c r="TSD80" s="392" t="s">
        <v>101</v>
      </c>
      <c r="TSE80" s="392" t="s">
        <v>101</v>
      </c>
      <c r="TSF80" s="392" t="s">
        <v>101</v>
      </c>
      <c r="TSG80" s="392" t="s">
        <v>101</v>
      </c>
      <c r="TSH80" s="392" t="s">
        <v>101</v>
      </c>
      <c r="TSI80" s="392" t="s">
        <v>101</v>
      </c>
      <c r="TSJ80" s="392" t="s">
        <v>101</v>
      </c>
      <c r="TSK80" s="392" t="s">
        <v>101</v>
      </c>
      <c r="TSL80" s="392" t="s">
        <v>101</v>
      </c>
      <c r="TSM80" s="392" t="s">
        <v>101</v>
      </c>
      <c r="TSN80" s="392" t="s">
        <v>101</v>
      </c>
      <c r="TSO80" s="392" t="s">
        <v>101</v>
      </c>
      <c r="TSP80" s="392" t="s">
        <v>101</v>
      </c>
      <c r="TSQ80" s="392" t="s">
        <v>101</v>
      </c>
      <c r="TSR80" s="392" t="s">
        <v>101</v>
      </c>
      <c r="TSS80" s="392" t="s">
        <v>101</v>
      </c>
      <c r="TST80" s="392" t="s">
        <v>101</v>
      </c>
      <c r="TSU80" s="392" t="s">
        <v>101</v>
      </c>
      <c r="TSV80" s="392" t="s">
        <v>101</v>
      </c>
      <c r="TSW80" s="392" t="s">
        <v>101</v>
      </c>
      <c r="TSX80" s="392" t="s">
        <v>101</v>
      </c>
      <c r="TSY80" s="392" t="s">
        <v>101</v>
      </c>
      <c r="TSZ80" s="392" t="s">
        <v>101</v>
      </c>
      <c r="TTA80" s="392" t="s">
        <v>101</v>
      </c>
      <c r="TTB80" s="392" t="s">
        <v>101</v>
      </c>
      <c r="TTC80" s="392" t="s">
        <v>101</v>
      </c>
      <c r="TTD80" s="392" t="s">
        <v>101</v>
      </c>
      <c r="TTE80" s="392" t="s">
        <v>101</v>
      </c>
      <c r="TTF80" s="392" t="s">
        <v>101</v>
      </c>
      <c r="TTG80" s="392" t="s">
        <v>101</v>
      </c>
      <c r="TTH80" s="392" t="s">
        <v>101</v>
      </c>
      <c r="TTI80" s="392" t="s">
        <v>101</v>
      </c>
      <c r="TTJ80" s="392" t="s">
        <v>101</v>
      </c>
      <c r="TTK80" s="392" t="s">
        <v>101</v>
      </c>
      <c r="TTL80" s="392" t="s">
        <v>101</v>
      </c>
      <c r="TTM80" s="392" t="s">
        <v>101</v>
      </c>
      <c r="TTN80" s="392" t="s">
        <v>101</v>
      </c>
      <c r="TTO80" s="392" t="s">
        <v>101</v>
      </c>
      <c r="TTP80" s="392" t="s">
        <v>101</v>
      </c>
      <c r="TTQ80" s="392" t="s">
        <v>101</v>
      </c>
      <c r="TTR80" s="392" t="s">
        <v>101</v>
      </c>
      <c r="TTS80" s="392" t="s">
        <v>101</v>
      </c>
      <c r="TTT80" s="392" t="s">
        <v>101</v>
      </c>
      <c r="TTU80" s="392" t="s">
        <v>101</v>
      </c>
      <c r="TTV80" s="392" t="s">
        <v>101</v>
      </c>
      <c r="TTW80" s="392" t="s">
        <v>101</v>
      </c>
      <c r="TTX80" s="392" t="s">
        <v>101</v>
      </c>
      <c r="TTY80" s="392" t="s">
        <v>101</v>
      </c>
      <c r="TTZ80" s="392" t="s">
        <v>101</v>
      </c>
      <c r="TUA80" s="392" t="s">
        <v>101</v>
      </c>
      <c r="TUB80" s="392" t="s">
        <v>101</v>
      </c>
      <c r="TUC80" s="392" t="s">
        <v>101</v>
      </c>
      <c r="TUD80" s="392" t="s">
        <v>101</v>
      </c>
      <c r="TUE80" s="392" t="s">
        <v>101</v>
      </c>
      <c r="TUF80" s="392" t="s">
        <v>101</v>
      </c>
      <c r="TUG80" s="392" t="s">
        <v>101</v>
      </c>
      <c r="TUH80" s="392" t="s">
        <v>101</v>
      </c>
      <c r="TUI80" s="392" t="s">
        <v>101</v>
      </c>
      <c r="TUJ80" s="392" t="s">
        <v>101</v>
      </c>
      <c r="TUK80" s="392" t="s">
        <v>101</v>
      </c>
      <c r="TUL80" s="392" t="s">
        <v>101</v>
      </c>
      <c r="TUM80" s="392" t="s">
        <v>101</v>
      </c>
      <c r="TUN80" s="392" t="s">
        <v>101</v>
      </c>
      <c r="TUO80" s="392" t="s">
        <v>101</v>
      </c>
      <c r="TUP80" s="392" t="s">
        <v>101</v>
      </c>
      <c r="TUQ80" s="392" t="s">
        <v>101</v>
      </c>
      <c r="TUR80" s="392" t="s">
        <v>101</v>
      </c>
      <c r="TUS80" s="392" t="s">
        <v>101</v>
      </c>
      <c r="TUT80" s="392" t="s">
        <v>101</v>
      </c>
      <c r="TUU80" s="392" t="s">
        <v>101</v>
      </c>
      <c r="TUV80" s="392" t="s">
        <v>101</v>
      </c>
      <c r="TUW80" s="392" t="s">
        <v>101</v>
      </c>
      <c r="TUX80" s="392" t="s">
        <v>101</v>
      </c>
      <c r="TUY80" s="392" t="s">
        <v>101</v>
      </c>
      <c r="TUZ80" s="392" t="s">
        <v>101</v>
      </c>
      <c r="TVA80" s="392" t="s">
        <v>101</v>
      </c>
      <c r="TVB80" s="392" t="s">
        <v>101</v>
      </c>
      <c r="TVC80" s="392" t="s">
        <v>101</v>
      </c>
      <c r="TVD80" s="392" t="s">
        <v>101</v>
      </c>
      <c r="TVE80" s="392" t="s">
        <v>101</v>
      </c>
      <c r="TVF80" s="392" t="s">
        <v>101</v>
      </c>
      <c r="TVG80" s="392" t="s">
        <v>101</v>
      </c>
      <c r="TVH80" s="392" t="s">
        <v>101</v>
      </c>
      <c r="TVI80" s="392" t="s">
        <v>101</v>
      </c>
      <c r="TVJ80" s="392" t="s">
        <v>101</v>
      </c>
      <c r="TVK80" s="392" t="s">
        <v>101</v>
      </c>
      <c r="TVL80" s="392" t="s">
        <v>101</v>
      </c>
      <c r="TVM80" s="392" t="s">
        <v>101</v>
      </c>
      <c r="TVN80" s="392" t="s">
        <v>101</v>
      </c>
      <c r="TVO80" s="392" t="s">
        <v>101</v>
      </c>
      <c r="TVP80" s="392" t="s">
        <v>101</v>
      </c>
      <c r="TVQ80" s="392" t="s">
        <v>101</v>
      </c>
      <c r="TVR80" s="392" t="s">
        <v>101</v>
      </c>
      <c r="TVS80" s="392" t="s">
        <v>101</v>
      </c>
      <c r="TVT80" s="392" t="s">
        <v>101</v>
      </c>
      <c r="TVU80" s="392" t="s">
        <v>101</v>
      </c>
      <c r="TVV80" s="392" t="s">
        <v>101</v>
      </c>
      <c r="TVW80" s="392" t="s">
        <v>101</v>
      </c>
      <c r="TVX80" s="392" t="s">
        <v>101</v>
      </c>
      <c r="TVY80" s="392" t="s">
        <v>101</v>
      </c>
      <c r="TVZ80" s="392" t="s">
        <v>101</v>
      </c>
      <c r="TWA80" s="392" t="s">
        <v>101</v>
      </c>
      <c r="TWB80" s="392" t="s">
        <v>101</v>
      </c>
      <c r="TWC80" s="392" t="s">
        <v>101</v>
      </c>
      <c r="TWD80" s="392" t="s">
        <v>101</v>
      </c>
      <c r="TWE80" s="392" t="s">
        <v>101</v>
      </c>
      <c r="TWF80" s="392" t="s">
        <v>101</v>
      </c>
      <c r="TWG80" s="392" t="s">
        <v>101</v>
      </c>
      <c r="TWH80" s="392" t="s">
        <v>101</v>
      </c>
      <c r="TWI80" s="392" t="s">
        <v>101</v>
      </c>
      <c r="TWJ80" s="392" t="s">
        <v>101</v>
      </c>
      <c r="TWK80" s="392" t="s">
        <v>101</v>
      </c>
      <c r="TWL80" s="392" t="s">
        <v>101</v>
      </c>
      <c r="TWM80" s="392" t="s">
        <v>101</v>
      </c>
      <c r="TWN80" s="392" t="s">
        <v>101</v>
      </c>
      <c r="TWO80" s="392" t="s">
        <v>101</v>
      </c>
      <c r="TWP80" s="392" t="s">
        <v>101</v>
      </c>
      <c r="TWQ80" s="392" t="s">
        <v>101</v>
      </c>
      <c r="TWR80" s="392" t="s">
        <v>101</v>
      </c>
      <c r="TWS80" s="392" t="s">
        <v>101</v>
      </c>
      <c r="TWT80" s="392" t="s">
        <v>101</v>
      </c>
      <c r="TWU80" s="392" t="s">
        <v>101</v>
      </c>
      <c r="TWV80" s="392" t="s">
        <v>101</v>
      </c>
      <c r="TWW80" s="392" t="s">
        <v>101</v>
      </c>
      <c r="TWX80" s="392" t="s">
        <v>101</v>
      </c>
      <c r="TWY80" s="392" t="s">
        <v>101</v>
      </c>
      <c r="TWZ80" s="392" t="s">
        <v>101</v>
      </c>
      <c r="TXA80" s="392" t="s">
        <v>101</v>
      </c>
      <c r="TXB80" s="392" t="s">
        <v>101</v>
      </c>
      <c r="TXC80" s="392" t="s">
        <v>101</v>
      </c>
      <c r="TXD80" s="392" t="s">
        <v>101</v>
      </c>
      <c r="TXE80" s="392" t="s">
        <v>101</v>
      </c>
      <c r="TXF80" s="392" t="s">
        <v>101</v>
      </c>
      <c r="TXG80" s="392" t="s">
        <v>101</v>
      </c>
      <c r="TXH80" s="392" t="s">
        <v>101</v>
      </c>
      <c r="TXI80" s="392" t="s">
        <v>101</v>
      </c>
      <c r="TXJ80" s="392" t="s">
        <v>101</v>
      </c>
      <c r="TXK80" s="392" t="s">
        <v>101</v>
      </c>
      <c r="TXL80" s="392" t="s">
        <v>101</v>
      </c>
      <c r="TXM80" s="392" t="s">
        <v>101</v>
      </c>
      <c r="TXN80" s="392" t="s">
        <v>101</v>
      </c>
      <c r="TXO80" s="392" t="s">
        <v>101</v>
      </c>
      <c r="TXP80" s="392" t="s">
        <v>101</v>
      </c>
      <c r="TXQ80" s="392" t="s">
        <v>101</v>
      </c>
      <c r="TXR80" s="392" t="s">
        <v>101</v>
      </c>
      <c r="TXS80" s="392" t="s">
        <v>101</v>
      </c>
      <c r="TXT80" s="392" t="s">
        <v>101</v>
      </c>
      <c r="TXU80" s="392" t="s">
        <v>101</v>
      </c>
      <c r="TXV80" s="392" t="s">
        <v>101</v>
      </c>
      <c r="TXW80" s="392" t="s">
        <v>101</v>
      </c>
      <c r="TXX80" s="392" t="s">
        <v>101</v>
      </c>
      <c r="TXY80" s="392" t="s">
        <v>101</v>
      </c>
      <c r="TXZ80" s="392" t="s">
        <v>101</v>
      </c>
      <c r="TYA80" s="392" t="s">
        <v>101</v>
      </c>
      <c r="TYB80" s="392" t="s">
        <v>101</v>
      </c>
      <c r="TYC80" s="392" t="s">
        <v>101</v>
      </c>
      <c r="TYD80" s="392" t="s">
        <v>101</v>
      </c>
      <c r="TYE80" s="392" t="s">
        <v>101</v>
      </c>
      <c r="TYF80" s="392" t="s">
        <v>101</v>
      </c>
      <c r="TYG80" s="392" t="s">
        <v>101</v>
      </c>
      <c r="TYH80" s="392" t="s">
        <v>101</v>
      </c>
      <c r="TYI80" s="392" t="s">
        <v>101</v>
      </c>
      <c r="TYJ80" s="392" t="s">
        <v>101</v>
      </c>
      <c r="TYK80" s="392" t="s">
        <v>101</v>
      </c>
      <c r="TYL80" s="392" t="s">
        <v>101</v>
      </c>
      <c r="TYM80" s="392" t="s">
        <v>101</v>
      </c>
      <c r="TYN80" s="392" t="s">
        <v>101</v>
      </c>
      <c r="TYO80" s="392" t="s">
        <v>101</v>
      </c>
      <c r="TYP80" s="392" t="s">
        <v>101</v>
      </c>
      <c r="TYQ80" s="392" t="s">
        <v>101</v>
      </c>
      <c r="TYR80" s="392" t="s">
        <v>101</v>
      </c>
      <c r="TYS80" s="392" t="s">
        <v>101</v>
      </c>
      <c r="TYT80" s="392" t="s">
        <v>101</v>
      </c>
      <c r="TYU80" s="392" t="s">
        <v>101</v>
      </c>
      <c r="TYV80" s="392" t="s">
        <v>101</v>
      </c>
      <c r="TYW80" s="392" t="s">
        <v>101</v>
      </c>
      <c r="TYX80" s="392" t="s">
        <v>101</v>
      </c>
      <c r="TYY80" s="392" t="s">
        <v>101</v>
      </c>
      <c r="TYZ80" s="392" t="s">
        <v>101</v>
      </c>
      <c r="TZA80" s="392" t="s">
        <v>101</v>
      </c>
      <c r="TZB80" s="392" t="s">
        <v>101</v>
      </c>
      <c r="TZC80" s="392" t="s">
        <v>101</v>
      </c>
      <c r="TZD80" s="392" t="s">
        <v>101</v>
      </c>
      <c r="TZE80" s="392" t="s">
        <v>101</v>
      </c>
      <c r="TZF80" s="392" t="s">
        <v>101</v>
      </c>
      <c r="TZG80" s="392" t="s">
        <v>101</v>
      </c>
      <c r="TZH80" s="392" t="s">
        <v>101</v>
      </c>
      <c r="TZI80" s="392" t="s">
        <v>101</v>
      </c>
      <c r="TZJ80" s="392" t="s">
        <v>101</v>
      </c>
      <c r="TZK80" s="392" t="s">
        <v>101</v>
      </c>
      <c r="TZL80" s="392" t="s">
        <v>101</v>
      </c>
      <c r="TZM80" s="392" t="s">
        <v>101</v>
      </c>
      <c r="TZN80" s="392" t="s">
        <v>101</v>
      </c>
      <c r="TZO80" s="392" t="s">
        <v>101</v>
      </c>
      <c r="TZP80" s="392" t="s">
        <v>101</v>
      </c>
      <c r="TZQ80" s="392" t="s">
        <v>101</v>
      </c>
      <c r="TZR80" s="392" t="s">
        <v>101</v>
      </c>
      <c r="TZS80" s="392" t="s">
        <v>101</v>
      </c>
      <c r="TZT80" s="392" t="s">
        <v>101</v>
      </c>
      <c r="TZU80" s="392" t="s">
        <v>101</v>
      </c>
      <c r="TZV80" s="392" t="s">
        <v>101</v>
      </c>
      <c r="TZW80" s="392" t="s">
        <v>101</v>
      </c>
      <c r="TZX80" s="392" t="s">
        <v>101</v>
      </c>
      <c r="TZY80" s="392" t="s">
        <v>101</v>
      </c>
      <c r="TZZ80" s="392" t="s">
        <v>101</v>
      </c>
      <c r="UAA80" s="392" t="s">
        <v>101</v>
      </c>
      <c r="UAB80" s="392" t="s">
        <v>101</v>
      </c>
      <c r="UAC80" s="392" t="s">
        <v>101</v>
      </c>
      <c r="UAD80" s="392" t="s">
        <v>101</v>
      </c>
      <c r="UAE80" s="392" t="s">
        <v>101</v>
      </c>
      <c r="UAF80" s="392" t="s">
        <v>101</v>
      </c>
      <c r="UAG80" s="392" t="s">
        <v>101</v>
      </c>
      <c r="UAH80" s="392" t="s">
        <v>101</v>
      </c>
      <c r="UAI80" s="392" t="s">
        <v>101</v>
      </c>
      <c r="UAJ80" s="392" t="s">
        <v>101</v>
      </c>
      <c r="UAK80" s="392" t="s">
        <v>101</v>
      </c>
      <c r="UAL80" s="392" t="s">
        <v>101</v>
      </c>
      <c r="UAM80" s="392" t="s">
        <v>101</v>
      </c>
      <c r="UAN80" s="392" t="s">
        <v>101</v>
      </c>
      <c r="UAO80" s="392" t="s">
        <v>101</v>
      </c>
      <c r="UAP80" s="392" t="s">
        <v>101</v>
      </c>
      <c r="UAQ80" s="392" t="s">
        <v>101</v>
      </c>
      <c r="UAR80" s="392" t="s">
        <v>101</v>
      </c>
      <c r="UAS80" s="392" t="s">
        <v>101</v>
      </c>
      <c r="UAT80" s="392" t="s">
        <v>101</v>
      </c>
      <c r="UAU80" s="392" t="s">
        <v>101</v>
      </c>
      <c r="UAV80" s="392" t="s">
        <v>101</v>
      </c>
      <c r="UAW80" s="392" t="s">
        <v>101</v>
      </c>
      <c r="UAX80" s="392" t="s">
        <v>101</v>
      </c>
      <c r="UAY80" s="392" t="s">
        <v>101</v>
      </c>
      <c r="UAZ80" s="392" t="s">
        <v>101</v>
      </c>
      <c r="UBA80" s="392" t="s">
        <v>101</v>
      </c>
      <c r="UBB80" s="392" t="s">
        <v>101</v>
      </c>
      <c r="UBC80" s="392" t="s">
        <v>101</v>
      </c>
      <c r="UBD80" s="392" t="s">
        <v>101</v>
      </c>
      <c r="UBE80" s="392" t="s">
        <v>101</v>
      </c>
      <c r="UBF80" s="392" t="s">
        <v>101</v>
      </c>
      <c r="UBG80" s="392" t="s">
        <v>101</v>
      </c>
      <c r="UBH80" s="392" t="s">
        <v>101</v>
      </c>
      <c r="UBI80" s="392" t="s">
        <v>101</v>
      </c>
      <c r="UBJ80" s="392" t="s">
        <v>101</v>
      </c>
      <c r="UBK80" s="392" t="s">
        <v>101</v>
      </c>
      <c r="UBL80" s="392" t="s">
        <v>101</v>
      </c>
      <c r="UBM80" s="392" t="s">
        <v>101</v>
      </c>
      <c r="UBN80" s="392" t="s">
        <v>101</v>
      </c>
      <c r="UBO80" s="392" t="s">
        <v>101</v>
      </c>
      <c r="UBP80" s="392" t="s">
        <v>101</v>
      </c>
      <c r="UBQ80" s="392" t="s">
        <v>101</v>
      </c>
      <c r="UBR80" s="392" t="s">
        <v>101</v>
      </c>
      <c r="UBS80" s="392" t="s">
        <v>101</v>
      </c>
      <c r="UBT80" s="392" t="s">
        <v>101</v>
      </c>
      <c r="UBU80" s="392" t="s">
        <v>101</v>
      </c>
      <c r="UBV80" s="392" t="s">
        <v>101</v>
      </c>
      <c r="UBW80" s="392" t="s">
        <v>101</v>
      </c>
      <c r="UBX80" s="392" t="s">
        <v>101</v>
      </c>
      <c r="UBY80" s="392" t="s">
        <v>101</v>
      </c>
      <c r="UBZ80" s="392" t="s">
        <v>101</v>
      </c>
      <c r="UCA80" s="392" t="s">
        <v>101</v>
      </c>
      <c r="UCB80" s="392" t="s">
        <v>101</v>
      </c>
      <c r="UCC80" s="392" t="s">
        <v>101</v>
      </c>
      <c r="UCD80" s="392" t="s">
        <v>101</v>
      </c>
      <c r="UCE80" s="392" t="s">
        <v>101</v>
      </c>
      <c r="UCF80" s="392" t="s">
        <v>101</v>
      </c>
      <c r="UCG80" s="392" t="s">
        <v>101</v>
      </c>
      <c r="UCH80" s="392" t="s">
        <v>101</v>
      </c>
      <c r="UCI80" s="392" t="s">
        <v>101</v>
      </c>
      <c r="UCJ80" s="392" t="s">
        <v>101</v>
      </c>
      <c r="UCK80" s="392" t="s">
        <v>101</v>
      </c>
      <c r="UCL80" s="392" t="s">
        <v>101</v>
      </c>
      <c r="UCM80" s="392" t="s">
        <v>101</v>
      </c>
      <c r="UCN80" s="392" t="s">
        <v>101</v>
      </c>
      <c r="UCO80" s="392" t="s">
        <v>101</v>
      </c>
      <c r="UCP80" s="392" t="s">
        <v>101</v>
      </c>
      <c r="UCQ80" s="392" t="s">
        <v>101</v>
      </c>
      <c r="UCR80" s="392" t="s">
        <v>101</v>
      </c>
      <c r="UCS80" s="392" t="s">
        <v>101</v>
      </c>
      <c r="UCT80" s="392" t="s">
        <v>101</v>
      </c>
      <c r="UCU80" s="392" t="s">
        <v>101</v>
      </c>
      <c r="UCV80" s="392" t="s">
        <v>101</v>
      </c>
      <c r="UCW80" s="392" t="s">
        <v>101</v>
      </c>
      <c r="UCX80" s="392" t="s">
        <v>101</v>
      </c>
      <c r="UCY80" s="392" t="s">
        <v>101</v>
      </c>
      <c r="UCZ80" s="392" t="s">
        <v>101</v>
      </c>
      <c r="UDA80" s="392" t="s">
        <v>101</v>
      </c>
      <c r="UDB80" s="392" t="s">
        <v>101</v>
      </c>
      <c r="UDC80" s="392" t="s">
        <v>101</v>
      </c>
      <c r="UDD80" s="392" t="s">
        <v>101</v>
      </c>
      <c r="UDE80" s="392" t="s">
        <v>101</v>
      </c>
      <c r="UDF80" s="392" t="s">
        <v>101</v>
      </c>
      <c r="UDG80" s="392" t="s">
        <v>101</v>
      </c>
      <c r="UDH80" s="392" t="s">
        <v>101</v>
      </c>
      <c r="UDI80" s="392" t="s">
        <v>101</v>
      </c>
      <c r="UDJ80" s="392" t="s">
        <v>101</v>
      </c>
      <c r="UDK80" s="392" t="s">
        <v>101</v>
      </c>
      <c r="UDL80" s="392" t="s">
        <v>101</v>
      </c>
      <c r="UDM80" s="392" t="s">
        <v>101</v>
      </c>
      <c r="UDN80" s="392" t="s">
        <v>101</v>
      </c>
      <c r="UDO80" s="392" t="s">
        <v>101</v>
      </c>
      <c r="UDP80" s="392" t="s">
        <v>101</v>
      </c>
      <c r="UDQ80" s="392" t="s">
        <v>101</v>
      </c>
      <c r="UDR80" s="392" t="s">
        <v>101</v>
      </c>
      <c r="UDS80" s="392" t="s">
        <v>101</v>
      </c>
      <c r="UDT80" s="392" t="s">
        <v>101</v>
      </c>
      <c r="UDU80" s="392" t="s">
        <v>101</v>
      </c>
      <c r="UDV80" s="392" t="s">
        <v>101</v>
      </c>
      <c r="UDW80" s="392" t="s">
        <v>101</v>
      </c>
      <c r="UDX80" s="392" t="s">
        <v>101</v>
      </c>
      <c r="UDY80" s="392" t="s">
        <v>101</v>
      </c>
      <c r="UDZ80" s="392" t="s">
        <v>101</v>
      </c>
      <c r="UEA80" s="392" t="s">
        <v>101</v>
      </c>
      <c r="UEB80" s="392" t="s">
        <v>101</v>
      </c>
      <c r="UEC80" s="392" t="s">
        <v>101</v>
      </c>
      <c r="UED80" s="392" t="s">
        <v>101</v>
      </c>
      <c r="UEE80" s="392" t="s">
        <v>101</v>
      </c>
      <c r="UEF80" s="392" t="s">
        <v>101</v>
      </c>
      <c r="UEG80" s="392" t="s">
        <v>101</v>
      </c>
      <c r="UEH80" s="392" t="s">
        <v>101</v>
      </c>
      <c r="UEI80" s="392" t="s">
        <v>101</v>
      </c>
      <c r="UEJ80" s="392" t="s">
        <v>101</v>
      </c>
      <c r="UEK80" s="392" t="s">
        <v>101</v>
      </c>
      <c r="UEL80" s="392" t="s">
        <v>101</v>
      </c>
      <c r="UEM80" s="392" t="s">
        <v>101</v>
      </c>
      <c r="UEN80" s="392" t="s">
        <v>101</v>
      </c>
      <c r="UEO80" s="392" t="s">
        <v>101</v>
      </c>
      <c r="UEP80" s="392" t="s">
        <v>101</v>
      </c>
      <c r="UEQ80" s="392" t="s">
        <v>101</v>
      </c>
      <c r="UER80" s="392" t="s">
        <v>101</v>
      </c>
      <c r="UES80" s="392" t="s">
        <v>101</v>
      </c>
      <c r="UET80" s="392" t="s">
        <v>101</v>
      </c>
      <c r="UEU80" s="392" t="s">
        <v>101</v>
      </c>
      <c r="UEV80" s="392" t="s">
        <v>101</v>
      </c>
      <c r="UEW80" s="392" t="s">
        <v>101</v>
      </c>
      <c r="UEX80" s="392" t="s">
        <v>101</v>
      </c>
      <c r="UEY80" s="392" t="s">
        <v>101</v>
      </c>
      <c r="UEZ80" s="392" t="s">
        <v>101</v>
      </c>
      <c r="UFA80" s="392" t="s">
        <v>101</v>
      </c>
      <c r="UFB80" s="392" t="s">
        <v>101</v>
      </c>
      <c r="UFC80" s="392" t="s">
        <v>101</v>
      </c>
      <c r="UFD80" s="392" t="s">
        <v>101</v>
      </c>
      <c r="UFE80" s="392" t="s">
        <v>101</v>
      </c>
      <c r="UFF80" s="392" t="s">
        <v>101</v>
      </c>
      <c r="UFG80" s="392" t="s">
        <v>101</v>
      </c>
      <c r="UFH80" s="392" t="s">
        <v>101</v>
      </c>
      <c r="UFI80" s="392" t="s">
        <v>101</v>
      </c>
      <c r="UFJ80" s="392" t="s">
        <v>101</v>
      </c>
      <c r="UFK80" s="392" t="s">
        <v>101</v>
      </c>
      <c r="UFL80" s="392" t="s">
        <v>101</v>
      </c>
      <c r="UFM80" s="392" t="s">
        <v>101</v>
      </c>
      <c r="UFN80" s="392" t="s">
        <v>101</v>
      </c>
      <c r="UFO80" s="392" t="s">
        <v>101</v>
      </c>
      <c r="UFP80" s="392" t="s">
        <v>101</v>
      </c>
      <c r="UFQ80" s="392" t="s">
        <v>101</v>
      </c>
      <c r="UFR80" s="392" t="s">
        <v>101</v>
      </c>
      <c r="UFS80" s="392" t="s">
        <v>101</v>
      </c>
      <c r="UFT80" s="392" t="s">
        <v>101</v>
      </c>
      <c r="UFU80" s="392" t="s">
        <v>101</v>
      </c>
      <c r="UFV80" s="392" t="s">
        <v>101</v>
      </c>
      <c r="UFW80" s="392" t="s">
        <v>101</v>
      </c>
      <c r="UFX80" s="392" t="s">
        <v>101</v>
      </c>
      <c r="UFY80" s="392" t="s">
        <v>101</v>
      </c>
      <c r="UFZ80" s="392" t="s">
        <v>101</v>
      </c>
      <c r="UGA80" s="392" t="s">
        <v>101</v>
      </c>
      <c r="UGB80" s="392" t="s">
        <v>101</v>
      </c>
      <c r="UGC80" s="392" t="s">
        <v>101</v>
      </c>
      <c r="UGD80" s="392" t="s">
        <v>101</v>
      </c>
      <c r="UGE80" s="392" t="s">
        <v>101</v>
      </c>
      <c r="UGF80" s="392" t="s">
        <v>101</v>
      </c>
      <c r="UGG80" s="392" t="s">
        <v>101</v>
      </c>
      <c r="UGH80" s="392" t="s">
        <v>101</v>
      </c>
      <c r="UGI80" s="392" t="s">
        <v>101</v>
      </c>
      <c r="UGJ80" s="392" t="s">
        <v>101</v>
      </c>
      <c r="UGK80" s="392" t="s">
        <v>101</v>
      </c>
      <c r="UGL80" s="392" t="s">
        <v>101</v>
      </c>
      <c r="UGM80" s="392" t="s">
        <v>101</v>
      </c>
      <c r="UGN80" s="392" t="s">
        <v>101</v>
      </c>
      <c r="UGO80" s="392" t="s">
        <v>101</v>
      </c>
      <c r="UGP80" s="392" t="s">
        <v>101</v>
      </c>
      <c r="UGQ80" s="392" t="s">
        <v>101</v>
      </c>
      <c r="UGR80" s="392" t="s">
        <v>101</v>
      </c>
      <c r="UGS80" s="392" t="s">
        <v>101</v>
      </c>
      <c r="UGT80" s="392" t="s">
        <v>101</v>
      </c>
      <c r="UGU80" s="392" t="s">
        <v>101</v>
      </c>
      <c r="UGV80" s="392" t="s">
        <v>101</v>
      </c>
      <c r="UGW80" s="392" t="s">
        <v>101</v>
      </c>
      <c r="UGX80" s="392" t="s">
        <v>101</v>
      </c>
      <c r="UGY80" s="392" t="s">
        <v>101</v>
      </c>
      <c r="UGZ80" s="392" t="s">
        <v>101</v>
      </c>
      <c r="UHA80" s="392" t="s">
        <v>101</v>
      </c>
      <c r="UHB80" s="392" t="s">
        <v>101</v>
      </c>
      <c r="UHC80" s="392" t="s">
        <v>101</v>
      </c>
      <c r="UHD80" s="392" t="s">
        <v>101</v>
      </c>
      <c r="UHE80" s="392" t="s">
        <v>101</v>
      </c>
      <c r="UHF80" s="392" t="s">
        <v>101</v>
      </c>
      <c r="UHG80" s="392" t="s">
        <v>101</v>
      </c>
      <c r="UHH80" s="392" t="s">
        <v>101</v>
      </c>
      <c r="UHI80" s="392" t="s">
        <v>101</v>
      </c>
      <c r="UHJ80" s="392" t="s">
        <v>101</v>
      </c>
      <c r="UHK80" s="392" t="s">
        <v>101</v>
      </c>
      <c r="UHL80" s="392" t="s">
        <v>101</v>
      </c>
      <c r="UHM80" s="392" t="s">
        <v>101</v>
      </c>
      <c r="UHN80" s="392" t="s">
        <v>101</v>
      </c>
      <c r="UHO80" s="392" t="s">
        <v>101</v>
      </c>
      <c r="UHP80" s="392" t="s">
        <v>101</v>
      </c>
      <c r="UHQ80" s="392" t="s">
        <v>101</v>
      </c>
      <c r="UHR80" s="392" t="s">
        <v>101</v>
      </c>
      <c r="UHS80" s="392" t="s">
        <v>101</v>
      </c>
      <c r="UHT80" s="392" t="s">
        <v>101</v>
      </c>
      <c r="UHU80" s="392" t="s">
        <v>101</v>
      </c>
      <c r="UHV80" s="392" t="s">
        <v>101</v>
      </c>
      <c r="UHW80" s="392" t="s">
        <v>101</v>
      </c>
      <c r="UHX80" s="392" t="s">
        <v>101</v>
      </c>
      <c r="UHY80" s="392" t="s">
        <v>101</v>
      </c>
      <c r="UHZ80" s="392" t="s">
        <v>101</v>
      </c>
      <c r="UIA80" s="392" t="s">
        <v>101</v>
      </c>
      <c r="UIB80" s="392" t="s">
        <v>101</v>
      </c>
      <c r="UIC80" s="392" t="s">
        <v>101</v>
      </c>
      <c r="UID80" s="392" t="s">
        <v>101</v>
      </c>
      <c r="UIE80" s="392" t="s">
        <v>101</v>
      </c>
      <c r="UIF80" s="392" t="s">
        <v>101</v>
      </c>
      <c r="UIG80" s="392" t="s">
        <v>101</v>
      </c>
      <c r="UIH80" s="392" t="s">
        <v>101</v>
      </c>
      <c r="UII80" s="392" t="s">
        <v>101</v>
      </c>
      <c r="UIJ80" s="392" t="s">
        <v>101</v>
      </c>
      <c r="UIK80" s="392" t="s">
        <v>101</v>
      </c>
      <c r="UIL80" s="392" t="s">
        <v>101</v>
      </c>
      <c r="UIM80" s="392" t="s">
        <v>101</v>
      </c>
      <c r="UIN80" s="392" t="s">
        <v>101</v>
      </c>
      <c r="UIO80" s="392" t="s">
        <v>101</v>
      </c>
      <c r="UIP80" s="392" t="s">
        <v>101</v>
      </c>
      <c r="UIQ80" s="392" t="s">
        <v>101</v>
      </c>
      <c r="UIR80" s="392" t="s">
        <v>101</v>
      </c>
      <c r="UIS80" s="392" t="s">
        <v>101</v>
      </c>
      <c r="UIT80" s="392" t="s">
        <v>101</v>
      </c>
      <c r="UIU80" s="392" t="s">
        <v>101</v>
      </c>
      <c r="UIV80" s="392" t="s">
        <v>101</v>
      </c>
      <c r="UIW80" s="392" t="s">
        <v>101</v>
      </c>
      <c r="UIX80" s="392" t="s">
        <v>101</v>
      </c>
      <c r="UIY80" s="392" t="s">
        <v>101</v>
      </c>
      <c r="UIZ80" s="392" t="s">
        <v>101</v>
      </c>
      <c r="UJA80" s="392" t="s">
        <v>101</v>
      </c>
      <c r="UJB80" s="392" t="s">
        <v>101</v>
      </c>
      <c r="UJC80" s="392" t="s">
        <v>101</v>
      </c>
      <c r="UJD80" s="392" t="s">
        <v>101</v>
      </c>
      <c r="UJE80" s="392" t="s">
        <v>101</v>
      </c>
      <c r="UJF80" s="392" t="s">
        <v>101</v>
      </c>
      <c r="UJG80" s="392" t="s">
        <v>101</v>
      </c>
      <c r="UJH80" s="392" t="s">
        <v>101</v>
      </c>
      <c r="UJI80" s="392" t="s">
        <v>101</v>
      </c>
      <c r="UJJ80" s="392" t="s">
        <v>101</v>
      </c>
      <c r="UJK80" s="392" t="s">
        <v>101</v>
      </c>
      <c r="UJL80" s="392" t="s">
        <v>101</v>
      </c>
      <c r="UJM80" s="392" t="s">
        <v>101</v>
      </c>
      <c r="UJN80" s="392" t="s">
        <v>101</v>
      </c>
      <c r="UJO80" s="392" t="s">
        <v>101</v>
      </c>
      <c r="UJP80" s="392" t="s">
        <v>101</v>
      </c>
      <c r="UJQ80" s="392" t="s">
        <v>101</v>
      </c>
      <c r="UJR80" s="392" t="s">
        <v>101</v>
      </c>
      <c r="UJS80" s="392" t="s">
        <v>101</v>
      </c>
      <c r="UJT80" s="392" t="s">
        <v>101</v>
      </c>
      <c r="UJU80" s="392" t="s">
        <v>101</v>
      </c>
      <c r="UJV80" s="392" t="s">
        <v>101</v>
      </c>
      <c r="UJW80" s="392" t="s">
        <v>101</v>
      </c>
      <c r="UJX80" s="392" t="s">
        <v>101</v>
      </c>
      <c r="UJY80" s="392" t="s">
        <v>101</v>
      </c>
      <c r="UJZ80" s="392" t="s">
        <v>101</v>
      </c>
      <c r="UKA80" s="392" t="s">
        <v>101</v>
      </c>
      <c r="UKB80" s="392" t="s">
        <v>101</v>
      </c>
      <c r="UKC80" s="392" t="s">
        <v>101</v>
      </c>
      <c r="UKD80" s="392" t="s">
        <v>101</v>
      </c>
      <c r="UKE80" s="392" t="s">
        <v>101</v>
      </c>
      <c r="UKF80" s="392" t="s">
        <v>101</v>
      </c>
      <c r="UKG80" s="392" t="s">
        <v>101</v>
      </c>
      <c r="UKH80" s="392" t="s">
        <v>101</v>
      </c>
      <c r="UKI80" s="392" t="s">
        <v>101</v>
      </c>
      <c r="UKJ80" s="392" t="s">
        <v>101</v>
      </c>
      <c r="UKK80" s="392" t="s">
        <v>101</v>
      </c>
      <c r="UKL80" s="392" t="s">
        <v>101</v>
      </c>
      <c r="UKM80" s="392" t="s">
        <v>101</v>
      </c>
      <c r="UKN80" s="392" t="s">
        <v>101</v>
      </c>
      <c r="UKO80" s="392" t="s">
        <v>101</v>
      </c>
      <c r="UKP80" s="392" t="s">
        <v>101</v>
      </c>
      <c r="UKQ80" s="392" t="s">
        <v>101</v>
      </c>
      <c r="UKR80" s="392" t="s">
        <v>101</v>
      </c>
      <c r="UKS80" s="392" t="s">
        <v>101</v>
      </c>
      <c r="UKT80" s="392" t="s">
        <v>101</v>
      </c>
      <c r="UKU80" s="392" t="s">
        <v>101</v>
      </c>
      <c r="UKV80" s="392" t="s">
        <v>101</v>
      </c>
      <c r="UKW80" s="392" t="s">
        <v>101</v>
      </c>
      <c r="UKX80" s="392" t="s">
        <v>101</v>
      </c>
      <c r="UKY80" s="392" t="s">
        <v>101</v>
      </c>
      <c r="UKZ80" s="392" t="s">
        <v>101</v>
      </c>
      <c r="ULA80" s="392" t="s">
        <v>101</v>
      </c>
      <c r="ULB80" s="392" t="s">
        <v>101</v>
      </c>
      <c r="ULC80" s="392" t="s">
        <v>101</v>
      </c>
      <c r="ULD80" s="392" t="s">
        <v>101</v>
      </c>
      <c r="ULE80" s="392" t="s">
        <v>101</v>
      </c>
      <c r="ULF80" s="392" t="s">
        <v>101</v>
      </c>
      <c r="ULG80" s="392" t="s">
        <v>101</v>
      </c>
      <c r="ULH80" s="392" t="s">
        <v>101</v>
      </c>
      <c r="ULI80" s="392" t="s">
        <v>101</v>
      </c>
      <c r="ULJ80" s="392" t="s">
        <v>101</v>
      </c>
      <c r="ULK80" s="392" t="s">
        <v>101</v>
      </c>
      <c r="ULL80" s="392" t="s">
        <v>101</v>
      </c>
      <c r="ULM80" s="392" t="s">
        <v>101</v>
      </c>
      <c r="ULN80" s="392" t="s">
        <v>101</v>
      </c>
      <c r="ULO80" s="392" t="s">
        <v>101</v>
      </c>
      <c r="ULP80" s="392" t="s">
        <v>101</v>
      </c>
      <c r="ULQ80" s="392" t="s">
        <v>101</v>
      </c>
      <c r="ULR80" s="392" t="s">
        <v>101</v>
      </c>
      <c r="ULS80" s="392" t="s">
        <v>101</v>
      </c>
      <c r="ULT80" s="392" t="s">
        <v>101</v>
      </c>
      <c r="ULU80" s="392" t="s">
        <v>101</v>
      </c>
      <c r="ULV80" s="392" t="s">
        <v>101</v>
      </c>
      <c r="ULW80" s="392" t="s">
        <v>101</v>
      </c>
      <c r="ULX80" s="392" t="s">
        <v>101</v>
      </c>
      <c r="ULY80" s="392" t="s">
        <v>101</v>
      </c>
      <c r="ULZ80" s="392" t="s">
        <v>101</v>
      </c>
      <c r="UMA80" s="392" t="s">
        <v>101</v>
      </c>
      <c r="UMB80" s="392" t="s">
        <v>101</v>
      </c>
      <c r="UMC80" s="392" t="s">
        <v>101</v>
      </c>
      <c r="UMD80" s="392" t="s">
        <v>101</v>
      </c>
      <c r="UME80" s="392" t="s">
        <v>101</v>
      </c>
      <c r="UMF80" s="392" t="s">
        <v>101</v>
      </c>
      <c r="UMG80" s="392" t="s">
        <v>101</v>
      </c>
      <c r="UMH80" s="392" t="s">
        <v>101</v>
      </c>
      <c r="UMI80" s="392" t="s">
        <v>101</v>
      </c>
      <c r="UMJ80" s="392" t="s">
        <v>101</v>
      </c>
      <c r="UMK80" s="392" t="s">
        <v>101</v>
      </c>
      <c r="UML80" s="392" t="s">
        <v>101</v>
      </c>
      <c r="UMM80" s="392" t="s">
        <v>101</v>
      </c>
      <c r="UMN80" s="392" t="s">
        <v>101</v>
      </c>
      <c r="UMO80" s="392" t="s">
        <v>101</v>
      </c>
      <c r="UMP80" s="392" t="s">
        <v>101</v>
      </c>
      <c r="UMQ80" s="392" t="s">
        <v>101</v>
      </c>
      <c r="UMR80" s="392" t="s">
        <v>101</v>
      </c>
      <c r="UMS80" s="392" t="s">
        <v>101</v>
      </c>
      <c r="UMT80" s="392" t="s">
        <v>101</v>
      </c>
      <c r="UMU80" s="392" t="s">
        <v>101</v>
      </c>
      <c r="UMV80" s="392" t="s">
        <v>101</v>
      </c>
      <c r="UMW80" s="392" t="s">
        <v>101</v>
      </c>
      <c r="UMX80" s="392" t="s">
        <v>101</v>
      </c>
      <c r="UMY80" s="392" t="s">
        <v>101</v>
      </c>
      <c r="UMZ80" s="392" t="s">
        <v>101</v>
      </c>
      <c r="UNA80" s="392" t="s">
        <v>101</v>
      </c>
      <c r="UNB80" s="392" t="s">
        <v>101</v>
      </c>
      <c r="UNC80" s="392" t="s">
        <v>101</v>
      </c>
      <c r="UND80" s="392" t="s">
        <v>101</v>
      </c>
      <c r="UNE80" s="392" t="s">
        <v>101</v>
      </c>
      <c r="UNF80" s="392" t="s">
        <v>101</v>
      </c>
      <c r="UNG80" s="392" t="s">
        <v>101</v>
      </c>
      <c r="UNH80" s="392" t="s">
        <v>101</v>
      </c>
      <c r="UNI80" s="392" t="s">
        <v>101</v>
      </c>
      <c r="UNJ80" s="392" t="s">
        <v>101</v>
      </c>
      <c r="UNK80" s="392" t="s">
        <v>101</v>
      </c>
      <c r="UNL80" s="392" t="s">
        <v>101</v>
      </c>
      <c r="UNM80" s="392" t="s">
        <v>101</v>
      </c>
      <c r="UNN80" s="392" t="s">
        <v>101</v>
      </c>
      <c r="UNO80" s="392" t="s">
        <v>101</v>
      </c>
      <c r="UNP80" s="392" t="s">
        <v>101</v>
      </c>
      <c r="UNQ80" s="392" t="s">
        <v>101</v>
      </c>
      <c r="UNR80" s="392" t="s">
        <v>101</v>
      </c>
      <c r="UNS80" s="392" t="s">
        <v>101</v>
      </c>
      <c r="UNT80" s="392" t="s">
        <v>101</v>
      </c>
      <c r="UNU80" s="392" t="s">
        <v>101</v>
      </c>
      <c r="UNV80" s="392" t="s">
        <v>101</v>
      </c>
      <c r="UNW80" s="392" t="s">
        <v>101</v>
      </c>
      <c r="UNX80" s="392" t="s">
        <v>101</v>
      </c>
      <c r="UNY80" s="392" t="s">
        <v>101</v>
      </c>
      <c r="UNZ80" s="392" t="s">
        <v>101</v>
      </c>
      <c r="UOA80" s="392" t="s">
        <v>101</v>
      </c>
      <c r="UOB80" s="392" t="s">
        <v>101</v>
      </c>
      <c r="UOC80" s="392" t="s">
        <v>101</v>
      </c>
      <c r="UOD80" s="392" t="s">
        <v>101</v>
      </c>
      <c r="UOE80" s="392" t="s">
        <v>101</v>
      </c>
      <c r="UOF80" s="392" t="s">
        <v>101</v>
      </c>
      <c r="UOG80" s="392" t="s">
        <v>101</v>
      </c>
      <c r="UOH80" s="392" t="s">
        <v>101</v>
      </c>
      <c r="UOI80" s="392" t="s">
        <v>101</v>
      </c>
      <c r="UOJ80" s="392" t="s">
        <v>101</v>
      </c>
      <c r="UOK80" s="392" t="s">
        <v>101</v>
      </c>
      <c r="UOL80" s="392" t="s">
        <v>101</v>
      </c>
      <c r="UOM80" s="392" t="s">
        <v>101</v>
      </c>
      <c r="UON80" s="392" t="s">
        <v>101</v>
      </c>
      <c r="UOO80" s="392" t="s">
        <v>101</v>
      </c>
      <c r="UOP80" s="392" t="s">
        <v>101</v>
      </c>
      <c r="UOQ80" s="392" t="s">
        <v>101</v>
      </c>
      <c r="UOR80" s="392" t="s">
        <v>101</v>
      </c>
      <c r="UOS80" s="392" t="s">
        <v>101</v>
      </c>
      <c r="UOT80" s="392" t="s">
        <v>101</v>
      </c>
      <c r="UOU80" s="392" t="s">
        <v>101</v>
      </c>
      <c r="UOV80" s="392" t="s">
        <v>101</v>
      </c>
      <c r="UOW80" s="392" t="s">
        <v>101</v>
      </c>
      <c r="UOX80" s="392" t="s">
        <v>101</v>
      </c>
      <c r="UOY80" s="392" t="s">
        <v>101</v>
      </c>
      <c r="UOZ80" s="392" t="s">
        <v>101</v>
      </c>
      <c r="UPA80" s="392" t="s">
        <v>101</v>
      </c>
      <c r="UPB80" s="392" t="s">
        <v>101</v>
      </c>
      <c r="UPC80" s="392" t="s">
        <v>101</v>
      </c>
      <c r="UPD80" s="392" t="s">
        <v>101</v>
      </c>
      <c r="UPE80" s="392" t="s">
        <v>101</v>
      </c>
      <c r="UPF80" s="392" t="s">
        <v>101</v>
      </c>
      <c r="UPG80" s="392" t="s">
        <v>101</v>
      </c>
      <c r="UPH80" s="392" t="s">
        <v>101</v>
      </c>
      <c r="UPI80" s="392" t="s">
        <v>101</v>
      </c>
      <c r="UPJ80" s="392" t="s">
        <v>101</v>
      </c>
      <c r="UPK80" s="392" t="s">
        <v>101</v>
      </c>
      <c r="UPL80" s="392" t="s">
        <v>101</v>
      </c>
      <c r="UPM80" s="392" t="s">
        <v>101</v>
      </c>
      <c r="UPN80" s="392" t="s">
        <v>101</v>
      </c>
      <c r="UPO80" s="392" t="s">
        <v>101</v>
      </c>
      <c r="UPP80" s="392" t="s">
        <v>101</v>
      </c>
      <c r="UPQ80" s="392" t="s">
        <v>101</v>
      </c>
      <c r="UPR80" s="392" t="s">
        <v>101</v>
      </c>
      <c r="UPS80" s="392" t="s">
        <v>101</v>
      </c>
      <c r="UPT80" s="392" t="s">
        <v>101</v>
      </c>
      <c r="UPU80" s="392" t="s">
        <v>101</v>
      </c>
      <c r="UPV80" s="392" t="s">
        <v>101</v>
      </c>
      <c r="UPW80" s="392" t="s">
        <v>101</v>
      </c>
      <c r="UPX80" s="392" t="s">
        <v>101</v>
      </c>
      <c r="UPY80" s="392" t="s">
        <v>101</v>
      </c>
      <c r="UPZ80" s="392" t="s">
        <v>101</v>
      </c>
      <c r="UQA80" s="392" t="s">
        <v>101</v>
      </c>
      <c r="UQB80" s="392" t="s">
        <v>101</v>
      </c>
      <c r="UQC80" s="392" t="s">
        <v>101</v>
      </c>
      <c r="UQD80" s="392" t="s">
        <v>101</v>
      </c>
      <c r="UQE80" s="392" t="s">
        <v>101</v>
      </c>
      <c r="UQF80" s="392" t="s">
        <v>101</v>
      </c>
      <c r="UQG80" s="392" t="s">
        <v>101</v>
      </c>
      <c r="UQH80" s="392" t="s">
        <v>101</v>
      </c>
      <c r="UQI80" s="392" t="s">
        <v>101</v>
      </c>
      <c r="UQJ80" s="392" t="s">
        <v>101</v>
      </c>
      <c r="UQK80" s="392" t="s">
        <v>101</v>
      </c>
      <c r="UQL80" s="392" t="s">
        <v>101</v>
      </c>
      <c r="UQM80" s="392" t="s">
        <v>101</v>
      </c>
      <c r="UQN80" s="392" t="s">
        <v>101</v>
      </c>
      <c r="UQO80" s="392" t="s">
        <v>101</v>
      </c>
      <c r="UQP80" s="392" t="s">
        <v>101</v>
      </c>
      <c r="UQQ80" s="392" t="s">
        <v>101</v>
      </c>
      <c r="UQR80" s="392" t="s">
        <v>101</v>
      </c>
      <c r="UQS80" s="392" t="s">
        <v>101</v>
      </c>
      <c r="UQT80" s="392" t="s">
        <v>101</v>
      </c>
      <c r="UQU80" s="392" t="s">
        <v>101</v>
      </c>
      <c r="UQV80" s="392" t="s">
        <v>101</v>
      </c>
      <c r="UQW80" s="392" t="s">
        <v>101</v>
      </c>
      <c r="UQX80" s="392" t="s">
        <v>101</v>
      </c>
      <c r="UQY80" s="392" t="s">
        <v>101</v>
      </c>
      <c r="UQZ80" s="392" t="s">
        <v>101</v>
      </c>
      <c r="URA80" s="392" t="s">
        <v>101</v>
      </c>
      <c r="URB80" s="392" t="s">
        <v>101</v>
      </c>
      <c r="URC80" s="392" t="s">
        <v>101</v>
      </c>
      <c r="URD80" s="392" t="s">
        <v>101</v>
      </c>
      <c r="URE80" s="392" t="s">
        <v>101</v>
      </c>
      <c r="URF80" s="392" t="s">
        <v>101</v>
      </c>
      <c r="URG80" s="392" t="s">
        <v>101</v>
      </c>
      <c r="URH80" s="392" t="s">
        <v>101</v>
      </c>
      <c r="URI80" s="392" t="s">
        <v>101</v>
      </c>
      <c r="URJ80" s="392" t="s">
        <v>101</v>
      </c>
      <c r="URK80" s="392" t="s">
        <v>101</v>
      </c>
      <c r="URL80" s="392" t="s">
        <v>101</v>
      </c>
      <c r="URM80" s="392" t="s">
        <v>101</v>
      </c>
      <c r="URN80" s="392" t="s">
        <v>101</v>
      </c>
      <c r="URO80" s="392" t="s">
        <v>101</v>
      </c>
      <c r="URP80" s="392" t="s">
        <v>101</v>
      </c>
      <c r="URQ80" s="392" t="s">
        <v>101</v>
      </c>
      <c r="URR80" s="392" t="s">
        <v>101</v>
      </c>
      <c r="URS80" s="392" t="s">
        <v>101</v>
      </c>
      <c r="URT80" s="392" t="s">
        <v>101</v>
      </c>
      <c r="URU80" s="392" t="s">
        <v>101</v>
      </c>
      <c r="URV80" s="392" t="s">
        <v>101</v>
      </c>
      <c r="URW80" s="392" t="s">
        <v>101</v>
      </c>
      <c r="URX80" s="392" t="s">
        <v>101</v>
      </c>
      <c r="URY80" s="392" t="s">
        <v>101</v>
      </c>
      <c r="URZ80" s="392" t="s">
        <v>101</v>
      </c>
      <c r="USA80" s="392" t="s">
        <v>101</v>
      </c>
      <c r="USB80" s="392" t="s">
        <v>101</v>
      </c>
      <c r="USC80" s="392" t="s">
        <v>101</v>
      </c>
      <c r="USD80" s="392" t="s">
        <v>101</v>
      </c>
      <c r="USE80" s="392" t="s">
        <v>101</v>
      </c>
      <c r="USF80" s="392" t="s">
        <v>101</v>
      </c>
      <c r="USG80" s="392" t="s">
        <v>101</v>
      </c>
      <c r="USH80" s="392" t="s">
        <v>101</v>
      </c>
      <c r="USI80" s="392" t="s">
        <v>101</v>
      </c>
      <c r="USJ80" s="392" t="s">
        <v>101</v>
      </c>
      <c r="USK80" s="392" t="s">
        <v>101</v>
      </c>
      <c r="USL80" s="392" t="s">
        <v>101</v>
      </c>
      <c r="USM80" s="392" t="s">
        <v>101</v>
      </c>
      <c r="USN80" s="392" t="s">
        <v>101</v>
      </c>
      <c r="USO80" s="392" t="s">
        <v>101</v>
      </c>
      <c r="USP80" s="392" t="s">
        <v>101</v>
      </c>
      <c r="USQ80" s="392" t="s">
        <v>101</v>
      </c>
      <c r="USR80" s="392" t="s">
        <v>101</v>
      </c>
      <c r="USS80" s="392" t="s">
        <v>101</v>
      </c>
      <c r="UST80" s="392" t="s">
        <v>101</v>
      </c>
      <c r="USU80" s="392" t="s">
        <v>101</v>
      </c>
      <c r="USV80" s="392" t="s">
        <v>101</v>
      </c>
      <c r="USW80" s="392" t="s">
        <v>101</v>
      </c>
      <c r="USX80" s="392" t="s">
        <v>101</v>
      </c>
      <c r="USY80" s="392" t="s">
        <v>101</v>
      </c>
      <c r="USZ80" s="392" t="s">
        <v>101</v>
      </c>
      <c r="UTA80" s="392" t="s">
        <v>101</v>
      </c>
      <c r="UTB80" s="392" t="s">
        <v>101</v>
      </c>
      <c r="UTC80" s="392" t="s">
        <v>101</v>
      </c>
      <c r="UTD80" s="392" t="s">
        <v>101</v>
      </c>
      <c r="UTE80" s="392" t="s">
        <v>101</v>
      </c>
      <c r="UTF80" s="392" t="s">
        <v>101</v>
      </c>
      <c r="UTG80" s="392" t="s">
        <v>101</v>
      </c>
      <c r="UTH80" s="392" t="s">
        <v>101</v>
      </c>
      <c r="UTI80" s="392" t="s">
        <v>101</v>
      </c>
      <c r="UTJ80" s="392" t="s">
        <v>101</v>
      </c>
      <c r="UTK80" s="392" t="s">
        <v>101</v>
      </c>
      <c r="UTL80" s="392" t="s">
        <v>101</v>
      </c>
      <c r="UTM80" s="392" t="s">
        <v>101</v>
      </c>
      <c r="UTN80" s="392" t="s">
        <v>101</v>
      </c>
      <c r="UTO80" s="392" t="s">
        <v>101</v>
      </c>
      <c r="UTP80" s="392" t="s">
        <v>101</v>
      </c>
      <c r="UTQ80" s="392" t="s">
        <v>101</v>
      </c>
      <c r="UTR80" s="392" t="s">
        <v>101</v>
      </c>
      <c r="UTS80" s="392" t="s">
        <v>101</v>
      </c>
      <c r="UTT80" s="392" t="s">
        <v>101</v>
      </c>
      <c r="UTU80" s="392" t="s">
        <v>101</v>
      </c>
      <c r="UTV80" s="392" t="s">
        <v>101</v>
      </c>
      <c r="UTW80" s="392" t="s">
        <v>101</v>
      </c>
      <c r="UTX80" s="392" t="s">
        <v>101</v>
      </c>
      <c r="UTY80" s="392" t="s">
        <v>101</v>
      </c>
      <c r="UTZ80" s="392" t="s">
        <v>101</v>
      </c>
      <c r="UUA80" s="392" t="s">
        <v>101</v>
      </c>
      <c r="UUB80" s="392" t="s">
        <v>101</v>
      </c>
      <c r="UUC80" s="392" t="s">
        <v>101</v>
      </c>
      <c r="UUD80" s="392" t="s">
        <v>101</v>
      </c>
      <c r="UUE80" s="392" t="s">
        <v>101</v>
      </c>
      <c r="UUF80" s="392" t="s">
        <v>101</v>
      </c>
      <c r="UUG80" s="392" t="s">
        <v>101</v>
      </c>
      <c r="UUH80" s="392" t="s">
        <v>101</v>
      </c>
      <c r="UUI80" s="392" t="s">
        <v>101</v>
      </c>
      <c r="UUJ80" s="392" t="s">
        <v>101</v>
      </c>
      <c r="UUK80" s="392" t="s">
        <v>101</v>
      </c>
      <c r="UUL80" s="392" t="s">
        <v>101</v>
      </c>
      <c r="UUM80" s="392" t="s">
        <v>101</v>
      </c>
      <c r="UUN80" s="392" t="s">
        <v>101</v>
      </c>
      <c r="UUO80" s="392" t="s">
        <v>101</v>
      </c>
      <c r="UUP80" s="392" t="s">
        <v>101</v>
      </c>
      <c r="UUQ80" s="392" t="s">
        <v>101</v>
      </c>
      <c r="UUR80" s="392" t="s">
        <v>101</v>
      </c>
      <c r="UUS80" s="392" t="s">
        <v>101</v>
      </c>
      <c r="UUT80" s="392" t="s">
        <v>101</v>
      </c>
      <c r="UUU80" s="392" t="s">
        <v>101</v>
      </c>
      <c r="UUV80" s="392" t="s">
        <v>101</v>
      </c>
      <c r="UUW80" s="392" t="s">
        <v>101</v>
      </c>
      <c r="UUX80" s="392" t="s">
        <v>101</v>
      </c>
      <c r="UUY80" s="392" t="s">
        <v>101</v>
      </c>
      <c r="UUZ80" s="392" t="s">
        <v>101</v>
      </c>
      <c r="UVA80" s="392" t="s">
        <v>101</v>
      </c>
      <c r="UVB80" s="392" t="s">
        <v>101</v>
      </c>
      <c r="UVC80" s="392" t="s">
        <v>101</v>
      </c>
      <c r="UVD80" s="392" t="s">
        <v>101</v>
      </c>
      <c r="UVE80" s="392" t="s">
        <v>101</v>
      </c>
      <c r="UVF80" s="392" t="s">
        <v>101</v>
      </c>
      <c r="UVG80" s="392" t="s">
        <v>101</v>
      </c>
      <c r="UVH80" s="392" t="s">
        <v>101</v>
      </c>
      <c r="UVI80" s="392" t="s">
        <v>101</v>
      </c>
      <c r="UVJ80" s="392" t="s">
        <v>101</v>
      </c>
      <c r="UVK80" s="392" t="s">
        <v>101</v>
      </c>
      <c r="UVL80" s="392" t="s">
        <v>101</v>
      </c>
      <c r="UVM80" s="392" t="s">
        <v>101</v>
      </c>
      <c r="UVN80" s="392" t="s">
        <v>101</v>
      </c>
      <c r="UVO80" s="392" t="s">
        <v>101</v>
      </c>
      <c r="UVP80" s="392" t="s">
        <v>101</v>
      </c>
      <c r="UVQ80" s="392" t="s">
        <v>101</v>
      </c>
      <c r="UVR80" s="392" t="s">
        <v>101</v>
      </c>
      <c r="UVS80" s="392" t="s">
        <v>101</v>
      </c>
      <c r="UVT80" s="392" t="s">
        <v>101</v>
      </c>
      <c r="UVU80" s="392" t="s">
        <v>101</v>
      </c>
      <c r="UVV80" s="392" t="s">
        <v>101</v>
      </c>
      <c r="UVW80" s="392" t="s">
        <v>101</v>
      </c>
      <c r="UVX80" s="392" t="s">
        <v>101</v>
      </c>
      <c r="UVY80" s="392" t="s">
        <v>101</v>
      </c>
      <c r="UVZ80" s="392" t="s">
        <v>101</v>
      </c>
      <c r="UWA80" s="392" t="s">
        <v>101</v>
      </c>
      <c r="UWB80" s="392" t="s">
        <v>101</v>
      </c>
      <c r="UWC80" s="392" t="s">
        <v>101</v>
      </c>
      <c r="UWD80" s="392" t="s">
        <v>101</v>
      </c>
      <c r="UWE80" s="392" t="s">
        <v>101</v>
      </c>
      <c r="UWF80" s="392" t="s">
        <v>101</v>
      </c>
      <c r="UWG80" s="392" t="s">
        <v>101</v>
      </c>
      <c r="UWH80" s="392" t="s">
        <v>101</v>
      </c>
      <c r="UWI80" s="392" t="s">
        <v>101</v>
      </c>
      <c r="UWJ80" s="392" t="s">
        <v>101</v>
      </c>
      <c r="UWK80" s="392" t="s">
        <v>101</v>
      </c>
      <c r="UWL80" s="392" t="s">
        <v>101</v>
      </c>
      <c r="UWM80" s="392" t="s">
        <v>101</v>
      </c>
      <c r="UWN80" s="392" t="s">
        <v>101</v>
      </c>
      <c r="UWO80" s="392" t="s">
        <v>101</v>
      </c>
      <c r="UWP80" s="392" t="s">
        <v>101</v>
      </c>
      <c r="UWQ80" s="392" t="s">
        <v>101</v>
      </c>
      <c r="UWR80" s="392" t="s">
        <v>101</v>
      </c>
      <c r="UWS80" s="392" t="s">
        <v>101</v>
      </c>
      <c r="UWT80" s="392" t="s">
        <v>101</v>
      </c>
      <c r="UWU80" s="392" t="s">
        <v>101</v>
      </c>
      <c r="UWV80" s="392" t="s">
        <v>101</v>
      </c>
      <c r="UWW80" s="392" t="s">
        <v>101</v>
      </c>
      <c r="UWX80" s="392" t="s">
        <v>101</v>
      </c>
      <c r="UWY80" s="392" t="s">
        <v>101</v>
      </c>
      <c r="UWZ80" s="392" t="s">
        <v>101</v>
      </c>
      <c r="UXA80" s="392" t="s">
        <v>101</v>
      </c>
      <c r="UXB80" s="392" t="s">
        <v>101</v>
      </c>
      <c r="UXC80" s="392" t="s">
        <v>101</v>
      </c>
      <c r="UXD80" s="392" t="s">
        <v>101</v>
      </c>
      <c r="UXE80" s="392" t="s">
        <v>101</v>
      </c>
      <c r="UXF80" s="392" t="s">
        <v>101</v>
      </c>
      <c r="UXG80" s="392" t="s">
        <v>101</v>
      </c>
      <c r="UXH80" s="392" t="s">
        <v>101</v>
      </c>
      <c r="UXI80" s="392" t="s">
        <v>101</v>
      </c>
      <c r="UXJ80" s="392" t="s">
        <v>101</v>
      </c>
      <c r="UXK80" s="392" t="s">
        <v>101</v>
      </c>
      <c r="UXL80" s="392" t="s">
        <v>101</v>
      </c>
      <c r="UXM80" s="392" t="s">
        <v>101</v>
      </c>
      <c r="UXN80" s="392" t="s">
        <v>101</v>
      </c>
      <c r="UXO80" s="392" t="s">
        <v>101</v>
      </c>
      <c r="UXP80" s="392" t="s">
        <v>101</v>
      </c>
      <c r="UXQ80" s="392" t="s">
        <v>101</v>
      </c>
      <c r="UXR80" s="392" t="s">
        <v>101</v>
      </c>
      <c r="UXS80" s="392" t="s">
        <v>101</v>
      </c>
      <c r="UXT80" s="392" t="s">
        <v>101</v>
      </c>
      <c r="UXU80" s="392" t="s">
        <v>101</v>
      </c>
      <c r="UXV80" s="392" t="s">
        <v>101</v>
      </c>
      <c r="UXW80" s="392" t="s">
        <v>101</v>
      </c>
      <c r="UXX80" s="392" t="s">
        <v>101</v>
      </c>
      <c r="UXY80" s="392" t="s">
        <v>101</v>
      </c>
      <c r="UXZ80" s="392" t="s">
        <v>101</v>
      </c>
      <c r="UYA80" s="392" t="s">
        <v>101</v>
      </c>
      <c r="UYB80" s="392" t="s">
        <v>101</v>
      </c>
      <c r="UYC80" s="392" t="s">
        <v>101</v>
      </c>
      <c r="UYD80" s="392" t="s">
        <v>101</v>
      </c>
      <c r="UYE80" s="392" t="s">
        <v>101</v>
      </c>
      <c r="UYF80" s="392" t="s">
        <v>101</v>
      </c>
      <c r="UYG80" s="392" t="s">
        <v>101</v>
      </c>
      <c r="UYH80" s="392" t="s">
        <v>101</v>
      </c>
      <c r="UYI80" s="392" t="s">
        <v>101</v>
      </c>
      <c r="UYJ80" s="392" t="s">
        <v>101</v>
      </c>
      <c r="UYK80" s="392" t="s">
        <v>101</v>
      </c>
      <c r="UYL80" s="392" t="s">
        <v>101</v>
      </c>
      <c r="UYM80" s="392" t="s">
        <v>101</v>
      </c>
      <c r="UYN80" s="392" t="s">
        <v>101</v>
      </c>
      <c r="UYO80" s="392" t="s">
        <v>101</v>
      </c>
      <c r="UYP80" s="392" t="s">
        <v>101</v>
      </c>
      <c r="UYQ80" s="392" t="s">
        <v>101</v>
      </c>
      <c r="UYR80" s="392" t="s">
        <v>101</v>
      </c>
      <c r="UYS80" s="392" t="s">
        <v>101</v>
      </c>
      <c r="UYT80" s="392" t="s">
        <v>101</v>
      </c>
      <c r="UYU80" s="392" t="s">
        <v>101</v>
      </c>
      <c r="UYV80" s="392" t="s">
        <v>101</v>
      </c>
      <c r="UYW80" s="392" t="s">
        <v>101</v>
      </c>
      <c r="UYX80" s="392" t="s">
        <v>101</v>
      </c>
      <c r="UYY80" s="392" t="s">
        <v>101</v>
      </c>
      <c r="UYZ80" s="392" t="s">
        <v>101</v>
      </c>
      <c r="UZA80" s="392" t="s">
        <v>101</v>
      </c>
      <c r="UZB80" s="392" t="s">
        <v>101</v>
      </c>
      <c r="UZC80" s="392" t="s">
        <v>101</v>
      </c>
      <c r="UZD80" s="392" t="s">
        <v>101</v>
      </c>
      <c r="UZE80" s="392" t="s">
        <v>101</v>
      </c>
      <c r="UZF80" s="392" t="s">
        <v>101</v>
      </c>
      <c r="UZG80" s="392" t="s">
        <v>101</v>
      </c>
      <c r="UZH80" s="392" t="s">
        <v>101</v>
      </c>
      <c r="UZI80" s="392" t="s">
        <v>101</v>
      </c>
      <c r="UZJ80" s="392" t="s">
        <v>101</v>
      </c>
      <c r="UZK80" s="392" t="s">
        <v>101</v>
      </c>
      <c r="UZL80" s="392" t="s">
        <v>101</v>
      </c>
      <c r="UZM80" s="392" t="s">
        <v>101</v>
      </c>
      <c r="UZN80" s="392" t="s">
        <v>101</v>
      </c>
      <c r="UZO80" s="392" t="s">
        <v>101</v>
      </c>
      <c r="UZP80" s="392" t="s">
        <v>101</v>
      </c>
      <c r="UZQ80" s="392" t="s">
        <v>101</v>
      </c>
      <c r="UZR80" s="392" t="s">
        <v>101</v>
      </c>
      <c r="UZS80" s="392" t="s">
        <v>101</v>
      </c>
      <c r="UZT80" s="392" t="s">
        <v>101</v>
      </c>
      <c r="UZU80" s="392" t="s">
        <v>101</v>
      </c>
      <c r="UZV80" s="392" t="s">
        <v>101</v>
      </c>
      <c r="UZW80" s="392" t="s">
        <v>101</v>
      </c>
      <c r="UZX80" s="392" t="s">
        <v>101</v>
      </c>
      <c r="UZY80" s="392" t="s">
        <v>101</v>
      </c>
      <c r="UZZ80" s="392" t="s">
        <v>101</v>
      </c>
      <c r="VAA80" s="392" t="s">
        <v>101</v>
      </c>
      <c r="VAB80" s="392" t="s">
        <v>101</v>
      </c>
      <c r="VAC80" s="392" t="s">
        <v>101</v>
      </c>
      <c r="VAD80" s="392" t="s">
        <v>101</v>
      </c>
      <c r="VAE80" s="392" t="s">
        <v>101</v>
      </c>
      <c r="VAF80" s="392" t="s">
        <v>101</v>
      </c>
      <c r="VAG80" s="392" t="s">
        <v>101</v>
      </c>
      <c r="VAH80" s="392" t="s">
        <v>101</v>
      </c>
      <c r="VAI80" s="392" t="s">
        <v>101</v>
      </c>
      <c r="VAJ80" s="392" t="s">
        <v>101</v>
      </c>
      <c r="VAK80" s="392" t="s">
        <v>101</v>
      </c>
      <c r="VAL80" s="392" t="s">
        <v>101</v>
      </c>
      <c r="VAM80" s="392" t="s">
        <v>101</v>
      </c>
      <c r="VAN80" s="392" t="s">
        <v>101</v>
      </c>
      <c r="VAO80" s="392" t="s">
        <v>101</v>
      </c>
      <c r="VAP80" s="392" t="s">
        <v>101</v>
      </c>
      <c r="VAQ80" s="392" t="s">
        <v>101</v>
      </c>
      <c r="VAR80" s="392" t="s">
        <v>101</v>
      </c>
      <c r="VAS80" s="392" t="s">
        <v>101</v>
      </c>
      <c r="VAT80" s="392" t="s">
        <v>101</v>
      </c>
      <c r="VAU80" s="392" t="s">
        <v>101</v>
      </c>
      <c r="VAV80" s="392" t="s">
        <v>101</v>
      </c>
      <c r="VAW80" s="392" t="s">
        <v>101</v>
      </c>
      <c r="VAX80" s="392" t="s">
        <v>101</v>
      </c>
      <c r="VAY80" s="392" t="s">
        <v>101</v>
      </c>
      <c r="VAZ80" s="392" t="s">
        <v>101</v>
      </c>
      <c r="VBA80" s="392" t="s">
        <v>101</v>
      </c>
      <c r="VBB80" s="392" t="s">
        <v>101</v>
      </c>
      <c r="VBC80" s="392" t="s">
        <v>101</v>
      </c>
      <c r="VBD80" s="392" t="s">
        <v>101</v>
      </c>
      <c r="VBE80" s="392" t="s">
        <v>101</v>
      </c>
      <c r="VBF80" s="392" t="s">
        <v>101</v>
      </c>
      <c r="VBG80" s="392" t="s">
        <v>101</v>
      </c>
      <c r="VBH80" s="392" t="s">
        <v>101</v>
      </c>
      <c r="VBI80" s="392" t="s">
        <v>101</v>
      </c>
      <c r="VBJ80" s="392" t="s">
        <v>101</v>
      </c>
      <c r="VBK80" s="392" t="s">
        <v>101</v>
      </c>
      <c r="VBL80" s="392" t="s">
        <v>101</v>
      </c>
      <c r="VBM80" s="392" t="s">
        <v>101</v>
      </c>
      <c r="VBN80" s="392" t="s">
        <v>101</v>
      </c>
      <c r="VBO80" s="392" t="s">
        <v>101</v>
      </c>
      <c r="VBP80" s="392" t="s">
        <v>101</v>
      </c>
      <c r="VBQ80" s="392" t="s">
        <v>101</v>
      </c>
      <c r="VBR80" s="392" t="s">
        <v>101</v>
      </c>
      <c r="VBS80" s="392" t="s">
        <v>101</v>
      </c>
      <c r="VBT80" s="392" t="s">
        <v>101</v>
      </c>
      <c r="VBU80" s="392" t="s">
        <v>101</v>
      </c>
      <c r="VBV80" s="392" t="s">
        <v>101</v>
      </c>
      <c r="VBW80" s="392" t="s">
        <v>101</v>
      </c>
      <c r="VBX80" s="392" t="s">
        <v>101</v>
      </c>
      <c r="VBY80" s="392" t="s">
        <v>101</v>
      </c>
      <c r="VBZ80" s="392" t="s">
        <v>101</v>
      </c>
      <c r="VCA80" s="392" t="s">
        <v>101</v>
      </c>
      <c r="VCB80" s="392" t="s">
        <v>101</v>
      </c>
      <c r="VCC80" s="392" t="s">
        <v>101</v>
      </c>
      <c r="VCD80" s="392" t="s">
        <v>101</v>
      </c>
      <c r="VCE80" s="392" t="s">
        <v>101</v>
      </c>
      <c r="VCF80" s="392" t="s">
        <v>101</v>
      </c>
      <c r="VCG80" s="392" t="s">
        <v>101</v>
      </c>
      <c r="VCH80" s="392" t="s">
        <v>101</v>
      </c>
      <c r="VCI80" s="392" t="s">
        <v>101</v>
      </c>
      <c r="VCJ80" s="392" t="s">
        <v>101</v>
      </c>
      <c r="VCK80" s="392" t="s">
        <v>101</v>
      </c>
      <c r="VCL80" s="392" t="s">
        <v>101</v>
      </c>
      <c r="VCM80" s="392" t="s">
        <v>101</v>
      </c>
      <c r="VCN80" s="392" t="s">
        <v>101</v>
      </c>
      <c r="VCO80" s="392" t="s">
        <v>101</v>
      </c>
      <c r="VCP80" s="392" t="s">
        <v>101</v>
      </c>
      <c r="VCQ80" s="392" t="s">
        <v>101</v>
      </c>
      <c r="VCR80" s="392" t="s">
        <v>101</v>
      </c>
      <c r="VCS80" s="392" t="s">
        <v>101</v>
      </c>
      <c r="VCT80" s="392" t="s">
        <v>101</v>
      </c>
      <c r="VCU80" s="392" t="s">
        <v>101</v>
      </c>
      <c r="VCV80" s="392" t="s">
        <v>101</v>
      </c>
      <c r="VCW80" s="392" t="s">
        <v>101</v>
      </c>
      <c r="VCX80" s="392" t="s">
        <v>101</v>
      </c>
      <c r="VCY80" s="392" t="s">
        <v>101</v>
      </c>
      <c r="VCZ80" s="392" t="s">
        <v>101</v>
      </c>
      <c r="VDA80" s="392" t="s">
        <v>101</v>
      </c>
      <c r="VDB80" s="392" t="s">
        <v>101</v>
      </c>
      <c r="VDC80" s="392" t="s">
        <v>101</v>
      </c>
      <c r="VDD80" s="392" t="s">
        <v>101</v>
      </c>
      <c r="VDE80" s="392" t="s">
        <v>101</v>
      </c>
      <c r="VDF80" s="392" t="s">
        <v>101</v>
      </c>
      <c r="VDG80" s="392" t="s">
        <v>101</v>
      </c>
      <c r="VDH80" s="392" t="s">
        <v>101</v>
      </c>
      <c r="VDI80" s="392" t="s">
        <v>101</v>
      </c>
      <c r="VDJ80" s="392" t="s">
        <v>101</v>
      </c>
      <c r="VDK80" s="392" t="s">
        <v>101</v>
      </c>
      <c r="VDL80" s="392" t="s">
        <v>101</v>
      </c>
      <c r="VDM80" s="392" t="s">
        <v>101</v>
      </c>
      <c r="VDN80" s="392" t="s">
        <v>101</v>
      </c>
      <c r="VDO80" s="392" t="s">
        <v>101</v>
      </c>
      <c r="VDP80" s="392" t="s">
        <v>101</v>
      </c>
      <c r="VDQ80" s="392" t="s">
        <v>101</v>
      </c>
      <c r="VDR80" s="392" t="s">
        <v>101</v>
      </c>
      <c r="VDS80" s="392" t="s">
        <v>101</v>
      </c>
      <c r="VDT80" s="392" t="s">
        <v>101</v>
      </c>
      <c r="VDU80" s="392" t="s">
        <v>101</v>
      </c>
      <c r="VDV80" s="392" t="s">
        <v>101</v>
      </c>
      <c r="VDW80" s="392" t="s">
        <v>101</v>
      </c>
      <c r="VDX80" s="392" t="s">
        <v>101</v>
      </c>
      <c r="VDY80" s="392" t="s">
        <v>101</v>
      </c>
      <c r="VDZ80" s="392" t="s">
        <v>101</v>
      </c>
      <c r="VEA80" s="392" t="s">
        <v>101</v>
      </c>
      <c r="VEB80" s="392" t="s">
        <v>101</v>
      </c>
      <c r="VEC80" s="392" t="s">
        <v>101</v>
      </c>
      <c r="VED80" s="392" t="s">
        <v>101</v>
      </c>
      <c r="VEE80" s="392" t="s">
        <v>101</v>
      </c>
      <c r="VEF80" s="392" t="s">
        <v>101</v>
      </c>
      <c r="VEG80" s="392" t="s">
        <v>101</v>
      </c>
      <c r="VEH80" s="392" t="s">
        <v>101</v>
      </c>
      <c r="VEI80" s="392" t="s">
        <v>101</v>
      </c>
      <c r="VEJ80" s="392" t="s">
        <v>101</v>
      </c>
      <c r="VEK80" s="392" t="s">
        <v>101</v>
      </c>
      <c r="VEL80" s="392" t="s">
        <v>101</v>
      </c>
      <c r="VEM80" s="392" t="s">
        <v>101</v>
      </c>
      <c r="VEN80" s="392" t="s">
        <v>101</v>
      </c>
      <c r="VEO80" s="392" t="s">
        <v>101</v>
      </c>
      <c r="VEP80" s="392" t="s">
        <v>101</v>
      </c>
      <c r="VEQ80" s="392" t="s">
        <v>101</v>
      </c>
      <c r="VER80" s="392" t="s">
        <v>101</v>
      </c>
      <c r="VES80" s="392" t="s">
        <v>101</v>
      </c>
      <c r="VET80" s="392" t="s">
        <v>101</v>
      </c>
      <c r="VEU80" s="392" t="s">
        <v>101</v>
      </c>
      <c r="VEV80" s="392" t="s">
        <v>101</v>
      </c>
      <c r="VEW80" s="392" t="s">
        <v>101</v>
      </c>
      <c r="VEX80" s="392" t="s">
        <v>101</v>
      </c>
      <c r="VEY80" s="392" t="s">
        <v>101</v>
      </c>
      <c r="VEZ80" s="392" t="s">
        <v>101</v>
      </c>
      <c r="VFA80" s="392" t="s">
        <v>101</v>
      </c>
      <c r="VFB80" s="392" t="s">
        <v>101</v>
      </c>
      <c r="VFC80" s="392" t="s">
        <v>101</v>
      </c>
      <c r="VFD80" s="392" t="s">
        <v>101</v>
      </c>
      <c r="VFE80" s="392" t="s">
        <v>101</v>
      </c>
      <c r="VFF80" s="392" t="s">
        <v>101</v>
      </c>
      <c r="VFG80" s="392" t="s">
        <v>101</v>
      </c>
      <c r="VFH80" s="392" t="s">
        <v>101</v>
      </c>
      <c r="VFI80" s="392" t="s">
        <v>101</v>
      </c>
      <c r="VFJ80" s="392" t="s">
        <v>101</v>
      </c>
      <c r="VFK80" s="392" t="s">
        <v>101</v>
      </c>
      <c r="VFL80" s="392" t="s">
        <v>101</v>
      </c>
      <c r="VFM80" s="392" t="s">
        <v>101</v>
      </c>
      <c r="VFN80" s="392" t="s">
        <v>101</v>
      </c>
      <c r="VFO80" s="392" t="s">
        <v>101</v>
      </c>
      <c r="VFP80" s="392" t="s">
        <v>101</v>
      </c>
      <c r="VFQ80" s="392" t="s">
        <v>101</v>
      </c>
      <c r="VFR80" s="392" t="s">
        <v>101</v>
      </c>
      <c r="VFS80" s="392" t="s">
        <v>101</v>
      </c>
      <c r="VFT80" s="392" t="s">
        <v>101</v>
      </c>
      <c r="VFU80" s="392" t="s">
        <v>101</v>
      </c>
      <c r="VFV80" s="392" t="s">
        <v>101</v>
      </c>
      <c r="VFW80" s="392" t="s">
        <v>101</v>
      </c>
      <c r="VFX80" s="392" t="s">
        <v>101</v>
      </c>
      <c r="VFY80" s="392" t="s">
        <v>101</v>
      </c>
      <c r="VFZ80" s="392" t="s">
        <v>101</v>
      </c>
      <c r="VGA80" s="392" t="s">
        <v>101</v>
      </c>
      <c r="VGB80" s="392" t="s">
        <v>101</v>
      </c>
      <c r="VGC80" s="392" t="s">
        <v>101</v>
      </c>
      <c r="VGD80" s="392" t="s">
        <v>101</v>
      </c>
      <c r="VGE80" s="392" t="s">
        <v>101</v>
      </c>
      <c r="VGF80" s="392" t="s">
        <v>101</v>
      </c>
      <c r="VGG80" s="392" t="s">
        <v>101</v>
      </c>
      <c r="VGH80" s="392" t="s">
        <v>101</v>
      </c>
      <c r="VGI80" s="392" t="s">
        <v>101</v>
      </c>
      <c r="VGJ80" s="392" t="s">
        <v>101</v>
      </c>
      <c r="VGK80" s="392" t="s">
        <v>101</v>
      </c>
      <c r="VGL80" s="392" t="s">
        <v>101</v>
      </c>
      <c r="VGM80" s="392" t="s">
        <v>101</v>
      </c>
      <c r="VGN80" s="392" t="s">
        <v>101</v>
      </c>
      <c r="VGO80" s="392" t="s">
        <v>101</v>
      </c>
      <c r="VGP80" s="392" t="s">
        <v>101</v>
      </c>
      <c r="VGQ80" s="392" t="s">
        <v>101</v>
      </c>
      <c r="VGR80" s="392" t="s">
        <v>101</v>
      </c>
      <c r="VGS80" s="392" t="s">
        <v>101</v>
      </c>
      <c r="VGT80" s="392" t="s">
        <v>101</v>
      </c>
      <c r="VGU80" s="392" t="s">
        <v>101</v>
      </c>
      <c r="VGV80" s="392" t="s">
        <v>101</v>
      </c>
      <c r="VGW80" s="392" t="s">
        <v>101</v>
      </c>
      <c r="VGX80" s="392" t="s">
        <v>101</v>
      </c>
      <c r="VGY80" s="392" t="s">
        <v>101</v>
      </c>
      <c r="VGZ80" s="392" t="s">
        <v>101</v>
      </c>
      <c r="VHA80" s="392" t="s">
        <v>101</v>
      </c>
      <c r="VHB80" s="392" t="s">
        <v>101</v>
      </c>
      <c r="VHC80" s="392" t="s">
        <v>101</v>
      </c>
      <c r="VHD80" s="392" t="s">
        <v>101</v>
      </c>
      <c r="VHE80" s="392" t="s">
        <v>101</v>
      </c>
      <c r="VHF80" s="392" t="s">
        <v>101</v>
      </c>
      <c r="VHG80" s="392" t="s">
        <v>101</v>
      </c>
      <c r="VHH80" s="392" t="s">
        <v>101</v>
      </c>
      <c r="VHI80" s="392" t="s">
        <v>101</v>
      </c>
      <c r="VHJ80" s="392" t="s">
        <v>101</v>
      </c>
      <c r="VHK80" s="392" t="s">
        <v>101</v>
      </c>
      <c r="VHL80" s="392" t="s">
        <v>101</v>
      </c>
      <c r="VHM80" s="392" t="s">
        <v>101</v>
      </c>
      <c r="VHN80" s="392" t="s">
        <v>101</v>
      </c>
      <c r="VHO80" s="392" t="s">
        <v>101</v>
      </c>
      <c r="VHP80" s="392" t="s">
        <v>101</v>
      </c>
      <c r="VHQ80" s="392" t="s">
        <v>101</v>
      </c>
      <c r="VHR80" s="392" t="s">
        <v>101</v>
      </c>
      <c r="VHS80" s="392" t="s">
        <v>101</v>
      </c>
      <c r="VHT80" s="392" t="s">
        <v>101</v>
      </c>
      <c r="VHU80" s="392" t="s">
        <v>101</v>
      </c>
      <c r="VHV80" s="392" t="s">
        <v>101</v>
      </c>
      <c r="VHW80" s="392" t="s">
        <v>101</v>
      </c>
      <c r="VHX80" s="392" t="s">
        <v>101</v>
      </c>
      <c r="VHY80" s="392" t="s">
        <v>101</v>
      </c>
      <c r="VHZ80" s="392" t="s">
        <v>101</v>
      </c>
      <c r="VIA80" s="392" t="s">
        <v>101</v>
      </c>
      <c r="VIB80" s="392" t="s">
        <v>101</v>
      </c>
      <c r="VIC80" s="392" t="s">
        <v>101</v>
      </c>
      <c r="VID80" s="392" t="s">
        <v>101</v>
      </c>
      <c r="VIE80" s="392" t="s">
        <v>101</v>
      </c>
      <c r="VIF80" s="392" t="s">
        <v>101</v>
      </c>
      <c r="VIG80" s="392" t="s">
        <v>101</v>
      </c>
      <c r="VIH80" s="392" t="s">
        <v>101</v>
      </c>
      <c r="VII80" s="392" t="s">
        <v>101</v>
      </c>
      <c r="VIJ80" s="392" t="s">
        <v>101</v>
      </c>
      <c r="VIK80" s="392" t="s">
        <v>101</v>
      </c>
      <c r="VIL80" s="392" t="s">
        <v>101</v>
      </c>
      <c r="VIM80" s="392" t="s">
        <v>101</v>
      </c>
      <c r="VIN80" s="392" t="s">
        <v>101</v>
      </c>
      <c r="VIO80" s="392" t="s">
        <v>101</v>
      </c>
      <c r="VIP80" s="392" t="s">
        <v>101</v>
      </c>
      <c r="VIQ80" s="392" t="s">
        <v>101</v>
      </c>
      <c r="VIR80" s="392" t="s">
        <v>101</v>
      </c>
      <c r="VIS80" s="392" t="s">
        <v>101</v>
      </c>
      <c r="VIT80" s="392" t="s">
        <v>101</v>
      </c>
      <c r="VIU80" s="392" t="s">
        <v>101</v>
      </c>
      <c r="VIV80" s="392" t="s">
        <v>101</v>
      </c>
      <c r="VIW80" s="392" t="s">
        <v>101</v>
      </c>
      <c r="VIX80" s="392" t="s">
        <v>101</v>
      </c>
      <c r="VIY80" s="392" t="s">
        <v>101</v>
      </c>
      <c r="VIZ80" s="392" t="s">
        <v>101</v>
      </c>
      <c r="VJA80" s="392" t="s">
        <v>101</v>
      </c>
      <c r="VJB80" s="392" t="s">
        <v>101</v>
      </c>
      <c r="VJC80" s="392" t="s">
        <v>101</v>
      </c>
      <c r="VJD80" s="392" t="s">
        <v>101</v>
      </c>
      <c r="VJE80" s="392" t="s">
        <v>101</v>
      </c>
      <c r="VJF80" s="392" t="s">
        <v>101</v>
      </c>
      <c r="VJG80" s="392" t="s">
        <v>101</v>
      </c>
      <c r="VJH80" s="392" t="s">
        <v>101</v>
      </c>
      <c r="VJI80" s="392" t="s">
        <v>101</v>
      </c>
      <c r="VJJ80" s="392" t="s">
        <v>101</v>
      </c>
      <c r="VJK80" s="392" t="s">
        <v>101</v>
      </c>
      <c r="VJL80" s="392" t="s">
        <v>101</v>
      </c>
      <c r="VJM80" s="392" t="s">
        <v>101</v>
      </c>
      <c r="VJN80" s="392" t="s">
        <v>101</v>
      </c>
      <c r="VJO80" s="392" t="s">
        <v>101</v>
      </c>
      <c r="VJP80" s="392" t="s">
        <v>101</v>
      </c>
      <c r="VJQ80" s="392" t="s">
        <v>101</v>
      </c>
      <c r="VJR80" s="392" t="s">
        <v>101</v>
      </c>
      <c r="VJS80" s="392" t="s">
        <v>101</v>
      </c>
      <c r="VJT80" s="392" t="s">
        <v>101</v>
      </c>
      <c r="VJU80" s="392" t="s">
        <v>101</v>
      </c>
      <c r="VJV80" s="392" t="s">
        <v>101</v>
      </c>
      <c r="VJW80" s="392" t="s">
        <v>101</v>
      </c>
      <c r="VJX80" s="392" t="s">
        <v>101</v>
      </c>
      <c r="VJY80" s="392" t="s">
        <v>101</v>
      </c>
      <c r="VJZ80" s="392" t="s">
        <v>101</v>
      </c>
      <c r="VKA80" s="392" t="s">
        <v>101</v>
      </c>
      <c r="VKB80" s="392" t="s">
        <v>101</v>
      </c>
      <c r="VKC80" s="392" t="s">
        <v>101</v>
      </c>
      <c r="VKD80" s="392" t="s">
        <v>101</v>
      </c>
      <c r="VKE80" s="392" t="s">
        <v>101</v>
      </c>
      <c r="VKF80" s="392" t="s">
        <v>101</v>
      </c>
      <c r="VKG80" s="392" t="s">
        <v>101</v>
      </c>
      <c r="VKH80" s="392" t="s">
        <v>101</v>
      </c>
      <c r="VKI80" s="392" t="s">
        <v>101</v>
      </c>
      <c r="VKJ80" s="392" t="s">
        <v>101</v>
      </c>
      <c r="VKK80" s="392" t="s">
        <v>101</v>
      </c>
      <c r="VKL80" s="392" t="s">
        <v>101</v>
      </c>
      <c r="VKM80" s="392" t="s">
        <v>101</v>
      </c>
      <c r="VKN80" s="392" t="s">
        <v>101</v>
      </c>
      <c r="VKO80" s="392" t="s">
        <v>101</v>
      </c>
      <c r="VKP80" s="392" t="s">
        <v>101</v>
      </c>
      <c r="VKQ80" s="392" t="s">
        <v>101</v>
      </c>
      <c r="VKR80" s="392" t="s">
        <v>101</v>
      </c>
      <c r="VKS80" s="392" t="s">
        <v>101</v>
      </c>
      <c r="VKT80" s="392" t="s">
        <v>101</v>
      </c>
      <c r="VKU80" s="392" t="s">
        <v>101</v>
      </c>
      <c r="VKV80" s="392" t="s">
        <v>101</v>
      </c>
      <c r="VKW80" s="392" t="s">
        <v>101</v>
      </c>
      <c r="VKX80" s="392" t="s">
        <v>101</v>
      </c>
      <c r="VKY80" s="392" t="s">
        <v>101</v>
      </c>
      <c r="VKZ80" s="392" t="s">
        <v>101</v>
      </c>
      <c r="VLA80" s="392" t="s">
        <v>101</v>
      </c>
      <c r="VLB80" s="392" t="s">
        <v>101</v>
      </c>
      <c r="VLC80" s="392" t="s">
        <v>101</v>
      </c>
      <c r="VLD80" s="392" t="s">
        <v>101</v>
      </c>
      <c r="VLE80" s="392" t="s">
        <v>101</v>
      </c>
      <c r="VLF80" s="392" t="s">
        <v>101</v>
      </c>
      <c r="VLG80" s="392" t="s">
        <v>101</v>
      </c>
      <c r="VLH80" s="392" t="s">
        <v>101</v>
      </c>
      <c r="VLI80" s="392" t="s">
        <v>101</v>
      </c>
      <c r="VLJ80" s="392" t="s">
        <v>101</v>
      </c>
      <c r="VLK80" s="392" t="s">
        <v>101</v>
      </c>
      <c r="VLL80" s="392" t="s">
        <v>101</v>
      </c>
      <c r="VLM80" s="392" t="s">
        <v>101</v>
      </c>
      <c r="VLN80" s="392" t="s">
        <v>101</v>
      </c>
      <c r="VLO80" s="392" t="s">
        <v>101</v>
      </c>
      <c r="VLP80" s="392" t="s">
        <v>101</v>
      </c>
      <c r="VLQ80" s="392" t="s">
        <v>101</v>
      </c>
      <c r="VLR80" s="392" t="s">
        <v>101</v>
      </c>
      <c r="VLS80" s="392" t="s">
        <v>101</v>
      </c>
      <c r="VLT80" s="392" t="s">
        <v>101</v>
      </c>
      <c r="VLU80" s="392" t="s">
        <v>101</v>
      </c>
      <c r="VLV80" s="392" t="s">
        <v>101</v>
      </c>
      <c r="VLW80" s="392" t="s">
        <v>101</v>
      </c>
      <c r="VLX80" s="392" t="s">
        <v>101</v>
      </c>
      <c r="VLY80" s="392" t="s">
        <v>101</v>
      </c>
      <c r="VLZ80" s="392" t="s">
        <v>101</v>
      </c>
      <c r="VMA80" s="392" t="s">
        <v>101</v>
      </c>
      <c r="VMB80" s="392" t="s">
        <v>101</v>
      </c>
      <c r="VMC80" s="392" t="s">
        <v>101</v>
      </c>
      <c r="VMD80" s="392" t="s">
        <v>101</v>
      </c>
      <c r="VME80" s="392" t="s">
        <v>101</v>
      </c>
      <c r="VMF80" s="392" t="s">
        <v>101</v>
      </c>
      <c r="VMG80" s="392" t="s">
        <v>101</v>
      </c>
      <c r="VMH80" s="392" t="s">
        <v>101</v>
      </c>
      <c r="VMI80" s="392" t="s">
        <v>101</v>
      </c>
      <c r="VMJ80" s="392" t="s">
        <v>101</v>
      </c>
      <c r="VMK80" s="392" t="s">
        <v>101</v>
      </c>
      <c r="VML80" s="392" t="s">
        <v>101</v>
      </c>
      <c r="VMM80" s="392" t="s">
        <v>101</v>
      </c>
      <c r="VMN80" s="392" t="s">
        <v>101</v>
      </c>
      <c r="VMO80" s="392" t="s">
        <v>101</v>
      </c>
      <c r="VMP80" s="392" t="s">
        <v>101</v>
      </c>
      <c r="VMQ80" s="392" t="s">
        <v>101</v>
      </c>
      <c r="VMR80" s="392" t="s">
        <v>101</v>
      </c>
      <c r="VMS80" s="392" t="s">
        <v>101</v>
      </c>
      <c r="VMT80" s="392" t="s">
        <v>101</v>
      </c>
      <c r="VMU80" s="392" t="s">
        <v>101</v>
      </c>
      <c r="VMV80" s="392" t="s">
        <v>101</v>
      </c>
      <c r="VMW80" s="392" t="s">
        <v>101</v>
      </c>
      <c r="VMX80" s="392" t="s">
        <v>101</v>
      </c>
      <c r="VMY80" s="392" t="s">
        <v>101</v>
      </c>
      <c r="VMZ80" s="392" t="s">
        <v>101</v>
      </c>
      <c r="VNA80" s="392" t="s">
        <v>101</v>
      </c>
      <c r="VNB80" s="392" t="s">
        <v>101</v>
      </c>
      <c r="VNC80" s="392" t="s">
        <v>101</v>
      </c>
      <c r="VND80" s="392" t="s">
        <v>101</v>
      </c>
      <c r="VNE80" s="392" t="s">
        <v>101</v>
      </c>
      <c r="VNF80" s="392" t="s">
        <v>101</v>
      </c>
      <c r="VNG80" s="392" t="s">
        <v>101</v>
      </c>
      <c r="VNH80" s="392" t="s">
        <v>101</v>
      </c>
      <c r="VNI80" s="392" t="s">
        <v>101</v>
      </c>
      <c r="VNJ80" s="392" t="s">
        <v>101</v>
      </c>
      <c r="VNK80" s="392" t="s">
        <v>101</v>
      </c>
      <c r="VNL80" s="392" t="s">
        <v>101</v>
      </c>
      <c r="VNM80" s="392" t="s">
        <v>101</v>
      </c>
      <c r="VNN80" s="392" t="s">
        <v>101</v>
      </c>
      <c r="VNO80" s="392" t="s">
        <v>101</v>
      </c>
      <c r="VNP80" s="392" t="s">
        <v>101</v>
      </c>
      <c r="VNQ80" s="392" t="s">
        <v>101</v>
      </c>
      <c r="VNR80" s="392" t="s">
        <v>101</v>
      </c>
      <c r="VNS80" s="392" t="s">
        <v>101</v>
      </c>
      <c r="VNT80" s="392" t="s">
        <v>101</v>
      </c>
      <c r="VNU80" s="392" t="s">
        <v>101</v>
      </c>
      <c r="VNV80" s="392" t="s">
        <v>101</v>
      </c>
      <c r="VNW80" s="392" t="s">
        <v>101</v>
      </c>
      <c r="VNX80" s="392" t="s">
        <v>101</v>
      </c>
      <c r="VNY80" s="392" t="s">
        <v>101</v>
      </c>
      <c r="VNZ80" s="392" t="s">
        <v>101</v>
      </c>
      <c r="VOA80" s="392" t="s">
        <v>101</v>
      </c>
      <c r="VOB80" s="392" t="s">
        <v>101</v>
      </c>
      <c r="VOC80" s="392" t="s">
        <v>101</v>
      </c>
      <c r="VOD80" s="392" t="s">
        <v>101</v>
      </c>
      <c r="VOE80" s="392" t="s">
        <v>101</v>
      </c>
      <c r="VOF80" s="392" t="s">
        <v>101</v>
      </c>
      <c r="VOG80" s="392" t="s">
        <v>101</v>
      </c>
      <c r="VOH80" s="392" t="s">
        <v>101</v>
      </c>
      <c r="VOI80" s="392" t="s">
        <v>101</v>
      </c>
      <c r="VOJ80" s="392" t="s">
        <v>101</v>
      </c>
      <c r="VOK80" s="392" t="s">
        <v>101</v>
      </c>
      <c r="VOL80" s="392" t="s">
        <v>101</v>
      </c>
      <c r="VOM80" s="392" t="s">
        <v>101</v>
      </c>
      <c r="VON80" s="392" t="s">
        <v>101</v>
      </c>
      <c r="VOO80" s="392" t="s">
        <v>101</v>
      </c>
      <c r="VOP80" s="392" t="s">
        <v>101</v>
      </c>
      <c r="VOQ80" s="392" t="s">
        <v>101</v>
      </c>
      <c r="VOR80" s="392" t="s">
        <v>101</v>
      </c>
      <c r="VOS80" s="392" t="s">
        <v>101</v>
      </c>
      <c r="VOT80" s="392" t="s">
        <v>101</v>
      </c>
      <c r="VOU80" s="392" t="s">
        <v>101</v>
      </c>
      <c r="VOV80" s="392" t="s">
        <v>101</v>
      </c>
      <c r="VOW80" s="392" t="s">
        <v>101</v>
      </c>
      <c r="VOX80" s="392" t="s">
        <v>101</v>
      </c>
      <c r="VOY80" s="392" t="s">
        <v>101</v>
      </c>
      <c r="VOZ80" s="392" t="s">
        <v>101</v>
      </c>
      <c r="VPA80" s="392" t="s">
        <v>101</v>
      </c>
      <c r="VPB80" s="392" t="s">
        <v>101</v>
      </c>
      <c r="VPC80" s="392" t="s">
        <v>101</v>
      </c>
      <c r="VPD80" s="392" t="s">
        <v>101</v>
      </c>
      <c r="VPE80" s="392" t="s">
        <v>101</v>
      </c>
      <c r="VPF80" s="392" t="s">
        <v>101</v>
      </c>
      <c r="VPG80" s="392" t="s">
        <v>101</v>
      </c>
      <c r="VPH80" s="392" t="s">
        <v>101</v>
      </c>
      <c r="VPI80" s="392" t="s">
        <v>101</v>
      </c>
      <c r="VPJ80" s="392" t="s">
        <v>101</v>
      </c>
      <c r="VPK80" s="392" t="s">
        <v>101</v>
      </c>
      <c r="VPL80" s="392" t="s">
        <v>101</v>
      </c>
      <c r="VPM80" s="392" t="s">
        <v>101</v>
      </c>
      <c r="VPN80" s="392" t="s">
        <v>101</v>
      </c>
      <c r="VPO80" s="392" t="s">
        <v>101</v>
      </c>
      <c r="VPP80" s="392" t="s">
        <v>101</v>
      </c>
      <c r="VPQ80" s="392" t="s">
        <v>101</v>
      </c>
      <c r="VPR80" s="392" t="s">
        <v>101</v>
      </c>
      <c r="VPS80" s="392" t="s">
        <v>101</v>
      </c>
      <c r="VPT80" s="392" t="s">
        <v>101</v>
      </c>
      <c r="VPU80" s="392" t="s">
        <v>101</v>
      </c>
      <c r="VPV80" s="392" t="s">
        <v>101</v>
      </c>
      <c r="VPW80" s="392" t="s">
        <v>101</v>
      </c>
      <c r="VPX80" s="392" t="s">
        <v>101</v>
      </c>
      <c r="VPY80" s="392" t="s">
        <v>101</v>
      </c>
      <c r="VPZ80" s="392" t="s">
        <v>101</v>
      </c>
      <c r="VQA80" s="392" t="s">
        <v>101</v>
      </c>
      <c r="VQB80" s="392" t="s">
        <v>101</v>
      </c>
      <c r="VQC80" s="392" t="s">
        <v>101</v>
      </c>
      <c r="VQD80" s="392" t="s">
        <v>101</v>
      </c>
      <c r="VQE80" s="392" t="s">
        <v>101</v>
      </c>
      <c r="VQF80" s="392" t="s">
        <v>101</v>
      </c>
      <c r="VQG80" s="392" t="s">
        <v>101</v>
      </c>
      <c r="VQH80" s="392" t="s">
        <v>101</v>
      </c>
      <c r="VQI80" s="392" t="s">
        <v>101</v>
      </c>
      <c r="VQJ80" s="392" t="s">
        <v>101</v>
      </c>
      <c r="VQK80" s="392" t="s">
        <v>101</v>
      </c>
      <c r="VQL80" s="392" t="s">
        <v>101</v>
      </c>
      <c r="VQM80" s="392" t="s">
        <v>101</v>
      </c>
      <c r="VQN80" s="392" t="s">
        <v>101</v>
      </c>
      <c r="VQO80" s="392" t="s">
        <v>101</v>
      </c>
      <c r="VQP80" s="392" t="s">
        <v>101</v>
      </c>
      <c r="VQQ80" s="392" t="s">
        <v>101</v>
      </c>
      <c r="VQR80" s="392" t="s">
        <v>101</v>
      </c>
      <c r="VQS80" s="392" t="s">
        <v>101</v>
      </c>
      <c r="VQT80" s="392" t="s">
        <v>101</v>
      </c>
      <c r="VQU80" s="392" t="s">
        <v>101</v>
      </c>
      <c r="VQV80" s="392" t="s">
        <v>101</v>
      </c>
      <c r="VQW80" s="392" t="s">
        <v>101</v>
      </c>
      <c r="VQX80" s="392" t="s">
        <v>101</v>
      </c>
      <c r="VQY80" s="392" t="s">
        <v>101</v>
      </c>
      <c r="VQZ80" s="392" t="s">
        <v>101</v>
      </c>
      <c r="VRA80" s="392" t="s">
        <v>101</v>
      </c>
      <c r="VRB80" s="392" t="s">
        <v>101</v>
      </c>
      <c r="VRC80" s="392" t="s">
        <v>101</v>
      </c>
      <c r="VRD80" s="392" t="s">
        <v>101</v>
      </c>
      <c r="VRE80" s="392" t="s">
        <v>101</v>
      </c>
      <c r="VRF80" s="392" t="s">
        <v>101</v>
      </c>
      <c r="VRG80" s="392" t="s">
        <v>101</v>
      </c>
      <c r="VRH80" s="392" t="s">
        <v>101</v>
      </c>
      <c r="VRI80" s="392" t="s">
        <v>101</v>
      </c>
      <c r="VRJ80" s="392" t="s">
        <v>101</v>
      </c>
      <c r="VRK80" s="392" t="s">
        <v>101</v>
      </c>
      <c r="VRL80" s="392" t="s">
        <v>101</v>
      </c>
      <c r="VRM80" s="392" t="s">
        <v>101</v>
      </c>
      <c r="VRN80" s="392" t="s">
        <v>101</v>
      </c>
      <c r="VRO80" s="392" t="s">
        <v>101</v>
      </c>
      <c r="VRP80" s="392" t="s">
        <v>101</v>
      </c>
      <c r="VRQ80" s="392" t="s">
        <v>101</v>
      </c>
      <c r="VRR80" s="392" t="s">
        <v>101</v>
      </c>
      <c r="VRS80" s="392" t="s">
        <v>101</v>
      </c>
      <c r="VRT80" s="392" t="s">
        <v>101</v>
      </c>
      <c r="VRU80" s="392" t="s">
        <v>101</v>
      </c>
      <c r="VRV80" s="392" t="s">
        <v>101</v>
      </c>
      <c r="VRW80" s="392" t="s">
        <v>101</v>
      </c>
      <c r="VRX80" s="392" t="s">
        <v>101</v>
      </c>
      <c r="VRY80" s="392" t="s">
        <v>101</v>
      </c>
      <c r="VRZ80" s="392" t="s">
        <v>101</v>
      </c>
      <c r="VSA80" s="392" t="s">
        <v>101</v>
      </c>
      <c r="VSB80" s="392" t="s">
        <v>101</v>
      </c>
      <c r="VSC80" s="392" t="s">
        <v>101</v>
      </c>
      <c r="VSD80" s="392" t="s">
        <v>101</v>
      </c>
      <c r="VSE80" s="392" t="s">
        <v>101</v>
      </c>
      <c r="VSF80" s="392" t="s">
        <v>101</v>
      </c>
      <c r="VSG80" s="392" t="s">
        <v>101</v>
      </c>
      <c r="VSH80" s="392" t="s">
        <v>101</v>
      </c>
      <c r="VSI80" s="392" t="s">
        <v>101</v>
      </c>
      <c r="VSJ80" s="392" t="s">
        <v>101</v>
      </c>
      <c r="VSK80" s="392" t="s">
        <v>101</v>
      </c>
      <c r="VSL80" s="392" t="s">
        <v>101</v>
      </c>
      <c r="VSM80" s="392" t="s">
        <v>101</v>
      </c>
      <c r="VSN80" s="392" t="s">
        <v>101</v>
      </c>
      <c r="VSO80" s="392" t="s">
        <v>101</v>
      </c>
      <c r="VSP80" s="392" t="s">
        <v>101</v>
      </c>
      <c r="VSQ80" s="392" t="s">
        <v>101</v>
      </c>
      <c r="VSR80" s="392" t="s">
        <v>101</v>
      </c>
      <c r="VSS80" s="392" t="s">
        <v>101</v>
      </c>
      <c r="VST80" s="392" t="s">
        <v>101</v>
      </c>
      <c r="VSU80" s="392" t="s">
        <v>101</v>
      </c>
      <c r="VSV80" s="392" t="s">
        <v>101</v>
      </c>
      <c r="VSW80" s="392" t="s">
        <v>101</v>
      </c>
      <c r="VSX80" s="392" t="s">
        <v>101</v>
      </c>
      <c r="VSY80" s="392" t="s">
        <v>101</v>
      </c>
      <c r="VSZ80" s="392" t="s">
        <v>101</v>
      </c>
      <c r="VTA80" s="392" t="s">
        <v>101</v>
      </c>
      <c r="VTB80" s="392" t="s">
        <v>101</v>
      </c>
      <c r="VTC80" s="392" t="s">
        <v>101</v>
      </c>
      <c r="VTD80" s="392" t="s">
        <v>101</v>
      </c>
      <c r="VTE80" s="392" t="s">
        <v>101</v>
      </c>
      <c r="VTF80" s="392" t="s">
        <v>101</v>
      </c>
      <c r="VTG80" s="392" t="s">
        <v>101</v>
      </c>
      <c r="VTH80" s="392" t="s">
        <v>101</v>
      </c>
      <c r="VTI80" s="392" t="s">
        <v>101</v>
      </c>
      <c r="VTJ80" s="392" t="s">
        <v>101</v>
      </c>
      <c r="VTK80" s="392" t="s">
        <v>101</v>
      </c>
      <c r="VTL80" s="392" t="s">
        <v>101</v>
      </c>
      <c r="VTM80" s="392" t="s">
        <v>101</v>
      </c>
      <c r="VTN80" s="392" t="s">
        <v>101</v>
      </c>
      <c r="VTO80" s="392" t="s">
        <v>101</v>
      </c>
      <c r="VTP80" s="392" t="s">
        <v>101</v>
      </c>
      <c r="VTQ80" s="392" t="s">
        <v>101</v>
      </c>
      <c r="VTR80" s="392" t="s">
        <v>101</v>
      </c>
      <c r="VTS80" s="392" t="s">
        <v>101</v>
      </c>
      <c r="VTT80" s="392" t="s">
        <v>101</v>
      </c>
      <c r="VTU80" s="392" t="s">
        <v>101</v>
      </c>
      <c r="VTV80" s="392" t="s">
        <v>101</v>
      </c>
      <c r="VTW80" s="392" t="s">
        <v>101</v>
      </c>
      <c r="VTX80" s="392" t="s">
        <v>101</v>
      </c>
      <c r="VTY80" s="392" t="s">
        <v>101</v>
      </c>
      <c r="VTZ80" s="392" t="s">
        <v>101</v>
      </c>
      <c r="VUA80" s="392" t="s">
        <v>101</v>
      </c>
      <c r="VUB80" s="392" t="s">
        <v>101</v>
      </c>
      <c r="VUC80" s="392" t="s">
        <v>101</v>
      </c>
      <c r="VUD80" s="392" t="s">
        <v>101</v>
      </c>
      <c r="VUE80" s="392" t="s">
        <v>101</v>
      </c>
      <c r="VUF80" s="392" t="s">
        <v>101</v>
      </c>
      <c r="VUG80" s="392" t="s">
        <v>101</v>
      </c>
      <c r="VUH80" s="392" t="s">
        <v>101</v>
      </c>
      <c r="VUI80" s="392" t="s">
        <v>101</v>
      </c>
      <c r="VUJ80" s="392" t="s">
        <v>101</v>
      </c>
      <c r="VUK80" s="392" t="s">
        <v>101</v>
      </c>
      <c r="VUL80" s="392" t="s">
        <v>101</v>
      </c>
      <c r="VUM80" s="392" t="s">
        <v>101</v>
      </c>
      <c r="VUN80" s="392" t="s">
        <v>101</v>
      </c>
      <c r="VUO80" s="392" t="s">
        <v>101</v>
      </c>
      <c r="VUP80" s="392" t="s">
        <v>101</v>
      </c>
      <c r="VUQ80" s="392" t="s">
        <v>101</v>
      </c>
      <c r="VUR80" s="392" t="s">
        <v>101</v>
      </c>
      <c r="VUS80" s="392" t="s">
        <v>101</v>
      </c>
      <c r="VUT80" s="392" t="s">
        <v>101</v>
      </c>
      <c r="VUU80" s="392" t="s">
        <v>101</v>
      </c>
      <c r="VUV80" s="392" t="s">
        <v>101</v>
      </c>
      <c r="VUW80" s="392" t="s">
        <v>101</v>
      </c>
      <c r="VUX80" s="392" t="s">
        <v>101</v>
      </c>
      <c r="VUY80" s="392" t="s">
        <v>101</v>
      </c>
      <c r="VUZ80" s="392" t="s">
        <v>101</v>
      </c>
      <c r="VVA80" s="392" t="s">
        <v>101</v>
      </c>
      <c r="VVB80" s="392" t="s">
        <v>101</v>
      </c>
      <c r="VVC80" s="392" t="s">
        <v>101</v>
      </c>
      <c r="VVD80" s="392" t="s">
        <v>101</v>
      </c>
      <c r="VVE80" s="392" t="s">
        <v>101</v>
      </c>
      <c r="VVF80" s="392" t="s">
        <v>101</v>
      </c>
      <c r="VVG80" s="392" t="s">
        <v>101</v>
      </c>
      <c r="VVH80" s="392" t="s">
        <v>101</v>
      </c>
      <c r="VVI80" s="392" t="s">
        <v>101</v>
      </c>
      <c r="VVJ80" s="392" t="s">
        <v>101</v>
      </c>
      <c r="VVK80" s="392" t="s">
        <v>101</v>
      </c>
      <c r="VVL80" s="392" t="s">
        <v>101</v>
      </c>
      <c r="VVM80" s="392" t="s">
        <v>101</v>
      </c>
      <c r="VVN80" s="392" t="s">
        <v>101</v>
      </c>
      <c r="VVO80" s="392" t="s">
        <v>101</v>
      </c>
      <c r="VVP80" s="392" t="s">
        <v>101</v>
      </c>
      <c r="VVQ80" s="392" t="s">
        <v>101</v>
      </c>
      <c r="VVR80" s="392" t="s">
        <v>101</v>
      </c>
      <c r="VVS80" s="392" t="s">
        <v>101</v>
      </c>
      <c r="VVT80" s="392" t="s">
        <v>101</v>
      </c>
      <c r="VVU80" s="392" t="s">
        <v>101</v>
      </c>
      <c r="VVV80" s="392" t="s">
        <v>101</v>
      </c>
      <c r="VVW80" s="392" t="s">
        <v>101</v>
      </c>
      <c r="VVX80" s="392" t="s">
        <v>101</v>
      </c>
      <c r="VVY80" s="392" t="s">
        <v>101</v>
      </c>
      <c r="VVZ80" s="392" t="s">
        <v>101</v>
      </c>
      <c r="VWA80" s="392" t="s">
        <v>101</v>
      </c>
      <c r="VWB80" s="392" t="s">
        <v>101</v>
      </c>
      <c r="VWC80" s="392" t="s">
        <v>101</v>
      </c>
      <c r="VWD80" s="392" t="s">
        <v>101</v>
      </c>
      <c r="VWE80" s="392" t="s">
        <v>101</v>
      </c>
      <c r="VWF80" s="392" t="s">
        <v>101</v>
      </c>
      <c r="VWG80" s="392" t="s">
        <v>101</v>
      </c>
      <c r="VWH80" s="392" t="s">
        <v>101</v>
      </c>
      <c r="VWI80" s="392" t="s">
        <v>101</v>
      </c>
      <c r="VWJ80" s="392" t="s">
        <v>101</v>
      </c>
      <c r="VWK80" s="392" t="s">
        <v>101</v>
      </c>
      <c r="VWL80" s="392" t="s">
        <v>101</v>
      </c>
      <c r="VWM80" s="392" t="s">
        <v>101</v>
      </c>
      <c r="VWN80" s="392" t="s">
        <v>101</v>
      </c>
      <c r="VWO80" s="392" t="s">
        <v>101</v>
      </c>
      <c r="VWP80" s="392" t="s">
        <v>101</v>
      </c>
      <c r="VWQ80" s="392" t="s">
        <v>101</v>
      </c>
      <c r="VWR80" s="392" t="s">
        <v>101</v>
      </c>
      <c r="VWS80" s="392" t="s">
        <v>101</v>
      </c>
      <c r="VWT80" s="392" t="s">
        <v>101</v>
      </c>
      <c r="VWU80" s="392" t="s">
        <v>101</v>
      </c>
      <c r="VWV80" s="392" t="s">
        <v>101</v>
      </c>
      <c r="VWW80" s="392" t="s">
        <v>101</v>
      </c>
      <c r="VWX80" s="392" t="s">
        <v>101</v>
      </c>
      <c r="VWY80" s="392" t="s">
        <v>101</v>
      </c>
      <c r="VWZ80" s="392" t="s">
        <v>101</v>
      </c>
      <c r="VXA80" s="392" t="s">
        <v>101</v>
      </c>
      <c r="VXB80" s="392" t="s">
        <v>101</v>
      </c>
      <c r="VXC80" s="392" t="s">
        <v>101</v>
      </c>
      <c r="VXD80" s="392" t="s">
        <v>101</v>
      </c>
      <c r="VXE80" s="392" t="s">
        <v>101</v>
      </c>
      <c r="VXF80" s="392" t="s">
        <v>101</v>
      </c>
      <c r="VXG80" s="392" t="s">
        <v>101</v>
      </c>
      <c r="VXH80" s="392" t="s">
        <v>101</v>
      </c>
      <c r="VXI80" s="392" t="s">
        <v>101</v>
      </c>
      <c r="VXJ80" s="392" t="s">
        <v>101</v>
      </c>
      <c r="VXK80" s="392" t="s">
        <v>101</v>
      </c>
      <c r="VXL80" s="392" t="s">
        <v>101</v>
      </c>
      <c r="VXM80" s="392" t="s">
        <v>101</v>
      </c>
      <c r="VXN80" s="392" t="s">
        <v>101</v>
      </c>
      <c r="VXO80" s="392" t="s">
        <v>101</v>
      </c>
      <c r="VXP80" s="392" t="s">
        <v>101</v>
      </c>
      <c r="VXQ80" s="392" t="s">
        <v>101</v>
      </c>
      <c r="VXR80" s="392" t="s">
        <v>101</v>
      </c>
      <c r="VXS80" s="392" t="s">
        <v>101</v>
      </c>
      <c r="VXT80" s="392" t="s">
        <v>101</v>
      </c>
      <c r="VXU80" s="392" t="s">
        <v>101</v>
      </c>
      <c r="VXV80" s="392" t="s">
        <v>101</v>
      </c>
      <c r="VXW80" s="392" t="s">
        <v>101</v>
      </c>
      <c r="VXX80" s="392" t="s">
        <v>101</v>
      </c>
      <c r="VXY80" s="392" t="s">
        <v>101</v>
      </c>
      <c r="VXZ80" s="392" t="s">
        <v>101</v>
      </c>
      <c r="VYA80" s="392" t="s">
        <v>101</v>
      </c>
      <c r="VYB80" s="392" t="s">
        <v>101</v>
      </c>
      <c r="VYC80" s="392" t="s">
        <v>101</v>
      </c>
      <c r="VYD80" s="392" t="s">
        <v>101</v>
      </c>
      <c r="VYE80" s="392" t="s">
        <v>101</v>
      </c>
      <c r="VYF80" s="392" t="s">
        <v>101</v>
      </c>
      <c r="VYG80" s="392" t="s">
        <v>101</v>
      </c>
      <c r="VYH80" s="392" t="s">
        <v>101</v>
      </c>
      <c r="VYI80" s="392" t="s">
        <v>101</v>
      </c>
      <c r="VYJ80" s="392" t="s">
        <v>101</v>
      </c>
      <c r="VYK80" s="392" t="s">
        <v>101</v>
      </c>
      <c r="VYL80" s="392" t="s">
        <v>101</v>
      </c>
      <c r="VYM80" s="392" t="s">
        <v>101</v>
      </c>
      <c r="VYN80" s="392" t="s">
        <v>101</v>
      </c>
      <c r="VYO80" s="392" t="s">
        <v>101</v>
      </c>
      <c r="VYP80" s="392" t="s">
        <v>101</v>
      </c>
      <c r="VYQ80" s="392" t="s">
        <v>101</v>
      </c>
      <c r="VYR80" s="392" t="s">
        <v>101</v>
      </c>
      <c r="VYS80" s="392" t="s">
        <v>101</v>
      </c>
      <c r="VYT80" s="392" t="s">
        <v>101</v>
      </c>
      <c r="VYU80" s="392" t="s">
        <v>101</v>
      </c>
      <c r="VYV80" s="392" t="s">
        <v>101</v>
      </c>
      <c r="VYW80" s="392" t="s">
        <v>101</v>
      </c>
      <c r="VYX80" s="392" t="s">
        <v>101</v>
      </c>
      <c r="VYY80" s="392" t="s">
        <v>101</v>
      </c>
      <c r="VYZ80" s="392" t="s">
        <v>101</v>
      </c>
      <c r="VZA80" s="392" t="s">
        <v>101</v>
      </c>
      <c r="VZB80" s="392" t="s">
        <v>101</v>
      </c>
      <c r="VZC80" s="392" t="s">
        <v>101</v>
      </c>
      <c r="VZD80" s="392" t="s">
        <v>101</v>
      </c>
      <c r="VZE80" s="392" t="s">
        <v>101</v>
      </c>
      <c r="VZF80" s="392" t="s">
        <v>101</v>
      </c>
      <c r="VZG80" s="392" t="s">
        <v>101</v>
      </c>
      <c r="VZH80" s="392" t="s">
        <v>101</v>
      </c>
      <c r="VZI80" s="392" t="s">
        <v>101</v>
      </c>
      <c r="VZJ80" s="392" t="s">
        <v>101</v>
      </c>
      <c r="VZK80" s="392" t="s">
        <v>101</v>
      </c>
      <c r="VZL80" s="392" t="s">
        <v>101</v>
      </c>
      <c r="VZM80" s="392" t="s">
        <v>101</v>
      </c>
      <c r="VZN80" s="392" t="s">
        <v>101</v>
      </c>
      <c r="VZO80" s="392" t="s">
        <v>101</v>
      </c>
      <c r="VZP80" s="392" t="s">
        <v>101</v>
      </c>
      <c r="VZQ80" s="392" t="s">
        <v>101</v>
      </c>
      <c r="VZR80" s="392" t="s">
        <v>101</v>
      </c>
      <c r="VZS80" s="392" t="s">
        <v>101</v>
      </c>
      <c r="VZT80" s="392" t="s">
        <v>101</v>
      </c>
      <c r="VZU80" s="392" t="s">
        <v>101</v>
      </c>
      <c r="VZV80" s="392" t="s">
        <v>101</v>
      </c>
      <c r="VZW80" s="392" t="s">
        <v>101</v>
      </c>
      <c r="VZX80" s="392" t="s">
        <v>101</v>
      </c>
      <c r="VZY80" s="392" t="s">
        <v>101</v>
      </c>
      <c r="VZZ80" s="392" t="s">
        <v>101</v>
      </c>
      <c r="WAA80" s="392" t="s">
        <v>101</v>
      </c>
      <c r="WAB80" s="392" t="s">
        <v>101</v>
      </c>
      <c r="WAC80" s="392" t="s">
        <v>101</v>
      </c>
      <c r="WAD80" s="392" t="s">
        <v>101</v>
      </c>
      <c r="WAE80" s="392" t="s">
        <v>101</v>
      </c>
      <c r="WAF80" s="392" t="s">
        <v>101</v>
      </c>
      <c r="WAG80" s="392" t="s">
        <v>101</v>
      </c>
      <c r="WAH80" s="392" t="s">
        <v>101</v>
      </c>
      <c r="WAI80" s="392" t="s">
        <v>101</v>
      </c>
      <c r="WAJ80" s="392" t="s">
        <v>101</v>
      </c>
      <c r="WAK80" s="392" t="s">
        <v>101</v>
      </c>
      <c r="WAL80" s="392" t="s">
        <v>101</v>
      </c>
      <c r="WAM80" s="392" t="s">
        <v>101</v>
      </c>
      <c r="WAN80" s="392" t="s">
        <v>101</v>
      </c>
      <c r="WAO80" s="392" t="s">
        <v>101</v>
      </c>
      <c r="WAP80" s="392" t="s">
        <v>101</v>
      </c>
      <c r="WAQ80" s="392" t="s">
        <v>101</v>
      </c>
      <c r="WAR80" s="392" t="s">
        <v>101</v>
      </c>
      <c r="WAS80" s="392" t="s">
        <v>101</v>
      </c>
      <c r="WAT80" s="392" t="s">
        <v>101</v>
      </c>
      <c r="WAU80" s="392" t="s">
        <v>101</v>
      </c>
      <c r="WAV80" s="392" t="s">
        <v>101</v>
      </c>
      <c r="WAW80" s="392" t="s">
        <v>101</v>
      </c>
      <c r="WAX80" s="392" t="s">
        <v>101</v>
      </c>
      <c r="WAY80" s="392" t="s">
        <v>101</v>
      </c>
      <c r="WAZ80" s="392" t="s">
        <v>101</v>
      </c>
      <c r="WBA80" s="392" t="s">
        <v>101</v>
      </c>
      <c r="WBB80" s="392" t="s">
        <v>101</v>
      </c>
      <c r="WBC80" s="392" t="s">
        <v>101</v>
      </c>
      <c r="WBD80" s="392" t="s">
        <v>101</v>
      </c>
      <c r="WBE80" s="392" t="s">
        <v>101</v>
      </c>
      <c r="WBF80" s="392" t="s">
        <v>101</v>
      </c>
      <c r="WBG80" s="392" t="s">
        <v>101</v>
      </c>
      <c r="WBH80" s="392" t="s">
        <v>101</v>
      </c>
      <c r="WBI80" s="392" t="s">
        <v>101</v>
      </c>
      <c r="WBJ80" s="392" t="s">
        <v>101</v>
      </c>
      <c r="WBK80" s="392" t="s">
        <v>101</v>
      </c>
      <c r="WBL80" s="392" t="s">
        <v>101</v>
      </c>
      <c r="WBM80" s="392" t="s">
        <v>101</v>
      </c>
      <c r="WBN80" s="392" t="s">
        <v>101</v>
      </c>
      <c r="WBO80" s="392" t="s">
        <v>101</v>
      </c>
      <c r="WBP80" s="392" t="s">
        <v>101</v>
      </c>
      <c r="WBQ80" s="392" t="s">
        <v>101</v>
      </c>
      <c r="WBR80" s="392" t="s">
        <v>101</v>
      </c>
      <c r="WBS80" s="392" t="s">
        <v>101</v>
      </c>
      <c r="WBT80" s="392" t="s">
        <v>101</v>
      </c>
      <c r="WBU80" s="392" t="s">
        <v>101</v>
      </c>
      <c r="WBV80" s="392" t="s">
        <v>101</v>
      </c>
      <c r="WBW80" s="392" t="s">
        <v>101</v>
      </c>
      <c r="WBX80" s="392" t="s">
        <v>101</v>
      </c>
      <c r="WBY80" s="392" t="s">
        <v>101</v>
      </c>
      <c r="WBZ80" s="392" t="s">
        <v>101</v>
      </c>
      <c r="WCA80" s="392" t="s">
        <v>101</v>
      </c>
      <c r="WCB80" s="392" t="s">
        <v>101</v>
      </c>
      <c r="WCC80" s="392" t="s">
        <v>101</v>
      </c>
      <c r="WCD80" s="392" t="s">
        <v>101</v>
      </c>
      <c r="WCE80" s="392" t="s">
        <v>101</v>
      </c>
      <c r="WCF80" s="392" t="s">
        <v>101</v>
      </c>
      <c r="WCG80" s="392" t="s">
        <v>101</v>
      </c>
      <c r="WCH80" s="392" t="s">
        <v>101</v>
      </c>
      <c r="WCI80" s="392" t="s">
        <v>101</v>
      </c>
      <c r="WCJ80" s="392" t="s">
        <v>101</v>
      </c>
      <c r="WCK80" s="392" t="s">
        <v>101</v>
      </c>
      <c r="WCL80" s="392" t="s">
        <v>101</v>
      </c>
      <c r="WCM80" s="392" t="s">
        <v>101</v>
      </c>
      <c r="WCN80" s="392" t="s">
        <v>101</v>
      </c>
      <c r="WCO80" s="392" t="s">
        <v>101</v>
      </c>
      <c r="WCP80" s="392" t="s">
        <v>101</v>
      </c>
      <c r="WCQ80" s="392" t="s">
        <v>101</v>
      </c>
      <c r="WCR80" s="392" t="s">
        <v>101</v>
      </c>
      <c r="WCS80" s="392" t="s">
        <v>101</v>
      </c>
      <c r="WCT80" s="392" t="s">
        <v>101</v>
      </c>
      <c r="WCU80" s="392" t="s">
        <v>101</v>
      </c>
      <c r="WCV80" s="392" t="s">
        <v>101</v>
      </c>
      <c r="WCW80" s="392" t="s">
        <v>101</v>
      </c>
      <c r="WCX80" s="392" t="s">
        <v>101</v>
      </c>
      <c r="WCY80" s="392" t="s">
        <v>101</v>
      </c>
      <c r="WCZ80" s="392" t="s">
        <v>101</v>
      </c>
      <c r="WDA80" s="392" t="s">
        <v>101</v>
      </c>
      <c r="WDB80" s="392" t="s">
        <v>101</v>
      </c>
      <c r="WDC80" s="392" t="s">
        <v>101</v>
      </c>
      <c r="WDD80" s="392" t="s">
        <v>101</v>
      </c>
      <c r="WDE80" s="392" t="s">
        <v>101</v>
      </c>
      <c r="WDF80" s="392" t="s">
        <v>101</v>
      </c>
      <c r="WDG80" s="392" t="s">
        <v>101</v>
      </c>
      <c r="WDH80" s="392" t="s">
        <v>101</v>
      </c>
      <c r="WDI80" s="392" t="s">
        <v>101</v>
      </c>
      <c r="WDJ80" s="392" t="s">
        <v>101</v>
      </c>
      <c r="WDK80" s="392" t="s">
        <v>101</v>
      </c>
      <c r="WDL80" s="392" t="s">
        <v>101</v>
      </c>
      <c r="WDM80" s="392" t="s">
        <v>101</v>
      </c>
      <c r="WDN80" s="392" t="s">
        <v>101</v>
      </c>
      <c r="WDO80" s="392" t="s">
        <v>101</v>
      </c>
      <c r="WDP80" s="392" t="s">
        <v>101</v>
      </c>
      <c r="WDQ80" s="392" t="s">
        <v>101</v>
      </c>
      <c r="WDR80" s="392" t="s">
        <v>101</v>
      </c>
      <c r="WDS80" s="392" t="s">
        <v>101</v>
      </c>
      <c r="WDT80" s="392" t="s">
        <v>101</v>
      </c>
      <c r="WDU80" s="392" t="s">
        <v>101</v>
      </c>
      <c r="WDV80" s="392" t="s">
        <v>101</v>
      </c>
      <c r="WDW80" s="392" t="s">
        <v>101</v>
      </c>
      <c r="WDX80" s="392" t="s">
        <v>101</v>
      </c>
      <c r="WDY80" s="392" t="s">
        <v>101</v>
      </c>
      <c r="WDZ80" s="392" t="s">
        <v>101</v>
      </c>
      <c r="WEA80" s="392" t="s">
        <v>101</v>
      </c>
      <c r="WEB80" s="392" t="s">
        <v>101</v>
      </c>
      <c r="WEC80" s="392" t="s">
        <v>101</v>
      </c>
      <c r="WED80" s="392" t="s">
        <v>101</v>
      </c>
      <c r="WEE80" s="392" t="s">
        <v>101</v>
      </c>
      <c r="WEF80" s="392" t="s">
        <v>101</v>
      </c>
      <c r="WEG80" s="392" t="s">
        <v>101</v>
      </c>
      <c r="WEH80" s="392" t="s">
        <v>101</v>
      </c>
      <c r="WEI80" s="392" t="s">
        <v>101</v>
      </c>
      <c r="WEJ80" s="392" t="s">
        <v>101</v>
      </c>
      <c r="WEK80" s="392" t="s">
        <v>101</v>
      </c>
      <c r="WEL80" s="392" t="s">
        <v>101</v>
      </c>
      <c r="WEM80" s="392" t="s">
        <v>101</v>
      </c>
      <c r="WEN80" s="392" t="s">
        <v>101</v>
      </c>
      <c r="WEO80" s="392" t="s">
        <v>101</v>
      </c>
      <c r="WEP80" s="392" t="s">
        <v>101</v>
      </c>
      <c r="WEQ80" s="392" t="s">
        <v>101</v>
      </c>
      <c r="WER80" s="392" t="s">
        <v>101</v>
      </c>
      <c r="WES80" s="392" t="s">
        <v>101</v>
      </c>
      <c r="WET80" s="392" t="s">
        <v>101</v>
      </c>
      <c r="WEU80" s="392" t="s">
        <v>101</v>
      </c>
      <c r="WEV80" s="392" t="s">
        <v>101</v>
      </c>
      <c r="WEW80" s="392" t="s">
        <v>101</v>
      </c>
      <c r="WEX80" s="392" t="s">
        <v>101</v>
      </c>
      <c r="WEY80" s="392" t="s">
        <v>101</v>
      </c>
      <c r="WEZ80" s="392" t="s">
        <v>101</v>
      </c>
      <c r="WFA80" s="392" t="s">
        <v>101</v>
      </c>
      <c r="WFB80" s="392" t="s">
        <v>101</v>
      </c>
      <c r="WFC80" s="392" t="s">
        <v>101</v>
      </c>
      <c r="WFD80" s="392" t="s">
        <v>101</v>
      </c>
      <c r="WFE80" s="392" t="s">
        <v>101</v>
      </c>
      <c r="WFF80" s="392" t="s">
        <v>101</v>
      </c>
      <c r="WFG80" s="392" t="s">
        <v>101</v>
      </c>
      <c r="WFH80" s="392" t="s">
        <v>101</v>
      </c>
      <c r="WFI80" s="392" t="s">
        <v>101</v>
      </c>
      <c r="WFJ80" s="392" t="s">
        <v>101</v>
      </c>
      <c r="WFK80" s="392" t="s">
        <v>101</v>
      </c>
      <c r="WFL80" s="392" t="s">
        <v>101</v>
      </c>
      <c r="WFM80" s="392" t="s">
        <v>101</v>
      </c>
      <c r="WFN80" s="392" t="s">
        <v>101</v>
      </c>
      <c r="WFO80" s="392" t="s">
        <v>101</v>
      </c>
      <c r="WFP80" s="392" t="s">
        <v>101</v>
      </c>
      <c r="WFQ80" s="392" t="s">
        <v>101</v>
      </c>
      <c r="WFR80" s="392" t="s">
        <v>101</v>
      </c>
      <c r="WFS80" s="392" t="s">
        <v>101</v>
      </c>
      <c r="WFT80" s="392" t="s">
        <v>101</v>
      </c>
      <c r="WFU80" s="392" t="s">
        <v>101</v>
      </c>
      <c r="WFV80" s="392" t="s">
        <v>101</v>
      </c>
      <c r="WFW80" s="392" t="s">
        <v>101</v>
      </c>
      <c r="WFX80" s="392" t="s">
        <v>101</v>
      </c>
      <c r="WFY80" s="392" t="s">
        <v>101</v>
      </c>
      <c r="WFZ80" s="392" t="s">
        <v>101</v>
      </c>
      <c r="WGA80" s="392" t="s">
        <v>101</v>
      </c>
      <c r="WGB80" s="392" t="s">
        <v>101</v>
      </c>
      <c r="WGC80" s="392" t="s">
        <v>101</v>
      </c>
      <c r="WGD80" s="392" t="s">
        <v>101</v>
      </c>
      <c r="WGE80" s="392" t="s">
        <v>101</v>
      </c>
      <c r="WGF80" s="392" t="s">
        <v>101</v>
      </c>
      <c r="WGG80" s="392" t="s">
        <v>101</v>
      </c>
      <c r="WGH80" s="392" t="s">
        <v>101</v>
      </c>
      <c r="WGI80" s="392" t="s">
        <v>101</v>
      </c>
      <c r="WGJ80" s="392" t="s">
        <v>101</v>
      </c>
      <c r="WGK80" s="392" t="s">
        <v>101</v>
      </c>
      <c r="WGL80" s="392" t="s">
        <v>101</v>
      </c>
      <c r="WGM80" s="392" t="s">
        <v>101</v>
      </c>
      <c r="WGN80" s="392" t="s">
        <v>101</v>
      </c>
      <c r="WGO80" s="392" t="s">
        <v>101</v>
      </c>
      <c r="WGP80" s="392" t="s">
        <v>101</v>
      </c>
      <c r="WGQ80" s="392" t="s">
        <v>101</v>
      </c>
      <c r="WGR80" s="392" t="s">
        <v>101</v>
      </c>
      <c r="WGS80" s="392" t="s">
        <v>101</v>
      </c>
      <c r="WGT80" s="392" t="s">
        <v>101</v>
      </c>
      <c r="WGU80" s="392" t="s">
        <v>101</v>
      </c>
      <c r="WGV80" s="392" t="s">
        <v>101</v>
      </c>
      <c r="WGW80" s="392" t="s">
        <v>101</v>
      </c>
      <c r="WGX80" s="392" t="s">
        <v>101</v>
      </c>
      <c r="WGY80" s="392" t="s">
        <v>101</v>
      </c>
      <c r="WGZ80" s="392" t="s">
        <v>101</v>
      </c>
      <c r="WHA80" s="392" t="s">
        <v>101</v>
      </c>
      <c r="WHB80" s="392" t="s">
        <v>101</v>
      </c>
      <c r="WHC80" s="392" t="s">
        <v>101</v>
      </c>
      <c r="WHD80" s="392" t="s">
        <v>101</v>
      </c>
      <c r="WHE80" s="392" t="s">
        <v>101</v>
      </c>
      <c r="WHF80" s="392" t="s">
        <v>101</v>
      </c>
      <c r="WHG80" s="392" t="s">
        <v>101</v>
      </c>
      <c r="WHH80" s="392" t="s">
        <v>101</v>
      </c>
      <c r="WHI80" s="392" t="s">
        <v>101</v>
      </c>
      <c r="WHJ80" s="392" t="s">
        <v>101</v>
      </c>
      <c r="WHK80" s="392" t="s">
        <v>101</v>
      </c>
      <c r="WHL80" s="392" t="s">
        <v>101</v>
      </c>
      <c r="WHM80" s="392" t="s">
        <v>101</v>
      </c>
      <c r="WHN80" s="392" t="s">
        <v>101</v>
      </c>
      <c r="WHO80" s="392" t="s">
        <v>101</v>
      </c>
      <c r="WHP80" s="392" t="s">
        <v>101</v>
      </c>
      <c r="WHQ80" s="392" t="s">
        <v>101</v>
      </c>
      <c r="WHR80" s="392" t="s">
        <v>101</v>
      </c>
      <c r="WHS80" s="392" t="s">
        <v>101</v>
      </c>
      <c r="WHT80" s="392" t="s">
        <v>101</v>
      </c>
      <c r="WHU80" s="392" t="s">
        <v>101</v>
      </c>
      <c r="WHV80" s="392" t="s">
        <v>101</v>
      </c>
      <c r="WHW80" s="392" t="s">
        <v>101</v>
      </c>
      <c r="WHX80" s="392" t="s">
        <v>101</v>
      </c>
      <c r="WHY80" s="392" t="s">
        <v>101</v>
      </c>
      <c r="WHZ80" s="392" t="s">
        <v>101</v>
      </c>
      <c r="WIA80" s="392" t="s">
        <v>101</v>
      </c>
      <c r="WIB80" s="392" t="s">
        <v>101</v>
      </c>
      <c r="WIC80" s="392" t="s">
        <v>101</v>
      </c>
      <c r="WID80" s="392" t="s">
        <v>101</v>
      </c>
      <c r="WIE80" s="392" t="s">
        <v>101</v>
      </c>
      <c r="WIF80" s="392" t="s">
        <v>101</v>
      </c>
      <c r="WIG80" s="392" t="s">
        <v>101</v>
      </c>
      <c r="WIH80" s="392" t="s">
        <v>101</v>
      </c>
      <c r="WII80" s="392" t="s">
        <v>101</v>
      </c>
      <c r="WIJ80" s="392" t="s">
        <v>101</v>
      </c>
      <c r="WIK80" s="392" t="s">
        <v>101</v>
      </c>
      <c r="WIL80" s="392" t="s">
        <v>101</v>
      </c>
      <c r="WIM80" s="392" t="s">
        <v>101</v>
      </c>
      <c r="WIN80" s="392" t="s">
        <v>101</v>
      </c>
      <c r="WIO80" s="392" t="s">
        <v>101</v>
      </c>
      <c r="WIP80" s="392" t="s">
        <v>101</v>
      </c>
      <c r="WIQ80" s="392" t="s">
        <v>101</v>
      </c>
      <c r="WIR80" s="392" t="s">
        <v>101</v>
      </c>
      <c r="WIS80" s="392" t="s">
        <v>101</v>
      </c>
      <c r="WIT80" s="392" t="s">
        <v>101</v>
      </c>
      <c r="WIU80" s="392" t="s">
        <v>101</v>
      </c>
      <c r="WIV80" s="392" t="s">
        <v>101</v>
      </c>
      <c r="WIW80" s="392" t="s">
        <v>101</v>
      </c>
      <c r="WIX80" s="392" t="s">
        <v>101</v>
      </c>
      <c r="WIY80" s="392" t="s">
        <v>101</v>
      </c>
      <c r="WIZ80" s="392" t="s">
        <v>101</v>
      </c>
      <c r="WJA80" s="392" t="s">
        <v>101</v>
      </c>
      <c r="WJB80" s="392" t="s">
        <v>101</v>
      </c>
      <c r="WJC80" s="392" t="s">
        <v>101</v>
      </c>
      <c r="WJD80" s="392" t="s">
        <v>101</v>
      </c>
      <c r="WJE80" s="392" t="s">
        <v>101</v>
      </c>
      <c r="WJF80" s="392" t="s">
        <v>101</v>
      </c>
      <c r="WJG80" s="392" t="s">
        <v>101</v>
      </c>
      <c r="WJH80" s="392" t="s">
        <v>101</v>
      </c>
      <c r="WJI80" s="392" t="s">
        <v>101</v>
      </c>
      <c r="WJJ80" s="392" t="s">
        <v>101</v>
      </c>
      <c r="WJK80" s="392" t="s">
        <v>101</v>
      </c>
      <c r="WJL80" s="392" t="s">
        <v>101</v>
      </c>
      <c r="WJM80" s="392" t="s">
        <v>101</v>
      </c>
      <c r="WJN80" s="392" t="s">
        <v>101</v>
      </c>
      <c r="WJO80" s="392" t="s">
        <v>101</v>
      </c>
      <c r="WJP80" s="392" t="s">
        <v>101</v>
      </c>
      <c r="WJQ80" s="392" t="s">
        <v>101</v>
      </c>
      <c r="WJR80" s="392" t="s">
        <v>101</v>
      </c>
      <c r="WJS80" s="392" t="s">
        <v>101</v>
      </c>
      <c r="WJT80" s="392" t="s">
        <v>101</v>
      </c>
      <c r="WJU80" s="392" t="s">
        <v>101</v>
      </c>
      <c r="WJV80" s="392" t="s">
        <v>101</v>
      </c>
      <c r="WJW80" s="392" t="s">
        <v>101</v>
      </c>
      <c r="WJX80" s="392" t="s">
        <v>101</v>
      </c>
      <c r="WJY80" s="392" t="s">
        <v>101</v>
      </c>
      <c r="WJZ80" s="392" t="s">
        <v>101</v>
      </c>
      <c r="WKA80" s="392" t="s">
        <v>101</v>
      </c>
      <c r="WKB80" s="392" t="s">
        <v>101</v>
      </c>
      <c r="WKC80" s="392" t="s">
        <v>101</v>
      </c>
      <c r="WKD80" s="392" t="s">
        <v>101</v>
      </c>
      <c r="WKE80" s="392" t="s">
        <v>101</v>
      </c>
      <c r="WKF80" s="392" t="s">
        <v>101</v>
      </c>
      <c r="WKG80" s="392" t="s">
        <v>101</v>
      </c>
      <c r="WKH80" s="392" t="s">
        <v>101</v>
      </c>
      <c r="WKI80" s="392" t="s">
        <v>101</v>
      </c>
      <c r="WKJ80" s="392" t="s">
        <v>101</v>
      </c>
      <c r="WKK80" s="392" t="s">
        <v>101</v>
      </c>
      <c r="WKL80" s="392" t="s">
        <v>101</v>
      </c>
      <c r="WKM80" s="392" t="s">
        <v>101</v>
      </c>
      <c r="WKN80" s="392" t="s">
        <v>101</v>
      </c>
      <c r="WKO80" s="392" t="s">
        <v>101</v>
      </c>
      <c r="WKP80" s="392" t="s">
        <v>101</v>
      </c>
      <c r="WKQ80" s="392" t="s">
        <v>101</v>
      </c>
      <c r="WKR80" s="392" t="s">
        <v>101</v>
      </c>
      <c r="WKS80" s="392" t="s">
        <v>101</v>
      </c>
      <c r="WKT80" s="392" t="s">
        <v>101</v>
      </c>
      <c r="WKU80" s="392" t="s">
        <v>101</v>
      </c>
      <c r="WKV80" s="392" t="s">
        <v>101</v>
      </c>
      <c r="WKW80" s="392" t="s">
        <v>101</v>
      </c>
      <c r="WKX80" s="392" t="s">
        <v>101</v>
      </c>
      <c r="WKY80" s="392" t="s">
        <v>101</v>
      </c>
      <c r="WKZ80" s="392" t="s">
        <v>101</v>
      </c>
      <c r="WLA80" s="392" t="s">
        <v>101</v>
      </c>
      <c r="WLB80" s="392" t="s">
        <v>101</v>
      </c>
      <c r="WLC80" s="392" t="s">
        <v>101</v>
      </c>
      <c r="WLD80" s="392" t="s">
        <v>101</v>
      </c>
      <c r="WLE80" s="392" t="s">
        <v>101</v>
      </c>
      <c r="WLF80" s="392" t="s">
        <v>101</v>
      </c>
      <c r="WLG80" s="392" t="s">
        <v>101</v>
      </c>
      <c r="WLH80" s="392" t="s">
        <v>101</v>
      </c>
      <c r="WLI80" s="392" t="s">
        <v>101</v>
      </c>
      <c r="WLJ80" s="392" t="s">
        <v>101</v>
      </c>
      <c r="WLK80" s="392" t="s">
        <v>101</v>
      </c>
      <c r="WLL80" s="392" t="s">
        <v>101</v>
      </c>
      <c r="WLM80" s="392" t="s">
        <v>101</v>
      </c>
      <c r="WLN80" s="392" t="s">
        <v>101</v>
      </c>
      <c r="WLO80" s="392" t="s">
        <v>101</v>
      </c>
      <c r="WLP80" s="392" t="s">
        <v>101</v>
      </c>
      <c r="WLQ80" s="392" t="s">
        <v>101</v>
      </c>
      <c r="WLR80" s="392" t="s">
        <v>101</v>
      </c>
      <c r="WLS80" s="392" t="s">
        <v>101</v>
      </c>
      <c r="WLT80" s="392" t="s">
        <v>101</v>
      </c>
      <c r="WLU80" s="392" t="s">
        <v>101</v>
      </c>
      <c r="WLV80" s="392" t="s">
        <v>101</v>
      </c>
      <c r="WLW80" s="392" t="s">
        <v>101</v>
      </c>
      <c r="WLX80" s="392" t="s">
        <v>101</v>
      </c>
      <c r="WLY80" s="392" t="s">
        <v>101</v>
      </c>
      <c r="WLZ80" s="392" t="s">
        <v>101</v>
      </c>
      <c r="WMA80" s="392" t="s">
        <v>101</v>
      </c>
      <c r="WMB80" s="392" t="s">
        <v>101</v>
      </c>
      <c r="WMC80" s="392" t="s">
        <v>101</v>
      </c>
      <c r="WMD80" s="392" t="s">
        <v>101</v>
      </c>
      <c r="WME80" s="392" t="s">
        <v>101</v>
      </c>
      <c r="WMF80" s="392" t="s">
        <v>101</v>
      </c>
      <c r="WMG80" s="392" t="s">
        <v>101</v>
      </c>
      <c r="WMH80" s="392" t="s">
        <v>101</v>
      </c>
      <c r="WMI80" s="392" t="s">
        <v>101</v>
      </c>
      <c r="WMJ80" s="392" t="s">
        <v>101</v>
      </c>
      <c r="WMK80" s="392" t="s">
        <v>101</v>
      </c>
      <c r="WML80" s="392" t="s">
        <v>101</v>
      </c>
      <c r="WMM80" s="392" t="s">
        <v>101</v>
      </c>
      <c r="WMN80" s="392" t="s">
        <v>101</v>
      </c>
      <c r="WMO80" s="392" t="s">
        <v>101</v>
      </c>
      <c r="WMP80" s="392" t="s">
        <v>101</v>
      </c>
      <c r="WMQ80" s="392" t="s">
        <v>101</v>
      </c>
      <c r="WMR80" s="392" t="s">
        <v>101</v>
      </c>
      <c r="WMS80" s="392" t="s">
        <v>101</v>
      </c>
      <c r="WMT80" s="392" t="s">
        <v>101</v>
      </c>
      <c r="WMU80" s="392" t="s">
        <v>101</v>
      </c>
      <c r="WMV80" s="392" t="s">
        <v>101</v>
      </c>
      <c r="WMW80" s="392" t="s">
        <v>101</v>
      </c>
      <c r="WMX80" s="392" t="s">
        <v>101</v>
      </c>
      <c r="WMY80" s="392" t="s">
        <v>101</v>
      </c>
      <c r="WMZ80" s="392" t="s">
        <v>101</v>
      </c>
      <c r="WNA80" s="392" t="s">
        <v>101</v>
      </c>
      <c r="WNB80" s="392" t="s">
        <v>101</v>
      </c>
      <c r="WNC80" s="392" t="s">
        <v>101</v>
      </c>
      <c r="WND80" s="392" t="s">
        <v>101</v>
      </c>
      <c r="WNE80" s="392" t="s">
        <v>101</v>
      </c>
      <c r="WNF80" s="392" t="s">
        <v>101</v>
      </c>
      <c r="WNG80" s="392" t="s">
        <v>101</v>
      </c>
      <c r="WNH80" s="392" t="s">
        <v>101</v>
      </c>
      <c r="WNI80" s="392" t="s">
        <v>101</v>
      </c>
      <c r="WNJ80" s="392" t="s">
        <v>101</v>
      </c>
      <c r="WNK80" s="392" t="s">
        <v>101</v>
      </c>
      <c r="WNL80" s="392" t="s">
        <v>101</v>
      </c>
      <c r="WNM80" s="392" t="s">
        <v>101</v>
      </c>
      <c r="WNN80" s="392" t="s">
        <v>101</v>
      </c>
      <c r="WNO80" s="392" t="s">
        <v>101</v>
      </c>
      <c r="WNP80" s="392" t="s">
        <v>101</v>
      </c>
      <c r="WNQ80" s="392" t="s">
        <v>101</v>
      </c>
      <c r="WNR80" s="392" t="s">
        <v>101</v>
      </c>
      <c r="WNS80" s="392" t="s">
        <v>101</v>
      </c>
      <c r="WNT80" s="392" t="s">
        <v>101</v>
      </c>
      <c r="WNU80" s="392" t="s">
        <v>101</v>
      </c>
      <c r="WNV80" s="392" t="s">
        <v>101</v>
      </c>
      <c r="WNW80" s="392" t="s">
        <v>101</v>
      </c>
      <c r="WNX80" s="392" t="s">
        <v>101</v>
      </c>
      <c r="WNY80" s="392" t="s">
        <v>101</v>
      </c>
      <c r="WNZ80" s="392" t="s">
        <v>101</v>
      </c>
      <c r="WOA80" s="392" t="s">
        <v>101</v>
      </c>
      <c r="WOB80" s="392" t="s">
        <v>101</v>
      </c>
      <c r="WOC80" s="392" t="s">
        <v>101</v>
      </c>
      <c r="WOD80" s="392" t="s">
        <v>101</v>
      </c>
      <c r="WOE80" s="392" t="s">
        <v>101</v>
      </c>
      <c r="WOF80" s="392" t="s">
        <v>101</v>
      </c>
      <c r="WOG80" s="392" t="s">
        <v>101</v>
      </c>
      <c r="WOH80" s="392" t="s">
        <v>101</v>
      </c>
      <c r="WOI80" s="392" t="s">
        <v>101</v>
      </c>
      <c r="WOJ80" s="392" t="s">
        <v>101</v>
      </c>
      <c r="WOK80" s="392" t="s">
        <v>101</v>
      </c>
      <c r="WOL80" s="392" t="s">
        <v>101</v>
      </c>
      <c r="WOM80" s="392" t="s">
        <v>101</v>
      </c>
      <c r="WON80" s="392" t="s">
        <v>101</v>
      </c>
      <c r="WOO80" s="392" t="s">
        <v>101</v>
      </c>
      <c r="WOP80" s="392" t="s">
        <v>101</v>
      </c>
      <c r="WOQ80" s="392" t="s">
        <v>101</v>
      </c>
      <c r="WOR80" s="392" t="s">
        <v>101</v>
      </c>
      <c r="WOS80" s="392" t="s">
        <v>101</v>
      </c>
      <c r="WOT80" s="392" t="s">
        <v>101</v>
      </c>
      <c r="WOU80" s="392" t="s">
        <v>101</v>
      </c>
      <c r="WOV80" s="392" t="s">
        <v>101</v>
      </c>
      <c r="WOW80" s="392" t="s">
        <v>101</v>
      </c>
      <c r="WOX80" s="392" t="s">
        <v>101</v>
      </c>
      <c r="WOY80" s="392" t="s">
        <v>101</v>
      </c>
      <c r="WOZ80" s="392" t="s">
        <v>101</v>
      </c>
      <c r="WPA80" s="392" t="s">
        <v>101</v>
      </c>
      <c r="WPB80" s="392" t="s">
        <v>101</v>
      </c>
      <c r="WPC80" s="392" t="s">
        <v>101</v>
      </c>
      <c r="WPD80" s="392" t="s">
        <v>101</v>
      </c>
      <c r="WPE80" s="392" t="s">
        <v>101</v>
      </c>
      <c r="WPF80" s="392" t="s">
        <v>101</v>
      </c>
      <c r="WPG80" s="392" t="s">
        <v>101</v>
      </c>
      <c r="WPH80" s="392" t="s">
        <v>101</v>
      </c>
      <c r="WPI80" s="392" t="s">
        <v>101</v>
      </c>
      <c r="WPJ80" s="392" t="s">
        <v>101</v>
      </c>
      <c r="WPK80" s="392" t="s">
        <v>101</v>
      </c>
      <c r="WPL80" s="392" t="s">
        <v>101</v>
      </c>
      <c r="WPM80" s="392" t="s">
        <v>101</v>
      </c>
      <c r="WPN80" s="392" t="s">
        <v>101</v>
      </c>
      <c r="WPO80" s="392" t="s">
        <v>101</v>
      </c>
      <c r="WPP80" s="392" t="s">
        <v>101</v>
      </c>
      <c r="WPQ80" s="392" t="s">
        <v>101</v>
      </c>
      <c r="WPR80" s="392" t="s">
        <v>101</v>
      </c>
      <c r="WPS80" s="392" t="s">
        <v>101</v>
      </c>
      <c r="WPT80" s="392" t="s">
        <v>101</v>
      </c>
      <c r="WPU80" s="392" t="s">
        <v>101</v>
      </c>
      <c r="WPV80" s="392" t="s">
        <v>101</v>
      </c>
      <c r="WPW80" s="392" t="s">
        <v>101</v>
      </c>
      <c r="WPX80" s="392" t="s">
        <v>101</v>
      </c>
      <c r="WPY80" s="392" t="s">
        <v>101</v>
      </c>
      <c r="WPZ80" s="392" t="s">
        <v>101</v>
      </c>
      <c r="WQA80" s="392" t="s">
        <v>101</v>
      </c>
      <c r="WQB80" s="392" t="s">
        <v>101</v>
      </c>
      <c r="WQC80" s="392" t="s">
        <v>101</v>
      </c>
      <c r="WQD80" s="392" t="s">
        <v>101</v>
      </c>
      <c r="WQE80" s="392" t="s">
        <v>101</v>
      </c>
      <c r="WQF80" s="392" t="s">
        <v>101</v>
      </c>
      <c r="WQG80" s="392" t="s">
        <v>101</v>
      </c>
      <c r="WQH80" s="392" t="s">
        <v>101</v>
      </c>
      <c r="WQI80" s="392" t="s">
        <v>101</v>
      </c>
      <c r="WQJ80" s="392" t="s">
        <v>101</v>
      </c>
      <c r="WQK80" s="392" t="s">
        <v>101</v>
      </c>
      <c r="WQL80" s="392" t="s">
        <v>101</v>
      </c>
      <c r="WQM80" s="392" t="s">
        <v>101</v>
      </c>
      <c r="WQN80" s="392" t="s">
        <v>101</v>
      </c>
      <c r="WQO80" s="392" t="s">
        <v>101</v>
      </c>
      <c r="WQP80" s="392" t="s">
        <v>101</v>
      </c>
      <c r="WQQ80" s="392" t="s">
        <v>101</v>
      </c>
      <c r="WQR80" s="392" t="s">
        <v>101</v>
      </c>
      <c r="WQS80" s="392" t="s">
        <v>101</v>
      </c>
      <c r="WQT80" s="392" t="s">
        <v>101</v>
      </c>
      <c r="WQU80" s="392" t="s">
        <v>101</v>
      </c>
      <c r="WQV80" s="392" t="s">
        <v>101</v>
      </c>
      <c r="WQW80" s="392" t="s">
        <v>101</v>
      </c>
      <c r="WQX80" s="392" t="s">
        <v>101</v>
      </c>
      <c r="WQY80" s="392" t="s">
        <v>101</v>
      </c>
      <c r="WQZ80" s="392" t="s">
        <v>101</v>
      </c>
      <c r="WRA80" s="392" t="s">
        <v>101</v>
      </c>
      <c r="WRB80" s="392" t="s">
        <v>101</v>
      </c>
      <c r="WRC80" s="392" t="s">
        <v>101</v>
      </c>
      <c r="WRD80" s="392" t="s">
        <v>101</v>
      </c>
      <c r="WRE80" s="392" t="s">
        <v>101</v>
      </c>
      <c r="WRF80" s="392" t="s">
        <v>101</v>
      </c>
      <c r="WRG80" s="392" t="s">
        <v>101</v>
      </c>
      <c r="WRH80" s="392" t="s">
        <v>101</v>
      </c>
      <c r="WRI80" s="392" t="s">
        <v>101</v>
      </c>
      <c r="WRJ80" s="392" t="s">
        <v>101</v>
      </c>
      <c r="WRK80" s="392" t="s">
        <v>101</v>
      </c>
      <c r="WRL80" s="392" t="s">
        <v>101</v>
      </c>
      <c r="WRM80" s="392" t="s">
        <v>101</v>
      </c>
      <c r="WRN80" s="392" t="s">
        <v>101</v>
      </c>
      <c r="WRO80" s="392" t="s">
        <v>101</v>
      </c>
      <c r="WRP80" s="392" t="s">
        <v>101</v>
      </c>
      <c r="WRQ80" s="392" t="s">
        <v>101</v>
      </c>
      <c r="WRR80" s="392" t="s">
        <v>101</v>
      </c>
      <c r="WRS80" s="392" t="s">
        <v>101</v>
      </c>
      <c r="WRT80" s="392" t="s">
        <v>101</v>
      </c>
      <c r="WRU80" s="392" t="s">
        <v>101</v>
      </c>
      <c r="WRV80" s="392" t="s">
        <v>101</v>
      </c>
      <c r="WRW80" s="392" t="s">
        <v>101</v>
      </c>
      <c r="WRX80" s="392" t="s">
        <v>101</v>
      </c>
      <c r="WRY80" s="392" t="s">
        <v>101</v>
      </c>
      <c r="WRZ80" s="392" t="s">
        <v>101</v>
      </c>
      <c r="WSA80" s="392" t="s">
        <v>101</v>
      </c>
      <c r="WSB80" s="392" t="s">
        <v>101</v>
      </c>
      <c r="WSC80" s="392" t="s">
        <v>101</v>
      </c>
      <c r="WSD80" s="392" t="s">
        <v>101</v>
      </c>
      <c r="WSE80" s="392" t="s">
        <v>101</v>
      </c>
      <c r="WSF80" s="392" t="s">
        <v>101</v>
      </c>
      <c r="WSG80" s="392" t="s">
        <v>101</v>
      </c>
      <c r="WSH80" s="392" t="s">
        <v>101</v>
      </c>
      <c r="WSI80" s="392" t="s">
        <v>101</v>
      </c>
      <c r="WSJ80" s="392" t="s">
        <v>101</v>
      </c>
      <c r="WSK80" s="392" t="s">
        <v>101</v>
      </c>
      <c r="WSL80" s="392" t="s">
        <v>101</v>
      </c>
      <c r="WSM80" s="392" t="s">
        <v>101</v>
      </c>
      <c r="WSN80" s="392" t="s">
        <v>101</v>
      </c>
      <c r="WSO80" s="392" t="s">
        <v>101</v>
      </c>
      <c r="WSP80" s="392" t="s">
        <v>101</v>
      </c>
      <c r="WSQ80" s="392" t="s">
        <v>101</v>
      </c>
      <c r="WSR80" s="392" t="s">
        <v>101</v>
      </c>
      <c r="WSS80" s="392" t="s">
        <v>101</v>
      </c>
      <c r="WST80" s="392" t="s">
        <v>101</v>
      </c>
      <c r="WSU80" s="392" t="s">
        <v>101</v>
      </c>
      <c r="WSV80" s="392" t="s">
        <v>101</v>
      </c>
      <c r="WSW80" s="392" t="s">
        <v>101</v>
      </c>
      <c r="WSX80" s="392" t="s">
        <v>101</v>
      </c>
      <c r="WSY80" s="392" t="s">
        <v>101</v>
      </c>
      <c r="WSZ80" s="392" t="s">
        <v>101</v>
      </c>
      <c r="WTA80" s="392" t="s">
        <v>101</v>
      </c>
      <c r="WTB80" s="392" t="s">
        <v>101</v>
      </c>
      <c r="WTC80" s="392" t="s">
        <v>101</v>
      </c>
      <c r="WTD80" s="392" t="s">
        <v>101</v>
      </c>
      <c r="WTE80" s="392" t="s">
        <v>101</v>
      </c>
      <c r="WTF80" s="392" t="s">
        <v>101</v>
      </c>
      <c r="WTG80" s="392" t="s">
        <v>101</v>
      </c>
      <c r="WTH80" s="392" t="s">
        <v>101</v>
      </c>
      <c r="WTI80" s="392" t="s">
        <v>101</v>
      </c>
      <c r="WTJ80" s="392" t="s">
        <v>101</v>
      </c>
      <c r="WTK80" s="392" t="s">
        <v>101</v>
      </c>
      <c r="WTL80" s="392" t="s">
        <v>101</v>
      </c>
      <c r="WTM80" s="392" t="s">
        <v>101</v>
      </c>
      <c r="WTN80" s="392" t="s">
        <v>101</v>
      </c>
      <c r="WTO80" s="392" t="s">
        <v>101</v>
      </c>
      <c r="WTP80" s="392" t="s">
        <v>101</v>
      </c>
      <c r="WTQ80" s="392" t="s">
        <v>101</v>
      </c>
      <c r="WTR80" s="392" t="s">
        <v>101</v>
      </c>
      <c r="WTS80" s="392" t="s">
        <v>101</v>
      </c>
      <c r="WTT80" s="392" t="s">
        <v>101</v>
      </c>
      <c r="WTU80" s="392" t="s">
        <v>101</v>
      </c>
      <c r="WTV80" s="392" t="s">
        <v>101</v>
      </c>
      <c r="WTW80" s="392" t="s">
        <v>101</v>
      </c>
      <c r="WTX80" s="392" t="s">
        <v>101</v>
      </c>
      <c r="WTY80" s="392" t="s">
        <v>101</v>
      </c>
      <c r="WTZ80" s="392" t="s">
        <v>101</v>
      </c>
      <c r="WUA80" s="392" t="s">
        <v>101</v>
      </c>
      <c r="WUB80" s="392" t="s">
        <v>101</v>
      </c>
      <c r="WUC80" s="392" t="s">
        <v>101</v>
      </c>
      <c r="WUD80" s="392" t="s">
        <v>101</v>
      </c>
      <c r="WUE80" s="392" t="s">
        <v>101</v>
      </c>
      <c r="WUF80" s="392" t="s">
        <v>101</v>
      </c>
      <c r="WUG80" s="392" t="s">
        <v>101</v>
      </c>
      <c r="WUH80" s="392" t="s">
        <v>101</v>
      </c>
      <c r="WUI80" s="392" t="s">
        <v>101</v>
      </c>
      <c r="WUJ80" s="392" t="s">
        <v>101</v>
      </c>
      <c r="WUK80" s="392" t="s">
        <v>101</v>
      </c>
      <c r="WUL80" s="392" t="s">
        <v>101</v>
      </c>
      <c r="WUM80" s="392" t="s">
        <v>101</v>
      </c>
      <c r="WUN80" s="392" t="s">
        <v>101</v>
      </c>
      <c r="WUO80" s="392" t="s">
        <v>101</v>
      </c>
      <c r="WUP80" s="392" t="s">
        <v>101</v>
      </c>
      <c r="WUQ80" s="392" t="s">
        <v>101</v>
      </c>
      <c r="WUR80" s="392" t="s">
        <v>101</v>
      </c>
      <c r="WUS80" s="392" t="s">
        <v>101</v>
      </c>
      <c r="WUT80" s="392" t="s">
        <v>101</v>
      </c>
      <c r="WUU80" s="392" t="s">
        <v>101</v>
      </c>
      <c r="WUV80" s="392" t="s">
        <v>101</v>
      </c>
      <c r="WUW80" s="392" t="s">
        <v>101</v>
      </c>
      <c r="WUX80" s="392" t="s">
        <v>101</v>
      </c>
      <c r="WUY80" s="392" t="s">
        <v>101</v>
      </c>
      <c r="WUZ80" s="392" t="s">
        <v>101</v>
      </c>
      <c r="WVA80" s="392" t="s">
        <v>101</v>
      </c>
      <c r="WVB80" s="392" t="s">
        <v>101</v>
      </c>
      <c r="WVC80" s="392" t="s">
        <v>101</v>
      </c>
      <c r="WVD80" s="392" t="s">
        <v>101</v>
      </c>
      <c r="WVE80" s="392" t="s">
        <v>101</v>
      </c>
      <c r="WVF80" s="392" t="s">
        <v>101</v>
      </c>
      <c r="WVG80" s="392" t="s">
        <v>101</v>
      </c>
      <c r="WVH80" s="392" t="s">
        <v>101</v>
      </c>
      <c r="WVI80" s="392" t="s">
        <v>101</v>
      </c>
      <c r="WVJ80" s="392" t="s">
        <v>101</v>
      </c>
      <c r="WVK80" s="392" t="s">
        <v>101</v>
      </c>
      <c r="WVL80" s="392" t="s">
        <v>101</v>
      </c>
      <c r="WVM80" s="392" t="s">
        <v>101</v>
      </c>
      <c r="WVN80" s="392" t="s">
        <v>101</v>
      </c>
      <c r="WVO80" s="392" t="s">
        <v>101</v>
      </c>
      <c r="WVP80" s="392" t="s">
        <v>101</v>
      </c>
      <c r="WVQ80" s="392" t="s">
        <v>101</v>
      </c>
      <c r="WVR80" s="392" t="s">
        <v>101</v>
      </c>
      <c r="WVS80" s="392" t="s">
        <v>101</v>
      </c>
      <c r="WVT80" s="392" t="s">
        <v>101</v>
      </c>
      <c r="WVU80" s="392" t="s">
        <v>101</v>
      </c>
      <c r="WVV80" s="392" t="s">
        <v>101</v>
      </c>
      <c r="WVW80" s="392" t="s">
        <v>101</v>
      </c>
      <c r="WVX80" s="392" t="s">
        <v>101</v>
      </c>
      <c r="WVY80" s="392" t="s">
        <v>101</v>
      </c>
      <c r="WVZ80" s="392" t="s">
        <v>101</v>
      </c>
      <c r="WWA80" s="392" t="s">
        <v>101</v>
      </c>
      <c r="WWB80" s="392" t="s">
        <v>101</v>
      </c>
      <c r="WWC80" s="392" t="s">
        <v>101</v>
      </c>
      <c r="WWD80" s="392" t="s">
        <v>101</v>
      </c>
      <c r="WWE80" s="392" t="s">
        <v>101</v>
      </c>
      <c r="WWF80" s="392" t="s">
        <v>101</v>
      </c>
      <c r="WWG80" s="392" t="s">
        <v>101</v>
      </c>
      <c r="WWH80" s="392" t="s">
        <v>101</v>
      </c>
      <c r="WWI80" s="392" t="s">
        <v>101</v>
      </c>
      <c r="WWJ80" s="392" t="s">
        <v>101</v>
      </c>
      <c r="WWK80" s="392" t="s">
        <v>101</v>
      </c>
      <c r="WWL80" s="392" t="s">
        <v>101</v>
      </c>
      <c r="WWM80" s="392" t="s">
        <v>101</v>
      </c>
      <c r="WWN80" s="392" t="s">
        <v>101</v>
      </c>
      <c r="WWO80" s="392" t="s">
        <v>101</v>
      </c>
      <c r="WWP80" s="392" t="s">
        <v>101</v>
      </c>
      <c r="WWQ80" s="392" t="s">
        <v>101</v>
      </c>
      <c r="WWR80" s="392" t="s">
        <v>101</v>
      </c>
      <c r="WWS80" s="392" t="s">
        <v>101</v>
      </c>
      <c r="WWT80" s="392" t="s">
        <v>101</v>
      </c>
      <c r="WWU80" s="392" t="s">
        <v>101</v>
      </c>
      <c r="WWV80" s="392" t="s">
        <v>101</v>
      </c>
      <c r="WWW80" s="392" t="s">
        <v>101</v>
      </c>
      <c r="WWX80" s="392" t="s">
        <v>101</v>
      </c>
      <c r="WWY80" s="392" t="s">
        <v>101</v>
      </c>
      <c r="WWZ80" s="392" t="s">
        <v>101</v>
      </c>
      <c r="WXA80" s="392" t="s">
        <v>101</v>
      </c>
      <c r="WXB80" s="392" t="s">
        <v>101</v>
      </c>
      <c r="WXC80" s="392" t="s">
        <v>101</v>
      </c>
      <c r="WXD80" s="392" t="s">
        <v>101</v>
      </c>
      <c r="WXE80" s="392" t="s">
        <v>101</v>
      </c>
      <c r="WXF80" s="392" t="s">
        <v>101</v>
      </c>
      <c r="WXG80" s="392" t="s">
        <v>101</v>
      </c>
      <c r="WXH80" s="392" t="s">
        <v>101</v>
      </c>
      <c r="WXI80" s="392" t="s">
        <v>101</v>
      </c>
      <c r="WXJ80" s="392" t="s">
        <v>101</v>
      </c>
      <c r="WXK80" s="392" t="s">
        <v>101</v>
      </c>
      <c r="WXL80" s="392" t="s">
        <v>101</v>
      </c>
      <c r="WXM80" s="392" t="s">
        <v>101</v>
      </c>
      <c r="WXN80" s="392" t="s">
        <v>101</v>
      </c>
      <c r="WXO80" s="392" t="s">
        <v>101</v>
      </c>
      <c r="WXP80" s="392" t="s">
        <v>101</v>
      </c>
      <c r="WXQ80" s="392" t="s">
        <v>101</v>
      </c>
      <c r="WXR80" s="392" t="s">
        <v>101</v>
      </c>
      <c r="WXS80" s="392" t="s">
        <v>101</v>
      </c>
      <c r="WXT80" s="392" t="s">
        <v>101</v>
      </c>
      <c r="WXU80" s="392" t="s">
        <v>101</v>
      </c>
      <c r="WXV80" s="392" t="s">
        <v>101</v>
      </c>
      <c r="WXW80" s="392" t="s">
        <v>101</v>
      </c>
      <c r="WXX80" s="392" t="s">
        <v>101</v>
      </c>
      <c r="WXY80" s="392" t="s">
        <v>101</v>
      </c>
      <c r="WXZ80" s="392" t="s">
        <v>101</v>
      </c>
      <c r="WYA80" s="392" t="s">
        <v>101</v>
      </c>
      <c r="WYB80" s="392" t="s">
        <v>101</v>
      </c>
      <c r="WYC80" s="392" t="s">
        <v>101</v>
      </c>
      <c r="WYD80" s="392" t="s">
        <v>101</v>
      </c>
      <c r="WYE80" s="392" t="s">
        <v>101</v>
      </c>
      <c r="WYF80" s="392" t="s">
        <v>101</v>
      </c>
      <c r="WYG80" s="392" t="s">
        <v>101</v>
      </c>
      <c r="WYH80" s="392" t="s">
        <v>101</v>
      </c>
      <c r="WYI80" s="392" t="s">
        <v>101</v>
      </c>
      <c r="WYJ80" s="392" t="s">
        <v>101</v>
      </c>
      <c r="WYK80" s="392" t="s">
        <v>101</v>
      </c>
      <c r="WYL80" s="392" t="s">
        <v>101</v>
      </c>
      <c r="WYM80" s="392" t="s">
        <v>101</v>
      </c>
      <c r="WYN80" s="392" t="s">
        <v>101</v>
      </c>
      <c r="WYO80" s="392" t="s">
        <v>101</v>
      </c>
      <c r="WYP80" s="392" t="s">
        <v>101</v>
      </c>
      <c r="WYQ80" s="392" t="s">
        <v>101</v>
      </c>
      <c r="WYR80" s="392" t="s">
        <v>101</v>
      </c>
      <c r="WYS80" s="392" t="s">
        <v>101</v>
      </c>
      <c r="WYT80" s="392" t="s">
        <v>101</v>
      </c>
      <c r="WYU80" s="392" t="s">
        <v>101</v>
      </c>
      <c r="WYV80" s="392" t="s">
        <v>101</v>
      </c>
      <c r="WYW80" s="392" t="s">
        <v>101</v>
      </c>
      <c r="WYX80" s="392" t="s">
        <v>101</v>
      </c>
      <c r="WYY80" s="392" t="s">
        <v>101</v>
      </c>
      <c r="WYZ80" s="392" t="s">
        <v>101</v>
      </c>
      <c r="WZA80" s="392" t="s">
        <v>101</v>
      </c>
      <c r="WZB80" s="392" t="s">
        <v>101</v>
      </c>
      <c r="WZC80" s="392" t="s">
        <v>101</v>
      </c>
      <c r="WZD80" s="392" t="s">
        <v>101</v>
      </c>
      <c r="WZE80" s="392" t="s">
        <v>101</v>
      </c>
      <c r="WZF80" s="392" t="s">
        <v>101</v>
      </c>
      <c r="WZG80" s="392" t="s">
        <v>101</v>
      </c>
      <c r="WZH80" s="392" t="s">
        <v>101</v>
      </c>
      <c r="WZI80" s="392" t="s">
        <v>101</v>
      </c>
      <c r="WZJ80" s="392" t="s">
        <v>101</v>
      </c>
      <c r="WZK80" s="392" t="s">
        <v>101</v>
      </c>
      <c r="WZL80" s="392" t="s">
        <v>101</v>
      </c>
      <c r="WZM80" s="392" t="s">
        <v>101</v>
      </c>
      <c r="WZN80" s="392" t="s">
        <v>101</v>
      </c>
      <c r="WZO80" s="392" t="s">
        <v>101</v>
      </c>
      <c r="WZP80" s="392" t="s">
        <v>101</v>
      </c>
      <c r="WZQ80" s="392" t="s">
        <v>101</v>
      </c>
      <c r="WZR80" s="392" t="s">
        <v>101</v>
      </c>
      <c r="WZS80" s="392" t="s">
        <v>101</v>
      </c>
      <c r="WZT80" s="392" t="s">
        <v>101</v>
      </c>
      <c r="WZU80" s="392" t="s">
        <v>101</v>
      </c>
      <c r="WZV80" s="392" t="s">
        <v>101</v>
      </c>
      <c r="WZW80" s="392" t="s">
        <v>101</v>
      </c>
      <c r="WZX80" s="392" t="s">
        <v>101</v>
      </c>
      <c r="WZY80" s="392" t="s">
        <v>101</v>
      </c>
      <c r="WZZ80" s="392" t="s">
        <v>101</v>
      </c>
      <c r="XAA80" s="392" t="s">
        <v>101</v>
      </c>
      <c r="XAB80" s="392" t="s">
        <v>101</v>
      </c>
      <c r="XAC80" s="392" t="s">
        <v>101</v>
      </c>
      <c r="XAD80" s="392" t="s">
        <v>101</v>
      </c>
      <c r="XAE80" s="392" t="s">
        <v>101</v>
      </c>
      <c r="XAF80" s="392" t="s">
        <v>101</v>
      </c>
      <c r="XAG80" s="392" t="s">
        <v>101</v>
      </c>
      <c r="XAH80" s="392" t="s">
        <v>101</v>
      </c>
      <c r="XAI80" s="392" t="s">
        <v>101</v>
      </c>
      <c r="XAJ80" s="392" t="s">
        <v>101</v>
      </c>
      <c r="XAK80" s="392" t="s">
        <v>101</v>
      </c>
      <c r="XAL80" s="392" t="s">
        <v>101</v>
      </c>
      <c r="XAM80" s="392" t="s">
        <v>101</v>
      </c>
      <c r="XAN80" s="392" t="s">
        <v>101</v>
      </c>
      <c r="XAO80" s="392" t="s">
        <v>101</v>
      </c>
      <c r="XAP80" s="392" t="s">
        <v>101</v>
      </c>
      <c r="XAQ80" s="392" t="s">
        <v>101</v>
      </c>
      <c r="XAR80" s="392" t="s">
        <v>101</v>
      </c>
      <c r="XAS80" s="392" t="s">
        <v>101</v>
      </c>
      <c r="XAT80" s="392" t="s">
        <v>101</v>
      </c>
      <c r="XAU80" s="392" t="s">
        <v>101</v>
      </c>
      <c r="XAV80" s="392" t="s">
        <v>101</v>
      </c>
      <c r="XAW80" s="392" t="s">
        <v>101</v>
      </c>
      <c r="XAX80" s="392" t="s">
        <v>101</v>
      </c>
      <c r="XAY80" s="392" t="s">
        <v>101</v>
      </c>
      <c r="XAZ80" s="392" t="s">
        <v>101</v>
      </c>
      <c r="XBA80" s="392" t="s">
        <v>101</v>
      </c>
      <c r="XBB80" s="392" t="s">
        <v>101</v>
      </c>
      <c r="XBC80" s="392" t="s">
        <v>101</v>
      </c>
      <c r="XBD80" s="392" t="s">
        <v>101</v>
      </c>
      <c r="XBE80" s="392" t="s">
        <v>101</v>
      </c>
      <c r="XBF80" s="392" t="s">
        <v>101</v>
      </c>
      <c r="XBG80" s="392" t="s">
        <v>101</v>
      </c>
      <c r="XBH80" s="392" t="s">
        <v>101</v>
      </c>
      <c r="XBI80" s="392" t="s">
        <v>101</v>
      </c>
      <c r="XBJ80" s="392" t="s">
        <v>101</v>
      </c>
      <c r="XBK80" s="392" t="s">
        <v>101</v>
      </c>
      <c r="XBL80" s="392" t="s">
        <v>101</v>
      </c>
      <c r="XBM80" s="392" t="s">
        <v>101</v>
      </c>
      <c r="XBN80" s="392" t="s">
        <v>101</v>
      </c>
      <c r="XBO80" s="392" t="s">
        <v>101</v>
      </c>
      <c r="XBP80" s="392" t="s">
        <v>101</v>
      </c>
      <c r="XBQ80" s="392" t="s">
        <v>101</v>
      </c>
      <c r="XBR80" s="392" t="s">
        <v>101</v>
      </c>
      <c r="XBS80" s="392" t="s">
        <v>101</v>
      </c>
      <c r="XBT80" s="392" t="s">
        <v>101</v>
      </c>
      <c r="XBU80" s="392" t="s">
        <v>101</v>
      </c>
      <c r="XBV80" s="392" t="s">
        <v>101</v>
      </c>
      <c r="XBW80" s="392" t="s">
        <v>101</v>
      </c>
      <c r="XBX80" s="392" t="s">
        <v>101</v>
      </c>
      <c r="XBY80" s="392" t="s">
        <v>101</v>
      </c>
      <c r="XBZ80" s="392" t="s">
        <v>101</v>
      </c>
      <c r="XCA80" s="392" t="s">
        <v>101</v>
      </c>
      <c r="XCB80" s="392" t="s">
        <v>101</v>
      </c>
      <c r="XCC80" s="392" t="s">
        <v>101</v>
      </c>
      <c r="XCD80" s="392" t="s">
        <v>101</v>
      </c>
      <c r="XCE80" s="392" t="s">
        <v>101</v>
      </c>
      <c r="XCF80" s="392" t="s">
        <v>101</v>
      </c>
      <c r="XCG80" s="392" t="s">
        <v>101</v>
      </c>
      <c r="XCH80" s="392" t="s">
        <v>101</v>
      </c>
      <c r="XCI80" s="392" t="s">
        <v>101</v>
      </c>
      <c r="XCJ80" s="392" t="s">
        <v>101</v>
      </c>
      <c r="XCK80" s="392" t="s">
        <v>101</v>
      </c>
      <c r="XCL80" s="392" t="s">
        <v>101</v>
      </c>
      <c r="XCM80" s="392" t="s">
        <v>101</v>
      </c>
      <c r="XCN80" s="392" t="s">
        <v>101</v>
      </c>
      <c r="XCO80" s="392" t="s">
        <v>101</v>
      </c>
      <c r="XCP80" s="392" t="s">
        <v>101</v>
      </c>
      <c r="XCQ80" s="392" t="s">
        <v>101</v>
      </c>
      <c r="XCR80" s="392" t="s">
        <v>101</v>
      </c>
      <c r="XCS80" s="392" t="s">
        <v>101</v>
      </c>
      <c r="XCT80" s="392" t="s">
        <v>101</v>
      </c>
      <c r="XCU80" s="392" t="s">
        <v>101</v>
      </c>
      <c r="XCV80" s="392" t="s">
        <v>101</v>
      </c>
      <c r="XCW80" s="392" t="s">
        <v>101</v>
      </c>
      <c r="XCX80" s="392" t="s">
        <v>101</v>
      </c>
      <c r="XCY80" s="392" t="s">
        <v>101</v>
      </c>
      <c r="XCZ80" s="392" t="s">
        <v>101</v>
      </c>
      <c r="XDA80" s="392" t="s">
        <v>101</v>
      </c>
      <c r="XDB80" s="392" t="s">
        <v>101</v>
      </c>
      <c r="XDC80" s="392" t="s">
        <v>101</v>
      </c>
      <c r="XDD80" s="392" t="s">
        <v>101</v>
      </c>
      <c r="XDE80" s="392" t="s">
        <v>101</v>
      </c>
      <c r="XDF80" s="392" t="s">
        <v>101</v>
      </c>
      <c r="XDG80" s="392" t="s">
        <v>101</v>
      </c>
      <c r="XDH80" s="392" t="s">
        <v>101</v>
      </c>
      <c r="XDI80" s="392" t="s">
        <v>101</v>
      </c>
      <c r="XDJ80" s="392" t="s">
        <v>101</v>
      </c>
      <c r="XDK80" s="392" t="s">
        <v>101</v>
      </c>
      <c r="XDL80" s="392" t="s">
        <v>101</v>
      </c>
      <c r="XDM80" s="392" t="s">
        <v>101</v>
      </c>
      <c r="XDN80" s="392" t="s">
        <v>101</v>
      </c>
      <c r="XDO80" s="392" t="s">
        <v>101</v>
      </c>
      <c r="XDP80" s="392" t="s">
        <v>101</v>
      </c>
      <c r="XDQ80" s="392" t="s">
        <v>101</v>
      </c>
      <c r="XDR80" s="392" t="s">
        <v>101</v>
      </c>
      <c r="XDS80" s="392" t="s">
        <v>101</v>
      </c>
      <c r="XDT80" s="392" t="s">
        <v>101</v>
      </c>
      <c r="XDU80" s="392" t="s">
        <v>101</v>
      </c>
      <c r="XDV80" s="392" t="s">
        <v>101</v>
      </c>
      <c r="XDW80" s="392" t="s">
        <v>101</v>
      </c>
      <c r="XDX80" s="392" t="s">
        <v>101</v>
      </c>
      <c r="XDY80" s="392" t="s">
        <v>101</v>
      </c>
      <c r="XDZ80" s="392" t="s">
        <v>101</v>
      </c>
      <c r="XEA80" s="392" t="s">
        <v>101</v>
      </c>
      <c r="XEB80" s="392" t="s">
        <v>101</v>
      </c>
      <c r="XEC80" s="392" t="s">
        <v>101</v>
      </c>
      <c r="XED80" s="392" t="s">
        <v>101</v>
      </c>
      <c r="XEE80" s="392" t="s">
        <v>101</v>
      </c>
      <c r="XEF80" s="392" t="s">
        <v>101</v>
      </c>
      <c r="XEG80" s="392" t="s">
        <v>101</v>
      </c>
      <c r="XEH80" s="392" t="s">
        <v>101</v>
      </c>
      <c r="XEI80" s="392" t="s">
        <v>101</v>
      </c>
      <c r="XEJ80" s="392" t="s">
        <v>101</v>
      </c>
      <c r="XEK80" s="392" t="s">
        <v>101</v>
      </c>
      <c r="XEL80" s="392" t="s">
        <v>101</v>
      </c>
      <c r="XEM80" s="392" t="s">
        <v>101</v>
      </c>
      <c r="XEN80" s="392" t="s">
        <v>101</v>
      </c>
      <c r="XEO80" s="392" t="s">
        <v>101</v>
      </c>
      <c r="XEP80" s="392" t="s">
        <v>101</v>
      </c>
      <c r="XEQ80" s="392" t="s">
        <v>101</v>
      </c>
      <c r="XER80" s="392" t="s">
        <v>101</v>
      </c>
      <c r="XES80" s="392" t="s">
        <v>101</v>
      </c>
      <c r="XET80" s="392" t="s">
        <v>101</v>
      </c>
      <c r="XEU80" s="392" t="s">
        <v>101</v>
      </c>
      <c r="XEV80" s="392" t="s">
        <v>101</v>
      </c>
      <c r="XEW80" s="392" t="s">
        <v>101</v>
      </c>
      <c r="XEX80" s="392" t="s">
        <v>101</v>
      </c>
      <c r="XEY80" s="392" t="s">
        <v>101</v>
      </c>
      <c r="XEZ80" s="392" t="s">
        <v>101</v>
      </c>
      <c r="XFA80" s="392" t="s">
        <v>101</v>
      </c>
      <c r="XFB80" s="392" t="s">
        <v>101</v>
      </c>
      <c r="XFC80" s="392" t="s">
        <v>101</v>
      </c>
      <c r="XFD80" s="392" t="s">
        <v>101</v>
      </c>
    </row>
    <row r="81" spans="1:1">
      <c r="A81" s="390" t="s">
        <v>108</v>
      </c>
    </row>
    <row r="82" spans="1:1">
      <c r="A82" s="390" t="s">
        <v>109</v>
      </c>
    </row>
    <row r="83" spans="1:1">
      <c r="A83" s="390" t="s">
        <v>110</v>
      </c>
    </row>
    <row r="84" spans="1:1">
      <c r="A84" s="390" t="s">
        <v>111</v>
      </c>
    </row>
    <row r="85" spans="1:1">
      <c r="A85" s="1302" t="s">
        <v>112</v>
      </c>
    </row>
    <row r="86" spans="1:1">
      <c r="A86" s="392"/>
    </row>
    <row r="87" spans="1:1">
      <c r="A87" s="389" t="s">
        <v>113</v>
      </c>
    </row>
    <row r="88" spans="1:1" ht="4.5" customHeight="1">
      <c r="A88" s="389"/>
    </row>
    <row r="89" spans="1:1">
      <c r="A89" s="390" t="s">
        <v>114</v>
      </c>
    </row>
    <row r="90" spans="1:1">
      <c r="A90" s="390" t="s">
        <v>115</v>
      </c>
    </row>
    <row r="91" spans="1:1">
      <c r="A91" s="390" t="s">
        <v>116</v>
      </c>
    </row>
    <row r="92" spans="1:1">
      <c r="A92" s="390" t="s">
        <v>117</v>
      </c>
    </row>
    <row r="93" spans="1:1">
      <c r="A93" s="390" t="s">
        <v>118</v>
      </c>
    </row>
    <row r="94" spans="1:1">
      <c r="A94" s="390" t="s">
        <v>119</v>
      </c>
    </row>
    <row r="95" spans="1:1">
      <c r="A95" s="390" t="s">
        <v>120</v>
      </c>
    </row>
    <row r="96" spans="1:1">
      <c r="A96" s="390" t="s">
        <v>121</v>
      </c>
    </row>
    <row r="97" spans="1:1">
      <c r="A97" s="390" t="s">
        <v>122</v>
      </c>
    </row>
    <row r="98" spans="1:1">
      <c r="A98" s="390" t="s">
        <v>123</v>
      </c>
    </row>
    <row r="99" spans="1:1">
      <c r="A99" s="390"/>
    </row>
    <row r="100" spans="1:1">
      <c r="A100" s="389" t="s">
        <v>124</v>
      </c>
    </row>
    <row r="101" spans="1:1" ht="4.5" customHeight="1">
      <c r="A101" s="389"/>
    </row>
    <row r="102" spans="1:1">
      <c r="A102" s="390" t="s">
        <v>125</v>
      </c>
    </row>
    <row r="103" spans="1:1">
      <c r="A103" s="390" t="s">
        <v>126</v>
      </c>
    </row>
    <row r="105" spans="1:1">
      <c r="A105" s="387" t="s">
        <v>127</v>
      </c>
    </row>
    <row r="106" spans="1:1" ht="9.75" customHeight="1">
      <c r="A106" s="387"/>
    </row>
    <row r="107" spans="1:1">
      <c r="A107" s="395" t="s">
        <v>128</v>
      </c>
    </row>
    <row r="108" spans="1:1" ht="6" customHeight="1">
      <c r="A108" s="395"/>
    </row>
    <row r="109" spans="1:1">
      <c r="A109" s="390" t="s">
        <v>129</v>
      </c>
    </row>
    <row r="110" spans="1:1">
      <c r="A110" s="390" t="s">
        <v>130</v>
      </c>
    </row>
    <row r="111" spans="1:1">
      <c r="A111" s="390" t="s">
        <v>131</v>
      </c>
    </row>
    <row r="112" spans="1:1">
      <c r="A112" s="390" t="s">
        <v>132</v>
      </c>
    </row>
    <row r="113" spans="1:1" ht="8.25" customHeight="1">
      <c r="A113" s="392"/>
    </row>
    <row r="114" spans="1:1">
      <c r="A114" s="395" t="s">
        <v>133</v>
      </c>
    </row>
    <row r="115" spans="1:1" ht="4.5" customHeight="1">
      <c r="A115" s="392"/>
    </row>
    <row r="116" spans="1:1">
      <c r="A116" s="390" t="s">
        <v>134</v>
      </c>
    </row>
    <row r="117" spans="1:1">
      <c r="A117" s="390" t="s">
        <v>135</v>
      </c>
    </row>
    <row r="118" spans="1:1">
      <c r="A118" s="390" t="s">
        <v>136</v>
      </c>
    </row>
    <row r="119" spans="1:1">
      <c r="A119" s="390" t="s">
        <v>137</v>
      </c>
    </row>
    <row r="120" spans="1:1" ht="10.5" customHeight="1"/>
    <row r="121" spans="1:1" ht="14.25" customHeight="1">
      <c r="A121" s="396" t="s">
        <v>138</v>
      </c>
    </row>
    <row r="122" spans="1:1" ht="21.75" customHeight="1">
      <c r="A122" s="390" t="s">
        <v>139</v>
      </c>
    </row>
    <row r="123" spans="1:1">
      <c r="A123" s="390" t="s">
        <v>140</v>
      </c>
    </row>
    <row r="124" spans="1:1">
      <c r="A124" s="390" t="s">
        <v>141</v>
      </c>
    </row>
    <row r="125" spans="1:1">
      <c r="A125" s="390" t="s">
        <v>142</v>
      </c>
    </row>
    <row r="126" spans="1:1">
      <c r="A126" s="390" t="s">
        <v>143</v>
      </c>
    </row>
    <row r="127" spans="1:1">
      <c r="A127" s="390" t="s">
        <v>144</v>
      </c>
    </row>
    <row r="128" spans="1:1">
      <c r="A128" s="390" t="s">
        <v>145</v>
      </c>
    </row>
    <row r="129" spans="1:1" ht="7.5" customHeight="1">
      <c r="A129" s="394"/>
    </row>
    <row r="130" spans="1:1">
      <c r="A130" s="387" t="s">
        <v>146</v>
      </c>
    </row>
    <row r="131" spans="1:1" ht="10.5" customHeight="1"/>
    <row r="132" spans="1:1" ht="12" customHeight="1">
      <c r="A132" s="390" t="s">
        <v>147</v>
      </c>
    </row>
    <row r="133" spans="1:1" ht="12" customHeight="1">
      <c r="A133" s="1302" t="s">
        <v>148</v>
      </c>
    </row>
    <row r="134" spans="1:1">
      <c r="A134" s="390" t="s">
        <v>149</v>
      </c>
    </row>
    <row r="135" spans="1:1" ht="9" customHeight="1"/>
    <row r="137" spans="1:1">
      <c r="A137" s="384" t="s">
        <v>0</v>
      </c>
    </row>
  </sheetData>
  <hyperlinks>
    <hyperlink ref="A7" location="'I.1. Ley 87-01 (2)'!A1" display="I.1 Ley 87-01" xr:uid="{00000000-0004-0000-0400-000000000000}"/>
    <hyperlink ref="A8" location="'I.2. Org. SDSS'!A1" display="I.2 Organización del Sistema" xr:uid="{00000000-0004-0000-0400-000001000000}"/>
    <hyperlink ref="A9" location="'I.3. Reg. y Seg.'!A1" display="I.3 Regímenes y Seguros del SDSS" xr:uid="{00000000-0004-0000-0400-000002000000}"/>
    <hyperlink ref="A10" location="'I.4. Seg. y Ben.'!A1" display="I.4 Seguros y Beneficios del SDSS" xr:uid="{00000000-0004-0000-0400-000003000000}"/>
    <hyperlink ref="A13" location="'II.1. SDSS.Definición'!A1" display="II.1 Definiciones del SDSS" xr:uid="{00000000-0004-0000-0400-000004000000}"/>
    <hyperlink ref="A14" location="'II.2.Analisis SDSS'!A1" display="II.2 Análisis de las Empresas del SDSS" xr:uid="{00000000-0004-0000-0400-000005000000}"/>
    <hyperlink ref="A15" location="'II.3. Empl x sector '!A1" display="II.3 Empresas y Empleados Afiliados Activos al SDSS por Sector" xr:uid="{00000000-0004-0000-0400-000006000000}"/>
    <hyperlink ref="A16" location="' II.4.Empr x No. de empl'!A1" display="II.4 Empresas Afiliadas al SDSS, por Cantidad de Empleados Registrados en TSS" xr:uid="{00000000-0004-0000-0400-000007000000}"/>
    <hyperlink ref="A22" location="'III.1.1a. Def. Afil. SFS1'!A1" display="III.1.1 Definiciones del SFS" xr:uid="{00000000-0004-0000-0400-000008000000}"/>
    <hyperlink ref="A23" location="'III.1.2.Analisis SFS'!A1" display="III.1.2 Análisis de Afiliación del SFS" xr:uid="{00000000-0004-0000-0400-000009000000}"/>
    <hyperlink ref="A24" location="III.1.3.Afil.SFSPob.Nac.!A1" display="III.1.3 Afiliación del SFS a la Población Nacional" xr:uid="{00000000-0004-0000-0400-00000A000000}"/>
    <hyperlink ref="A25" location="'III.1.4.Afil. SFS'!A1" display="III.1.4 Afiliación del SFS por Régimen de Financiamiento" xr:uid="{00000000-0004-0000-0400-00000B000000}"/>
    <hyperlink ref="A26" location="'III.1.6.Afil. SFS x sexo'!A1" display="III.1.6 Afiliación al SFS por Sexo" xr:uid="{00000000-0004-0000-0400-00000C000000}"/>
    <hyperlink ref="A30" location="'III.2.1.Afil. SFS.RC '!A1" display="III.2.2 Análisis de Afiliación del SFS del RC" xr:uid="{00000000-0004-0000-0400-00000D000000}"/>
    <hyperlink ref="A31" location="'III.2.2. Afil. SFS RC Anual '!A1" display="III.2.2 Afiliación Anual por Tipo al SFS del Régimen Contributivo (RC)" xr:uid="{00000000-0004-0000-0400-00000E000000}"/>
    <hyperlink ref="A30:XFD30" location="'III.2.1.Afil. SFS.RC '!A1" display="III.2.1 Análisis de Afiliación del SFS del RC" xr:uid="{00000000-0004-0000-0400-00000F000000}"/>
    <hyperlink ref="A32" location="'III.2.6.Afil. SFS RC X sex.tipo'!A1" display="III.2.6 Afiliados al SFS del RC por Sexo y Tipo" xr:uid="{00000000-0004-0000-0400-000010000000}"/>
    <hyperlink ref="A36" location="'III.3.1.Analis.Afil. SFS.RS1  '!A1" display="III.3.1 Definiciones y Análisis de Afiliación del SFS del RS" xr:uid="{00000000-0004-0000-0400-000011000000}"/>
    <hyperlink ref="A37" location="'III.3.2. Afil anual SFS RS '!A1" display="III.3.2 Afiliación Anual al SFS del Régimen Subsidiado (RS) por Tipo" xr:uid="{00000000-0004-0000-0400-000012000000}"/>
    <hyperlink ref="A38" location="'III.3.6.Afil.SFSRSsex tipo '!A1" display="III.3.6 Afiliados al SFS el Régimen Subsidiado (RS) por Sexo y Tipo de Afiliación" xr:uid="{00000000-0004-0000-0400-000013000000}"/>
    <hyperlink ref="A42" location="III.4.1.Afil.RET1!A1" display="III.4.1 Definiciones y Análisis del RET " xr:uid="{00000000-0004-0000-0400-000014000000}"/>
    <hyperlink ref="A43" location="' III.4.2.Afil. SFSP Anual.'!A1" display="III.4.2 Afiliación Anual de Pensionados al SFS" xr:uid="{00000000-0004-0000-0400-000015000000}"/>
    <hyperlink ref="A47" location="'III.5.1.Definición Afil. SVDS'!A1" display="III.5.1  Definiciones del SVDS" xr:uid="{00000000-0004-0000-0400-000016000000}"/>
    <hyperlink ref="A48" location="'III.5.2.Analisis Afil. SVDS'!A1" display="III.5.2  Análisis de Afiliación del SVDS" xr:uid="{00000000-0004-0000-0400-000017000000}"/>
    <hyperlink ref="A49" location="'III.5.3.Afil. SVDS'!A1" display="III.5.3 Cantidad de Afiliados y Cotizantes Anual del RC" xr:uid="{00000000-0004-0000-0400-000018000000}"/>
    <hyperlink ref="A50" location="'III.5.5.Afil. cotiz.'!A1" display="III.5.5  Comparación Anual del Número de Afiliados Cotizantes con la Población Ocupada Formal" xr:uid="{00000000-0004-0000-0400-000019000000}"/>
    <hyperlink ref="A51" location="'III.5.6.Cotiz. x rango de edad'!A1" display="III.5.6  Cotizantes del SVDS por Rango de Edad" xr:uid="{00000000-0004-0000-0400-00001A000000}"/>
    <hyperlink ref="A52" location="'III.5.7.Cotiz x sal. min. cot.'!A1" display="III.5.7  Cotizantes del SVDS por Cantidad de Salario Mínimo Cotizable" xr:uid="{00000000-0004-0000-0400-00001B000000}"/>
    <hyperlink ref="A53" location="'III.5.10.Cot.Afil X Sexo'!A1" display="III.5.10 Afiliados y Cotizantes del SVDS por Género" xr:uid="{00000000-0004-0000-0400-00001C000000}"/>
    <hyperlink ref="A54" location="'III.5.11.Traspasos anual'!A1" display="III.5.11  Traspaso Totales por Año" xr:uid="{00000000-0004-0000-0400-00001D000000}"/>
    <hyperlink ref="A55" location="'III.5.12.Trasp. recibidos'!A1" display="III.5.12 Traspasos Recibidos en Entidades de CCI y Reparto" xr:uid="{00000000-0004-0000-0400-00001E000000}"/>
    <hyperlink ref="A56" location="'III.5.13.Trasp. cedidos'!A1" display="III.5.13 Traspaso Cedidos en Entidades de CCI y Reparto" xr:uid="{00000000-0004-0000-0400-00001F000000}"/>
    <hyperlink ref="A57" location="'III.5.14.Trasp. netos'!A1" display="III.5.14 Traspaso Netos en Entidades de CCI y Reparto" xr:uid="{00000000-0004-0000-0400-000020000000}"/>
    <hyperlink ref="A58" location="'III.5.15.Afil. SVDSxprov.'!A1" display="III.5.15 Distribución de Afiliados de las AFP por Provincias" xr:uid="{00000000-0004-0000-0400-000021000000}"/>
    <hyperlink ref="A62" location="'III.6.1.Definición Afil. SRL'!A1" display="III.6.1 Definiciones de SRL" xr:uid="{00000000-0004-0000-0400-000022000000}"/>
    <hyperlink ref="A63" location="'III.6.2.Afil. SRL.RC1 '!A1" display="III.6.2 Análisis de la Afiliación del SRL" xr:uid="{00000000-0004-0000-0400-000023000000}"/>
    <hyperlink ref="A64" location="'III.6.3.Afil. SRL'!A1" display="III.6.3 Comparativo Afiliación al SRL en Relación a la Población Ocupada en el Sector Formal" xr:uid="{00000000-0004-0000-0400-000024000000}"/>
    <hyperlink ref="A65" location="'III.6.4.Afil. SRL x sexoy edad'!A1" display="III.6.4 Afiliación al SRL por Grupo de Edad y Género" xr:uid="{00000000-0004-0000-0400-000025000000}"/>
    <hyperlink ref="A66" location="'III.6.6.ID. Accidentabilidad'!A1" display="III.6.6 Accidentabilidad Laboral de los Afiliados al SRL" xr:uid="{00000000-0004-0000-0400-000026000000}"/>
    <hyperlink ref="A71" location="'IV.1a.Definición Ing.Gastos)'!A1" display="IV.I.1  Definiciones Ingresos y Egresos del SDSS" xr:uid="{00000000-0004-0000-0400-000027000000}"/>
    <hyperlink ref="A72" location="'IV.1.2. Analisis Ing.Egr'!A1" display="IV.I.2  Análisis de Ingresos y Egresos del SDSS" xr:uid="{00000000-0004-0000-0400-000028000000}"/>
    <hyperlink ref="A73" location="'IV.1.3. Ingr y egr SDSS'!A1" display="IV.I.3  Ingreso y egreso Anuales del SDSS" xr:uid="{00000000-0004-0000-0400-000029000000}"/>
    <hyperlink ref="A74" location="'IV.1.4. Recaudo x sector'!A1" display="IV.I.4  Recaudo del RC del SDSS por Origen por Sector Económico" xr:uid="{00000000-0004-0000-0400-00002A000000}"/>
    <hyperlink ref="A75" location="'IV.1.5 Rec. x origen'!A1" display="IV.I.5  Recaudo del RC del SDSS por Origen de los Aportes" xr:uid="{00000000-0004-0000-0400-00002B000000}"/>
    <hyperlink ref="A76" location="'IV.1.6 Aport.Gob.SS'!A1" display="IV.I.6   Aportes del Gobierno a la Seguridad Social" xr:uid="{00000000-0004-0000-0400-00002C000000}"/>
    <hyperlink ref="A80" location="'IV.2.1 AnálisisIng.Egr.Seg'!A1" display="IV.2.1  Análisis de Ingresos y Egresos por Seguros" xr:uid="{00000000-0004-0000-0400-00002D000000}"/>
    <hyperlink ref="A81" location="'IV.2.2. Pagos SFS A'!A1" display="IV.2.2  Fondos Pagados Anualmente por Cuentas al SFS del RC" xr:uid="{00000000-0004-0000-0400-00002E000000}"/>
    <hyperlink ref="A82" location="'IV.2.6.INV_SFS x Entidad'!A1" display="IV.2.6 Distribución de las Inversiones de la Cuenta de la Salud por Instrumento" xr:uid="{00000000-0004-0000-0400-00002F000000}"/>
    <hyperlink ref="A83" location="'IV.2.6.INV_SFS x Entidad'!A1" display="IV.2.7 Distribución de las Inversiones del SFS del RC" xr:uid="{00000000-0004-0000-0400-000030000000}"/>
    <hyperlink ref="A84" location="'IV.2.8.Aport. GOB. y Pagos RS'!A1" display="IV.2.8 Aportes del Gobierno Central y Pago a SENASA" xr:uid="{00000000-0004-0000-0400-000031000000}"/>
    <hyperlink ref="A85" location="'IV.2.10 Pagos.SFS Pens.'!A1" display="IV.2.10 Pagos Anuales del SFSP Ley 1896-379" xr:uid="{00000000-0004-0000-0400-000032000000}"/>
    <hyperlink ref="A89" location="IV.3.1.AnálisisIng.Eg.SVDS!A1" display="IV.3.1  Análisis de Ingresos y Egresos del SVDS" xr:uid="{00000000-0004-0000-0400-000033000000}"/>
    <hyperlink ref="A90" location="'IV.3.2.Pagos_ SVDS'!A1" display="IV.3.2 Dispersión Histórica del SVDS" xr:uid="{00000000-0004-0000-0400-000034000000}"/>
    <hyperlink ref="A91" location="'IV.3.3.Pagos anuales x cuentas'!A1" display="IV.3.3  Pago Anual al SVDS por Cuentas del SVDS" xr:uid="{00000000-0004-0000-0400-000035000000}"/>
    <hyperlink ref="A92" location="'IV.3.4.Pago Entidades'!A1" display="IV.3.4  Pagos a Entidades del Seguro de Vejez, Discapacidad y Sobrevivencia" xr:uid="{00000000-0004-0000-0400-000036000000}"/>
    <hyperlink ref="A93" location="'IV.3.5.Patrim. fp anual'!A1" display="IV.3.5  Patrimonio de los Fondos de Pensiones por Año" xr:uid="{00000000-0004-0000-0400-000037000000}"/>
    <hyperlink ref="A94" location="'IV.3.6.Cartera de inv fp'!A1" display="IV.3.6 Composición de la Cartera Total de Inversión de los Fondos de Pensiones por Tipo de Emisor" xr:uid="{00000000-0004-0000-0400-000038000000}"/>
    <hyperlink ref="A95" location="'IV.3.7. Comp. Cartera'!A1" display="IV.3.7 Composición de la Cartera Total de Inversión de los Fondos de Pensiones por Instrumento" xr:uid="{00000000-0004-0000-0400-000039000000}"/>
    <hyperlink ref="A96" location="'IV.3.8. Rent. nom. de los FP'!A1" display="IV.3.8  Rentabilidad Nominal Promedio de los Fondos de Pensiones" xr:uid="{00000000-0004-0000-0400-00003A000000}"/>
    <hyperlink ref="A97" location="IV.3.9.Rentab.Real!A1" display="IV.3.9 Rentabilidad Promedio de los Fondos de Pensiones" xr:uid="{00000000-0004-0000-0400-00003B000000}"/>
    <hyperlink ref="A102" location="'IV.4.1. Analisis '!A1" display="IV.4.1  Análisis del SRL" xr:uid="{00000000-0004-0000-0400-00003C000000}"/>
    <hyperlink ref="A103" location="'IV.4.2.Pagos ARL A'!A1" display="IV.4.2 Pagos Anuales al ARL por Cuentas" xr:uid="{00000000-0004-0000-0400-00003D000000}"/>
    <hyperlink ref="A109" location="'V.2.1.SUBSIDIO_SFS Def.'!A1" display="V.2.1  Definiciones Subsidios" xr:uid="{00000000-0004-0000-0400-00003E000000}"/>
    <hyperlink ref="A110" location="V.2.2.Análisis!A1" display="V.2.2 Análisis de Subsidio de Matenidad, Lactancia y Enfermedad Común" xr:uid="{00000000-0004-0000-0400-00003F000000}"/>
    <hyperlink ref="A111" location="' V.2.3.Benef. subsid '!A1" display="V.2.3 Afiliados Beneficiarios por Subsidios de Maternidad, Lactancia y Enfermedad Común" xr:uid="{00000000-0004-0000-0400-000040000000}"/>
    <hyperlink ref="A112" location="'V.2.4. Monto subsid (2)'!A1" display="V.2.4 Montos Aprobados en Millones de RD$ por Concepto de Subsidios por Maternidad, Lactancia y Enfermedad Común" xr:uid="{00000000-0004-0000-0400-000041000000}"/>
    <hyperlink ref="A116" location="'V.3.1. Def-Análisis pens.'!A1" display="V.3.1  Definiciones Subsidios SVDS" xr:uid="{00000000-0004-0000-0400-000042000000}"/>
    <hyperlink ref="A117" location="'V.3.1. Def-Análisis pens.'!A1" display="V.3.2 Análisis de Subsidio de SVDS" xr:uid="{00000000-0004-0000-0400-000043000000}"/>
    <hyperlink ref="A118" location="'V.3.2 Pensiones por año'!A1" display="V.3.3 Pensiones Otorgadas por Año del SVDS" xr:uid="{00000000-0004-0000-0400-000044000000}"/>
    <hyperlink ref="A119" location="'V.3.3.Pens.Disc. AFP'!A1" display="V.3.4 Monto de Pensión Promedio por Tipo de Discapacidad Según AFP" xr:uid="{00000000-0004-0000-0400-000045000000}"/>
    <hyperlink ref="A122" location="'V.4.1.Def-Analisis   '!A1" display="V.4.1 Análisis de Beneficios de la Administradora de Riesgos Laborales" xr:uid="{00000000-0004-0000-0400-000046000000}"/>
    <hyperlink ref="A123" location="'V.4.2.NA. Reportes ARL'!A1" display="V.4.2 Reporte de Accidente Laborales y Enfermedades Profesionales" xr:uid="{00000000-0004-0000-0400-000047000000}"/>
    <hyperlink ref="A124" location="'V.4.3. NA.Cant. accid x región'!A1" display="V.4.3  Reporte de Accidente Laborales y Enfermedades Profesionales por Región" xr:uid="{00000000-0004-0000-0400-000048000000}"/>
    <hyperlink ref="A125" location="'V.4.4.NA.Cant. accid x Prov.)'!A1" display="V.4.4 Reporte de Accidentes Laborales y Enfermedades Profesionales por Provincia" xr:uid="{00000000-0004-0000-0400-000049000000}"/>
    <hyperlink ref="A126" location="'V.4.6. NA.Cant. accid x sector'!A1" display="V.4.6 Reporte de Accidente Laborales y Enfermedades Profesionales por Tipo Sector" xr:uid="{00000000-0004-0000-0400-00004A000000}"/>
    <hyperlink ref="A127" location="'V.4.7. Accid x sexo'!A1" display="V.4.7 Reporte de Accidentes Laborales y Enfermedades Profesionales por Sexo" xr:uid="{00000000-0004-0000-0400-00004B000000}"/>
    <hyperlink ref="A128" location="'V.4.8. Accid x rango de edad'!A1" display="V.4.8 Reporte de Accidentes Laborales y Enfermedades Profesionales por Rango de Edad" xr:uid="{00000000-0004-0000-0400-00004C000000}"/>
    <hyperlink ref="A132" location="'VII.1. Analisis CBSS'!Área_de_impresión" display="VII.1 Analisis del Convenio Bilateral" xr:uid="{00000000-0004-0000-0400-00004D000000}"/>
    <hyperlink ref="A133" location="'VII.2.CBSS Tram.'!Área_de_impresión" display="VII.2 Cantidad de Solicitudes por año y tipo de trámite" xr:uid="{00000000-0004-0000-0400-00004E000000}"/>
    <hyperlink ref="A134" location="'VII.3.CBSS-Benef'!Área_de_impresión" display="VII.3 Cantidad de Solicitantes por Año y Tipo de Beneficio" xr:uid="{00000000-0004-0000-0400-00004F000000}"/>
    <hyperlink ref="A130" location="VII.CBSS!Área_de_impresión" display="VII. Estadísticas del Convenio Bilateral de Seguridad Social entre España y la República Dominicana" xr:uid="{00000000-0004-0000-0400-000050000000}"/>
    <hyperlink ref="A1" location="'VIII.1 Ocup. formal'!Área_de_impresión" display="'VIII.1 Ocup. formal'!Área_de_impresión" xr:uid="{00000000-0004-0000-0400-000051000000}"/>
    <hyperlink ref="A98" location="IV.3.9.Rentab.Real!A1" display="IV.3.9 Rentabilidad Promedio de los Fondos de Pensiones" xr:uid="{00000000-0004-0000-0400-000052000000}"/>
  </hyperlinks>
  <pageMargins left="0.70866141732283472" right="0.70866141732283472" top="0.74803149606299213" bottom="0.74803149606299213" header="0.31496062992125984" footer="0.31496062992125984"/>
  <pageSetup scale="99" fitToHeight="0" orientation="portrait" r:id="rId1"/>
  <rowBreaks count="2" manualBreakCount="2">
    <brk id="43" man="1"/>
    <brk id="85"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defaultColWidth="11.42578125" defaultRowHeight="14.25"/>
  <cols>
    <col min="1" max="6" width="11.42578125" style="270"/>
    <col min="7" max="7" width="13.42578125" style="270" customWidth="1"/>
    <col min="8" max="8" width="15" style="270" customWidth="1"/>
    <col min="9" max="9" width="22.28515625" style="270" customWidth="1"/>
    <col min="10" max="10" width="11.42578125" style="270"/>
    <col min="11" max="11" width="31.7109375" style="270" customWidth="1"/>
    <col min="12" max="12" width="25.140625" style="270" customWidth="1"/>
    <col min="13" max="16384" width="11.42578125" style="270"/>
  </cols>
  <sheetData>
    <row r="7" spans="1:13">
      <c r="A7" s="1459" t="s">
        <v>438</v>
      </c>
      <c r="B7" s="1460"/>
      <c r="C7" s="1460"/>
      <c r="D7" s="1460"/>
      <c r="E7" s="1460"/>
      <c r="F7" s="1460"/>
      <c r="G7" s="1460"/>
      <c r="H7" s="1460"/>
      <c r="I7" s="1460"/>
      <c r="J7" s="1460"/>
      <c r="K7" s="1460"/>
      <c r="L7" s="1460"/>
      <c r="M7" s="1460"/>
    </row>
    <row r="8" spans="1:13">
      <c r="A8" s="1460"/>
      <c r="B8" s="1460"/>
      <c r="C8" s="1460"/>
      <c r="D8" s="1460"/>
      <c r="E8" s="1460"/>
      <c r="F8" s="1460"/>
      <c r="G8" s="1460"/>
      <c r="H8" s="1460"/>
      <c r="I8" s="1460"/>
      <c r="J8" s="1460"/>
      <c r="K8" s="1460"/>
      <c r="L8" s="1460"/>
      <c r="M8" s="1460"/>
    </row>
    <row r="9" spans="1:13">
      <c r="A9" s="1460"/>
      <c r="B9" s="1460"/>
      <c r="C9" s="1460"/>
      <c r="D9" s="1460"/>
      <c r="E9" s="1460"/>
      <c r="F9" s="1460"/>
      <c r="G9" s="1460"/>
      <c r="H9" s="1460"/>
      <c r="I9" s="1460"/>
      <c r="J9" s="1460"/>
      <c r="K9" s="1460"/>
      <c r="L9" s="1460"/>
      <c r="M9" s="1460"/>
    </row>
    <row r="10" spans="1:13">
      <c r="A10" s="1460"/>
      <c r="B10" s="1460"/>
      <c r="C10" s="1460"/>
      <c r="D10" s="1460"/>
      <c r="E10" s="1460"/>
      <c r="F10" s="1460"/>
      <c r="G10" s="1460"/>
      <c r="H10" s="1460"/>
      <c r="I10" s="1460"/>
      <c r="J10" s="1460"/>
      <c r="K10" s="1460"/>
      <c r="L10" s="1460"/>
      <c r="M10" s="1460"/>
    </row>
    <row r="11" spans="1:13">
      <c r="A11" s="1460"/>
      <c r="B11" s="1460"/>
      <c r="C11" s="1460"/>
      <c r="D11" s="1460"/>
      <c r="E11" s="1460"/>
      <c r="F11" s="1460"/>
      <c r="G11" s="1460"/>
      <c r="H11" s="1460"/>
      <c r="I11" s="1460"/>
      <c r="J11" s="1460"/>
      <c r="K11" s="1460"/>
      <c r="L11" s="1460"/>
      <c r="M11" s="1460"/>
    </row>
    <row r="12" spans="1:13">
      <c r="A12" s="1460"/>
      <c r="B12" s="1460"/>
      <c r="C12" s="1460"/>
      <c r="D12" s="1460"/>
      <c r="E12" s="1460"/>
      <c r="F12" s="1460"/>
      <c r="G12" s="1460"/>
      <c r="H12" s="1460"/>
      <c r="I12" s="1460"/>
      <c r="J12" s="1460"/>
      <c r="K12" s="1460"/>
      <c r="L12" s="1460"/>
      <c r="M12" s="1460"/>
    </row>
    <row r="13" spans="1:13">
      <c r="A13" s="1460"/>
      <c r="B13" s="1460"/>
      <c r="C13" s="1460"/>
      <c r="D13" s="1460"/>
      <c r="E13" s="1460"/>
      <c r="F13" s="1460"/>
      <c r="G13" s="1460"/>
      <c r="H13" s="1460"/>
      <c r="I13" s="1460"/>
      <c r="J13" s="1460"/>
      <c r="K13" s="1460"/>
      <c r="L13" s="1460"/>
      <c r="M13" s="1460"/>
    </row>
    <row r="14" spans="1:13">
      <c r="A14" s="1460"/>
      <c r="B14" s="1460"/>
      <c r="C14" s="1460"/>
      <c r="D14" s="1460"/>
      <c r="E14" s="1460"/>
      <c r="F14" s="1460"/>
      <c r="G14" s="1460"/>
      <c r="H14" s="1460"/>
      <c r="I14" s="1460"/>
      <c r="J14" s="1460"/>
      <c r="K14" s="1460"/>
      <c r="L14" s="1460"/>
      <c r="M14" s="1460"/>
    </row>
    <row r="15" spans="1:13">
      <c r="A15" s="1460"/>
      <c r="B15" s="1460"/>
      <c r="C15" s="1460"/>
      <c r="D15" s="1460"/>
      <c r="E15" s="1460"/>
      <c r="F15" s="1460"/>
      <c r="G15" s="1460"/>
      <c r="H15" s="1460"/>
      <c r="I15" s="1460"/>
      <c r="J15" s="1460"/>
      <c r="K15" s="1460"/>
      <c r="L15" s="1460"/>
      <c r="M15" s="1460"/>
    </row>
    <row r="16" spans="1:13">
      <c r="A16" s="1460"/>
      <c r="B16" s="1460"/>
      <c r="C16" s="1460"/>
      <c r="D16" s="1460"/>
      <c r="E16" s="1460"/>
      <c r="F16" s="1460"/>
      <c r="G16" s="1460"/>
      <c r="H16" s="1460"/>
      <c r="I16" s="1460"/>
      <c r="J16" s="1460"/>
      <c r="K16" s="1460"/>
      <c r="L16" s="1460"/>
      <c r="M16" s="1460"/>
    </row>
    <row r="17" spans="1:13">
      <c r="A17" s="1460"/>
      <c r="B17" s="1460"/>
      <c r="C17" s="1460"/>
      <c r="D17" s="1460"/>
      <c r="E17" s="1460"/>
      <c r="F17" s="1460"/>
      <c r="G17" s="1460"/>
      <c r="H17" s="1460"/>
      <c r="I17" s="1460"/>
      <c r="J17" s="1460"/>
      <c r="K17" s="1460"/>
      <c r="L17" s="1460"/>
      <c r="M17" s="1460"/>
    </row>
    <row r="18" spans="1:13">
      <c r="A18" s="1460"/>
      <c r="B18" s="1460"/>
      <c r="C18" s="1460"/>
      <c r="D18" s="1460"/>
      <c r="E18" s="1460"/>
      <c r="F18" s="1460"/>
      <c r="G18" s="1460"/>
      <c r="H18" s="1460"/>
      <c r="I18" s="1460"/>
      <c r="J18" s="1460"/>
      <c r="K18" s="1460"/>
      <c r="L18" s="1460"/>
      <c r="M18" s="1460"/>
    </row>
    <row r="19" spans="1:13">
      <c r="A19" s="1460"/>
      <c r="B19" s="1460"/>
      <c r="C19" s="1460"/>
      <c r="D19" s="1460"/>
      <c r="E19" s="1460"/>
      <c r="F19" s="1460"/>
      <c r="G19" s="1460"/>
      <c r="H19" s="1460"/>
      <c r="I19" s="1460"/>
      <c r="J19" s="1460"/>
      <c r="K19" s="1460"/>
      <c r="L19" s="1460"/>
      <c r="M19" s="1460"/>
    </row>
    <row r="20" spans="1:13">
      <c r="A20" s="1460"/>
      <c r="B20" s="1460"/>
      <c r="C20" s="1460"/>
      <c r="D20" s="1460"/>
      <c r="E20" s="1460"/>
      <c r="F20" s="1460"/>
      <c r="G20" s="1460"/>
      <c r="H20" s="1460"/>
      <c r="I20" s="1460"/>
      <c r="J20" s="1460"/>
      <c r="K20" s="1460"/>
      <c r="L20" s="1460"/>
      <c r="M20" s="1460"/>
    </row>
    <row r="21" spans="1:13">
      <c r="A21" s="1460"/>
      <c r="B21" s="1460"/>
      <c r="C21" s="1460"/>
      <c r="D21" s="1460"/>
      <c r="E21" s="1460"/>
      <c r="F21" s="1460"/>
      <c r="G21" s="1460"/>
      <c r="H21" s="1460"/>
      <c r="I21" s="1460"/>
      <c r="J21" s="1460"/>
      <c r="K21" s="1460"/>
      <c r="L21" s="1460"/>
      <c r="M21" s="1460"/>
    </row>
    <row r="22" spans="1:13">
      <c r="A22" s="1460"/>
      <c r="B22" s="1460"/>
      <c r="C22" s="1460"/>
      <c r="D22" s="1460"/>
      <c r="E22" s="1460"/>
      <c r="F22" s="1460"/>
      <c r="G22" s="1460"/>
      <c r="H22" s="1460"/>
      <c r="I22" s="1460"/>
      <c r="J22" s="1460"/>
      <c r="K22" s="1460"/>
      <c r="L22" s="1460"/>
      <c r="M22" s="1460"/>
    </row>
    <row r="23" spans="1:13">
      <c r="A23" s="1460"/>
      <c r="B23" s="1460"/>
      <c r="C23" s="1460"/>
      <c r="D23" s="1460"/>
      <c r="E23" s="1460"/>
      <c r="F23" s="1460"/>
      <c r="G23" s="1460"/>
      <c r="H23" s="1460"/>
      <c r="I23" s="1460"/>
      <c r="J23" s="1460"/>
      <c r="K23" s="1460"/>
      <c r="L23" s="1460"/>
      <c r="M23" s="1460"/>
    </row>
    <row r="24" spans="1:13">
      <c r="A24" s="1460"/>
      <c r="B24" s="1460"/>
      <c r="C24" s="1460"/>
      <c r="D24" s="1460"/>
      <c r="E24" s="1460"/>
      <c r="F24" s="1460"/>
      <c r="G24" s="1460"/>
      <c r="H24" s="1460"/>
      <c r="I24" s="1460"/>
      <c r="J24" s="1460"/>
      <c r="K24" s="1460"/>
      <c r="L24" s="1460"/>
      <c r="M24" s="1460"/>
    </row>
    <row r="25" spans="1:13">
      <c r="A25" s="1460"/>
      <c r="B25" s="1460"/>
      <c r="C25" s="1460"/>
      <c r="D25" s="1460"/>
      <c r="E25" s="1460"/>
      <c r="F25" s="1460"/>
      <c r="G25" s="1460"/>
      <c r="H25" s="1460"/>
      <c r="I25" s="1460"/>
      <c r="J25" s="1460"/>
      <c r="K25" s="1460"/>
      <c r="L25" s="1460"/>
      <c r="M25" s="1460"/>
    </row>
    <row r="26" spans="1:13">
      <c r="A26" s="1460"/>
      <c r="B26" s="1460"/>
      <c r="C26" s="1460"/>
      <c r="D26" s="1460"/>
      <c r="E26" s="1460"/>
      <c r="F26" s="1460"/>
      <c r="G26" s="1460"/>
      <c r="H26" s="1460"/>
      <c r="I26" s="1460"/>
      <c r="J26" s="1460"/>
      <c r="K26" s="1460"/>
      <c r="L26" s="1460"/>
      <c r="M26" s="1460"/>
    </row>
    <row r="27" spans="1:13">
      <c r="A27" s="1460"/>
      <c r="B27" s="1460"/>
      <c r="C27" s="1460"/>
      <c r="D27" s="1460"/>
      <c r="E27" s="1460"/>
      <c r="F27" s="1460"/>
      <c r="G27" s="1460"/>
      <c r="H27" s="1460"/>
      <c r="I27" s="1460"/>
      <c r="J27" s="1460"/>
      <c r="K27" s="1460"/>
      <c r="L27" s="1460"/>
      <c r="M27" s="1460"/>
    </row>
    <row r="28" spans="1:13">
      <c r="A28" s="1460"/>
      <c r="B28" s="1460"/>
      <c r="C28" s="1460"/>
      <c r="D28" s="1460"/>
      <c r="E28" s="1460"/>
      <c r="F28" s="1460"/>
      <c r="G28" s="1460"/>
      <c r="H28" s="1460"/>
      <c r="I28" s="1460"/>
      <c r="J28" s="1460"/>
      <c r="K28" s="1460"/>
      <c r="L28" s="1460"/>
      <c r="M28" s="1460"/>
    </row>
    <row r="29" spans="1:13">
      <c r="A29" s="1460"/>
      <c r="B29" s="1460"/>
      <c r="C29" s="1460"/>
      <c r="D29" s="1460"/>
      <c r="E29" s="1460"/>
      <c r="F29" s="1460"/>
      <c r="G29" s="1460"/>
      <c r="H29" s="1460"/>
      <c r="I29" s="1460"/>
      <c r="J29" s="1460"/>
      <c r="K29" s="1460"/>
      <c r="L29" s="1460"/>
      <c r="M29" s="1460"/>
    </row>
    <row r="30" spans="1:13">
      <c r="A30" s="1460"/>
      <c r="B30" s="1460"/>
      <c r="C30" s="1460"/>
      <c r="D30" s="1460"/>
      <c r="E30" s="1460"/>
      <c r="F30" s="1460"/>
      <c r="G30" s="1460"/>
      <c r="H30" s="1460"/>
      <c r="I30" s="1460"/>
      <c r="J30" s="1460"/>
      <c r="K30" s="1460"/>
      <c r="L30" s="1460"/>
      <c r="M30" s="1460"/>
    </row>
    <row r="31" spans="1:13">
      <c r="A31" s="1460"/>
      <c r="B31" s="1460"/>
      <c r="C31" s="1460"/>
      <c r="D31" s="1460"/>
      <c r="E31" s="1460"/>
      <c r="F31" s="1460"/>
      <c r="G31" s="1460"/>
      <c r="H31" s="1460"/>
      <c r="I31" s="1460"/>
      <c r="J31" s="1460"/>
      <c r="K31" s="1460"/>
      <c r="L31" s="1460"/>
      <c r="M31" s="1460"/>
    </row>
    <row r="32" spans="1:13">
      <c r="A32" s="1460"/>
      <c r="B32" s="1460"/>
      <c r="C32" s="1460"/>
      <c r="D32" s="1460"/>
      <c r="E32" s="1460"/>
      <c r="F32" s="1460"/>
      <c r="G32" s="1460"/>
      <c r="H32" s="1460"/>
      <c r="I32" s="1460"/>
      <c r="J32" s="1460"/>
      <c r="K32" s="1460"/>
      <c r="L32" s="1460"/>
      <c r="M32" s="1460"/>
    </row>
    <row r="33" spans="1:13">
      <c r="A33" s="1460"/>
      <c r="B33" s="1460"/>
      <c r="C33" s="1460"/>
      <c r="D33" s="1460"/>
      <c r="E33" s="1460"/>
      <c r="F33" s="1460"/>
      <c r="G33" s="1460"/>
      <c r="H33" s="1460"/>
      <c r="I33" s="1460"/>
      <c r="J33" s="1460"/>
      <c r="K33" s="1460"/>
      <c r="L33" s="1460"/>
      <c r="M33" s="1460"/>
    </row>
    <row r="34" spans="1:13">
      <c r="A34" s="1460"/>
      <c r="B34" s="1460"/>
      <c r="C34" s="1460"/>
      <c r="D34" s="1460"/>
      <c r="E34" s="1460"/>
      <c r="F34" s="1460"/>
      <c r="G34" s="1460"/>
      <c r="H34" s="1460"/>
      <c r="I34" s="1460"/>
      <c r="J34" s="1460"/>
      <c r="K34" s="1460"/>
      <c r="L34" s="1460"/>
      <c r="M34" s="1460"/>
    </row>
    <row r="35" spans="1:13">
      <c r="A35" s="1460"/>
      <c r="B35" s="1460"/>
      <c r="C35" s="1460"/>
      <c r="D35" s="1460"/>
      <c r="E35" s="1460"/>
      <c r="F35" s="1460"/>
      <c r="G35" s="1460"/>
      <c r="H35" s="1460"/>
      <c r="I35" s="1460"/>
      <c r="J35" s="1460"/>
      <c r="K35" s="1460"/>
      <c r="L35" s="1460"/>
      <c r="M35" s="1460"/>
    </row>
    <row r="36" spans="1:13">
      <c r="A36" s="1460"/>
      <c r="B36" s="1460"/>
      <c r="C36" s="1460"/>
      <c r="D36" s="1460"/>
      <c r="E36" s="1460"/>
      <c r="F36" s="1460"/>
      <c r="G36" s="1460"/>
      <c r="H36" s="1460"/>
      <c r="I36" s="1460"/>
      <c r="J36" s="1460"/>
      <c r="K36" s="1460"/>
      <c r="L36" s="1460"/>
      <c r="M36" s="1460"/>
    </row>
    <row r="37" spans="1:13" ht="41.25" customHeight="1">
      <c r="A37" s="1460"/>
      <c r="B37" s="1460"/>
      <c r="C37" s="1460"/>
      <c r="D37" s="1460"/>
      <c r="E37" s="1460"/>
      <c r="F37" s="1460"/>
      <c r="G37" s="1460"/>
      <c r="H37" s="1460"/>
      <c r="I37" s="1460"/>
      <c r="J37" s="1460"/>
      <c r="K37" s="1460"/>
      <c r="L37" s="1460"/>
      <c r="M37" s="1460"/>
    </row>
    <row r="38" spans="1:13">
      <c r="A38" s="1460"/>
      <c r="B38" s="1460"/>
      <c r="C38" s="1460"/>
      <c r="D38" s="1460"/>
      <c r="E38" s="1460"/>
      <c r="F38" s="1460"/>
      <c r="G38" s="1460"/>
      <c r="H38" s="1460"/>
      <c r="I38" s="1460"/>
      <c r="J38" s="1460"/>
      <c r="K38" s="1460"/>
      <c r="L38" s="1460"/>
      <c r="M38" s="1460"/>
    </row>
    <row r="39" spans="1:13">
      <c r="A39" s="1460"/>
      <c r="B39" s="1460"/>
      <c r="C39" s="1460"/>
      <c r="D39" s="1460"/>
      <c r="E39" s="1460"/>
      <c r="F39" s="1460"/>
      <c r="G39" s="1460"/>
      <c r="H39" s="1460"/>
      <c r="I39" s="1460"/>
      <c r="J39" s="1460"/>
      <c r="K39" s="1460"/>
      <c r="L39" s="1460"/>
      <c r="M39" s="1460"/>
    </row>
    <row r="40" spans="1:13">
      <c r="A40" s="1460"/>
      <c r="B40" s="1460"/>
      <c r="C40" s="1460"/>
      <c r="D40" s="1460"/>
      <c r="E40" s="1460"/>
      <c r="F40" s="1460"/>
      <c r="G40" s="1460"/>
      <c r="H40" s="1460"/>
      <c r="I40" s="1460"/>
      <c r="J40" s="1460"/>
      <c r="K40" s="1460"/>
      <c r="L40" s="1460"/>
      <c r="M40" s="1460"/>
    </row>
    <row r="41" spans="1:13">
      <c r="A41" s="1460"/>
      <c r="B41" s="1460"/>
      <c r="C41" s="1460"/>
      <c r="D41" s="1460"/>
      <c r="E41" s="1460"/>
      <c r="F41" s="1460"/>
      <c r="G41" s="1460"/>
      <c r="H41" s="1460"/>
      <c r="I41" s="1460"/>
      <c r="J41" s="1460"/>
      <c r="K41" s="1460"/>
      <c r="L41" s="1460"/>
      <c r="M41" s="1460"/>
    </row>
    <row r="42" spans="1:13">
      <c r="A42" s="1460"/>
      <c r="B42" s="1460"/>
      <c r="C42" s="1460"/>
      <c r="D42" s="1460"/>
      <c r="E42" s="1460"/>
      <c r="F42" s="1460"/>
      <c r="G42" s="1460"/>
      <c r="H42" s="1460"/>
      <c r="I42" s="1460"/>
      <c r="J42" s="1460"/>
      <c r="K42" s="1460"/>
      <c r="L42" s="1460"/>
      <c r="M42" s="1460"/>
    </row>
    <row r="43" spans="1:13">
      <c r="A43" s="1460"/>
      <c r="B43" s="1460"/>
      <c r="C43" s="1460"/>
      <c r="D43" s="1460"/>
      <c r="E43" s="1460"/>
      <c r="F43" s="1460"/>
      <c r="G43" s="1460"/>
      <c r="H43" s="1460"/>
      <c r="I43" s="1460"/>
      <c r="J43" s="1460"/>
      <c r="K43" s="1460"/>
      <c r="L43" s="1460"/>
      <c r="M43" s="1460"/>
    </row>
    <row r="44" spans="1:13" ht="60" customHeight="1">
      <c r="A44" s="1460"/>
      <c r="B44" s="1460"/>
      <c r="C44" s="1460"/>
      <c r="D44" s="1460"/>
      <c r="E44" s="1460"/>
      <c r="F44" s="1460"/>
      <c r="G44" s="1460"/>
      <c r="H44" s="1460"/>
      <c r="I44" s="1460"/>
      <c r="J44" s="1460"/>
      <c r="K44" s="1460"/>
      <c r="L44" s="1460"/>
      <c r="M44" s="1460"/>
    </row>
    <row r="45" spans="1:13">
      <c r="A45" s="1460"/>
      <c r="B45" s="1460"/>
      <c r="C45" s="1460"/>
      <c r="D45" s="1460"/>
      <c r="E45" s="1460"/>
      <c r="F45" s="1460"/>
      <c r="G45" s="1460"/>
      <c r="H45" s="1460"/>
      <c r="I45" s="1460"/>
      <c r="J45" s="1460"/>
      <c r="K45" s="1460"/>
      <c r="L45" s="1460"/>
      <c r="M45" s="1460"/>
    </row>
    <row r="46" spans="1:13">
      <c r="A46" s="1460"/>
      <c r="B46" s="1460"/>
      <c r="C46" s="1460"/>
      <c r="D46" s="1460"/>
      <c r="E46" s="1460"/>
      <c r="F46" s="1460"/>
      <c r="G46" s="1460"/>
      <c r="H46" s="1460"/>
      <c r="I46" s="1460"/>
      <c r="J46" s="1460"/>
      <c r="K46" s="1460"/>
      <c r="L46" s="1460"/>
      <c r="M46" s="1460"/>
    </row>
    <row r="47" spans="1:13" ht="73.5" customHeight="1">
      <c r="A47" s="1460"/>
      <c r="B47" s="1460"/>
      <c r="C47" s="1460"/>
      <c r="D47" s="1460"/>
      <c r="E47" s="1460"/>
      <c r="F47" s="1460"/>
      <c r="G47" s="1460"/>
      <c r="H47" s="1460"/>
      <c r="I47" s="1460"/>
      <c r="J47" s="1460"/>
      <c r="K47" s="1460"/>
      <c r="L47" s="1460"/>
      <c r="M47" s="1460"/>
    </row>
    <row r="48" spans="1:13" ht="73.5" customHeight="1">
      <c r="A48" s="1460"/>
      <c r="B48" s="1460"/>
      <c r="C48" s="1460"/>
      <c r="D48" s="1460"/>
      <c r="E48" s="1460"/>
      <c r="F48" s="1460"/>
      <c r="G48" s="1460"/>
      <c r="H48" s="1460"/>
      <c r="I48" s="1460"/>
      <c r="J48" s="1460"/>
      <c r="K48" s="1460"/>
      <c r="L48" s="1460"/>
      <c r="M48" s="1460"/>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9">
    <tabColor theme="9" tint="-0.249977111117893"/>
    <pageSetUpPr fitToPage="1"/>
  </sheetPr>
  <dimension ref="A4:G35"/>
  <sheetViews>
    <sheetView showGridLines="0" view="pageBreakPreview" zoomScale="115" zoomScaleNormal="100" zoomScaleSheetLayoutView="115" workbookViewId="0">
      <selection activeCell="A5" sqref="A5:G26"/>
    </sheetView>
  </sheetViews>
  <sheetFormatPr defaultColWidth="11.42578125" defaultRowHeight="14.25"/>
  <cols>
    <col min="1" max="1" width="11.42578125" style="270"/>
    <col min="2" max="2" width="22.28515625" style="270" customWidth="1"/>
    <col min="3" max="3" width="22.140625" style="270" customWidth="1"/>
    <col min="4" max="4" width="20.42578125" style="270" customWidth="1"/>
    <col min="5" max="5" width="12.85546875" style="270" customWidth="1"/>
    <col min="6" max="6" width="13.85546875" style="270" customWidth="1"/>
    <col min="7" max="7" width="14.28515625" style="270" customWidth="1"/>
    <col min="8" max="8" width="5" style="270" customWidth="1"/>
    <col min="9" max="16384" width="11.42578125" style="270"/>
  </cols>
  <sheetData>
    <row r="4" spans="1:7" ht="25.5" customHeight="1"/>
    <row r="5" spans="1:7" ht="17.25" customHeight="1">
      <c r="A5" s="1461" t="s">
        <v>439</v>
      </c>
      <c r="B5" s="1462"/>
      <c r="C5" s="1462"/>
      <c r="D5" s="1462"/>
      <c r="E5" s="1462"/>
      <c r="F5" s="1462"/>
      <c r="G5" s="1462"/>
    </row>
    <row r="6" spans="1:7" ht="17.25" customHeight="1">
      <c r="A6" s="1462"/>
      <c r="B6" s="1462"/>
      <c r="C6" s="1462"/>
      <c r="D6" s="1462"/>
      <c r="E6" s="1462"/>
      <c r="F6" s="1462"/>
      <c r="G6" s="1462"/>
    </row>
    <row r="7" spans="1:7" ht="17.25" customHeight="1">
      <c r="A7" s="1462"/>
      <c r="B7" s="1462"/>
      <c r="C7" s="1462"/>
      <c r="D7" s="1462"/>
      <c r="E7" s="1462"/>
      <c r="F7" s="1462"/>
      <c r="G7" s="1462"/>
    </row>
    <row r="8" spans="1:7" ht="17.25" customHeight="1">
      <c r="A8" s="1462"/>
      <c r="B8" s="1462"/>
      <c r="C8" s="1462"/>
      <c r="D8" s="1462"/>
      <c r="E8" s="1462"/>
      <c r="F8" s="1462"/>
      <c r="G8" s="1462"/>
    </row>
    <row r="9" spans="1:7" ht="17.25" customHeight="1">
      <c r="A9" s="1462"/>
      <c r="B9" s="1462"/>
      <c r="C9" s="1462"/>
      <c r="D9" s="1462"/>
      <c r="E9" s="1462"/>
      <c r="F9" s="1462"/>
      <c r="G9" s="1462"/>
    </row>
    <row r="10" spans="1:7" ht="17.25" customHeight="1">
      <c r="A10" s="1462"/>
      <c r="B10" s="1462"/>
      <c r="C10" s="1462"/>
      <c r="D10" s="1462"/>
      <c r="E10" s="1462"/>
      <c r="F10" s="1462"/>
      <c r="G10" s="1462"/>
    </row>
    <row r="11" spans="1:7">
      <c r="A11" s="1462"/>
      <c r="B11" s="1462"/>
      <c r="C11" s="1462"/>
      <c r="D11" s="1462"/>
      <c r="E11" s="1462"/>
      <c r="F11" s="1462"/>
      <c r="G11" s="1462"/>
    </row>
    <row r="12" spans="1:7" ht="17.25" customHeight="1">
      <c r="A12" s="1462"/>
      <c r="B12" s="1462"/>
      <c r="C12" s="1462"/>
      <c r="D12" s="1462"/>
      <c r="E12" s="1462"/>
      <c r="F12" s="1462"/>
      <c r="G12" s="1462"/>
    </row>
    <row r="13" spans="1:7" ht="17.25" customHeight="1">
      <c r="A13" s="1462"/>
      <c r="B13" s="1462"/>
      <c r="C13" s="1462"/>
      <c r="D13" s="1462"/>
      <c r="E13" s="1462"/>
      <c r="F13" s="1462"/>
      <c r="G13" s="1462"/>
    </row>
    <row r="14" spans="1:7" ht="17.25" customHeight="1">
      <c r="A14" s="1462"/>
      <c r="B14" s="1462"/>
      <c r="C14" s="1462"/>
      <c r="D14" s="1462"/>
      <c r="E14" s="1462"/>
      <c r="F14" s="1462"/>
      <c r="G14" s="1462"/>
    </row>
    <row r="15" spans="1:7" ht="17.25" customHeight="1">
      <c r="A15" s="1462"/>
      <c r="B15" s="1462"/>
      <c r="C15" s="1462"/>
      <c r="D15" s="1462"/>
      <c r="E15" s="1462"/>
      <c r="F15" s="1462"/>
      <c r="G15" s="1462"/>
    </row>
    <row r="16" spans="1:7" ht="17.25" customHeight="1">
      <c r="A16" s="1462"/>
      <c r="B16" s="1462"/>
      <c r="C16" s="1462"/>
      <c r="D16" s="1462"/>
      <c r="E16" s="1462"/>
      <c r="F16" s="1462"/>
      <c r="G16" s="1462"/>
    </row>
    <row r="17" spans="1:7" ht="17.25" customHeight="1">
      <c r="A17" s="1462"/>
      <c r="B17" s="1462"/>
      <c r="C17" s="1462"/>
      <c r="D17" s="1462"/>
      <c r="E17" s="1462"/>
      <c r="F17" s="1462"/>
      <c r="G17" s="1462"/>
    </row>
    <row r="18" spans="1:7" ht="17.25" customHeight="1">
      <c r="A18" s="1462"/>
      <c r="B18" s="1462"/>
      <c r="C18" s="1462"/>
      <c r="D18" s="1462"/>
      <c r="E18" s="1462"/>
      <c r="F18" s="1462"/>
      <c r="G18" s="1462"/>
    </row>
    <row r="19" spans="1:7" ht="17.25" customHeight="1">
      <c r="A19" s="1462"/>
      <c r="B19" s="1462"/>
      <c r="C19" s="1462"/>
      <c r="D19" s="1462"/>
      <c r="E19" s="1462"/>
      <c r="F19" s="1462"/>
      <c r="G19" s="1462"/>
    </row>
    <row r="20" spans="1:7" ht="17.25" customHeight="1">
      <c r="A20" s="1462"/>
      <c r="B20" s="1462"/>
      <c r="C20" s="1462"/>
      <c r="D20" s="1462"/>
      <c r="E20" s="1462"/>
      <c r="F20" s="1462"/>
      <c r="G20" s="1462"/>
    </row>
    <row r="21" spans="1:7" ht="17.25" customHeight="1">
      <c r="A21" s="1462"/>
      <c r="B21" s="1462"/>
      <c r="C21" s="1462"/>
      <c r="D21" s="1462"/>
      <c r="E21" s="1462"/>
      <c r="F21" s="1462"/>
      <c r="G21" s="1462"/>
    </row>
    <row r="22" spans="1:7" ht="17.25" customHeight="1">
      <c r="A22" s="1462"/>
      <c r="B22" s="1462"/>
      <c r="C22" s="1462"/>
      <c r="D22" s="1462"/>
      <c r="E22" s="1462"/>
      <c r="F22" s="1462"/>
      <c r="G22" s="1462"/>
    </row>
    <row r="23" spans="1:7" ht="17.25" customHeight="1">
      <c r="A23" s="1462"/>
      <c r="B23" s="1462"/>
      <c r="C23" s="1462"/>
      <c r="D23" s="1462"/>
      <c r="E23" s="1462"/>
      <c r="F23" s="1462"/>
      <c r="G23" s="1462"/>
    </row>
    <row r="24" spans="1:7" ht="17.25" customHeight="1">
      <c r="A24" s="1462"/>
      <c r="B24" s="1462"/>
      <c r="C24" s="1462"/>
      <c r="D24" s="1462"/>
      <c r="E24" s="1462"/>
      <c r="F24" s="1462"/>
      <c r="G24" s="1462"/>
    </row>
    <row r="25" spans="1:7" ht="17.25" customHeight="1">
      <c r="A25" s="1462"/>
      <c r="B25" s="1462"/>
      <c r="C25" s="1462"/>
      <c r="D25" s="1462"/>
      <c r="E25" s="1462"/>
      <c r="F25" s="1462"/>
      <c r="G25" s="1462"/>
    </row>
    <row r="26" spans="1:7" ht="17.25" customHeight="1">
      <c r="A26" s="1462"/>
      <c r="B26" s="1462"/>
      <c r="C26" s="1462"/>
      <c r="D26" s="1462"/>
      <c r="E26" s="1462"/>
      <c r="F26" s="1462"/>
      <c r="G26" s="1462"/>
    </row>
    <row r="27" spans="1:7" ht="17.25" customHeight="1"/>
    <row r="28" spans="1:7" ht="17.25" customHeight="1"/>
    <row r="35" spans="5:5">
      <c r="E35" s="302"/>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0">
    <tabColor theme="0" tint="-0.499984740745262"/>
    <pageSetUpPr fitToPage="1"/>
  </sheetPr>
  <dimension ref="A1:O48"/>
  <sheetViews>
    <sheetView showGridLines="0" view="pageBreakPreview" zoomScale="55" zoomScaleNormal="100" zoomScaleSheetLayoutView="55" zoomScalePageLayoutView="40" workbookViewId="0">
      <selection activeCell="F22" sqref="F22"/>
    </sheetView>
  </sheetViews>
  <sheetFormatPr defaultColWidth="11.42578125" defaultRowHeight="14.25"/>
  <cols>
    <col min="1" max="1" width="26.28515625" style="287" customWidth="1"/>
    <col min="2" max="2" width="42.85546875" style="287" customWidth="1"/>
    <col min="3" max="3" width="27.42578125" style="287" customWidth="1"/>
    <col min="4" max="4" width="31" style="287" customWidth="1"/>
    <col min="5" max="5" width="30.140625" style="287" customWidth="1"/>
    <col min="6" max="6" width="39.140625" style="287" customWidth="1"/>
    <col min="7" max="7" width="33.85546875" style="287" customWidth="1"/>
    <col min="8" max="8" width="36" style="287" customWidth="1"/>
    <col min="9" max="9" width="30.85546875" style="310" customWidth="1"/>
    <col min="10" max="10" width="46.140625" style="287" customWidth="1"/>
    <col min="11" max="11" width="24.140625" style="287" customWidth="1"/>
    <col min="12" max="12" width="23.85546875" style="287" customWidth="1"/>
    <col min="13" max="14" width="11.42578125" style="287"/>
    <col min="15" max="15" width="17.42578125" style="287" customWidth="1"/>
    <col min="16" max="17" width="11.42578125" style="287"/>
    <col min="18" max="18" width="12.5703125" style="287" customWidth="1"/>
    <col min="19" max="20" width="18" style="287" bestFit="1" customWidth="1"/>
    <col min="21" max="21" width="12.5703125" style="287" customWidth="1"/>
    <col min="22" max="22" width="21.42578125" style="287" bestFit="1" customWidth="1"/>
    <col min="23" max="23" width="2.42578125" style="287" bestFit="1" customWidth="1"/>
    <col min="24" max="24" width="8.7109375" style="287" bestFit="1" customWidth="1"/>
    <col min="25" max="16384" width="11.42578125" style="287"/>
  </cols>
  <sheetData>
    <row r="1" spans="1:15" s="462" customFormat="1" ht="87" customHeight="1">
      <c r="A1" s="1463" t="s">
        <v>440</v>
      </c>
      <c r="B1" s="1463"/>
      <c r="C1" s="1463"/>
      <c r="D1" s="1463"/>
      <c r="E1" s="1463"/>
      <c r="F1" s="1463"/>
      <c r="G1" s="1463"/>
      <c r="H1" s="1463"/>
      <c r="I1" s="1463"/>
      <c r="J1" s="1463"/>
      <c r="K1" s="1463"/>
      <c r="L1" s="1463"/>
      <c r="M1" s="1463"/>
    </row>
    <row r="2" spans="1:15" s="462" customFormat="1" ht="42" customHeight="1">
      <c r="A2" s="1402" t="str">
        <f>+'Resumen '!O4</f>
        <v>Período:  Diciembre 2008 - Mayo 2024</v>
      </c>
      <c r="B2" s="1402"/>
      <c r="C2" s="1402"/>
      <c r="D2" s="1402"/>
      <c r="E2" s="1402"/>
      <c r="F2" s="1402"/>
      <c r="G2" s="1402"/>
      <c r="H2" s="1402"/>
      <c r="I2" s="1402"/>
      <c r="J2" s="1402"/>
      <c r="K2" s="1402"/>
      <c r="L2" s="1402"/>
      <c r="M2" s="1402"/>
    </row>
    <row r="3" spans="1:15" s="270" customFormat="1" ht="24" customHeight="1">
      <c r="I3" s="303"/>
    </row>
    <row r="4" spans="1:15" s="270" customFormat="1" ht="77.25" customHeight="1">
      <c r="A4" s="754" t="s">
        <v>158</v>
      </c>
      <c r="B4" s="667" t="s">
        <v>441</v>
      </c>
      <c r="C4" s="755" t="s">
        <v>442</v>
      </c>
      <c r="D4" s="667" t="s">
        <v>443</v>
      </c>
      <c r="E4" s="668" t="s">
        <v>444</v>
      </c>
      <c r="F4" s="304"/>
      <c r="G4" s="304"/>
      <c r="H4" s="304"/>
      <c r="I4" s="304"/>
      <c r="J4" s="304"/>
      <c r="O4" s="306"/>
    </row>
    <row r="5" spans="1:15" s="270" customFormat="1" ht="27.75" customHeight="1">
      <c r="A5" s="664" t="s">
        <v>289</v>
      </c>
      <c r="B5" s="899">
        <v>1566047</v>
      </c>
      <c r="C5" s="665">
        <v>1188229</v>
      </c>
      <c r="D5" s="666"/>
      <c r="E5" s="756">
        <f t="shared" ref="E5:E15" si="0">C5/B5</f>
        <v>0.75874415007978691</v>
      </c>
      <c r="F5" s="304"/>
      <c r="G5" s="304"/>
      <c r="H5" s="304"/>
      <c r="I5" s="304"/>
      <c r="J5" s="304"/>
      <c r="K5" s="304"/>
      <c r="L5" s="305"/>
      <c r="M5" s="305"/>
      <c r="O5" s="306"/>
    </row>
    <row r="6" spans="1:15" s="270" customFormat="1" ht="27.75" customHeight="1">
      <c r="A6" s="664" t="s">
        <v>290</v>
      </c>
      <c r="B6" s="899">
        <v>1560994</v>
      </c>
      <c r="C6" s="665">
        <v>1227725</v>
      </c>
      <c r="D6" s="757">
        <f>C6/C5-1</f>
        <v>3.323938399079629E-2</v>
      </c>
      <c r="E6" s="758">
        <f t="shared" si="0"/>
        <v>0.78650206214758034</v>
      </c>
      <c r="F6" s="301"/>
      <c r="G6" s="301"/>
      <c r="H6" s="301"/>
      <c r="I6" s="301"/>
      <c r="J6" s="301"/>
      <c r="L6" s="305"/>
      <c r="M6" s="305"/>
      <c r="O6" s="306"/>
    </row>
    <row r="7" spans="1:15" s="270" customFormat="1" ht="27.75" customHeight="1">
      <c r="A7" s="664" t="s">
        <v>291</v>
      </c>
      <c r="B7" s="899">
        <v>1631129</v>
      </c>
      <c r="C7" s="665">
        <v>1299087</v>
      </c>
      <c r="D7" s="757">
        <f t="shared" ref="D7:D17" si="1">C7/C6-1</f>
        <v>5.8125394530534225E-2</v>
      </c>
      <c r="E7" s="758">
        <f t="shared" si="0"/>
        <v>0.79643424891593495</v>
      </c>
      <c r="F7" s="304"/>
      <c r="G7" s="304"/>
      <c r="H7" s="304"/>
      <c r="I7" s="304"/>
      <c r="J7" s="304"/>
      <c r="L7" s="305"/>
      <c r="M7" s="305"/>
      <c r="O7" s="306"/>
    </row>
    <row r="8" spans="1:15" s="270" customFormat="1" ht="27.75" customHeight="1">
      <c r="A8" s="664" t="s">
        <v>292</v>
      </c>
      <c r="B8" s="899">
        <v>1686216</v>
      </c>
      <c r="C8" s="665">
        <v>1367790</v>
      </c>
      <c r="D8" s="757">
        <f t="shared" si="1"/>
        <v>5.2885603504615242E-2</v>
      </c>
      <c r="E8" s="758">
        <f t="shared" si="0"/>
        <v>0.81115942441537736</v>
      </c>
      <c r="K8" s="307"/>
      <c r="L8" s="305"/>
      <c r="M8" s="305"/>
      <c r="O8" s="306"/>
    </row>
    <row r="9" spans="1:15" s="270" customFormat="1" ht="27.75" customHeight="1">
      <c r="A9" s="664" t="s">
        <v>293</v>
      </c>
      <c r="B9" s="899">
        <v>1716228</v>
      </c>
      <c r="C9" s="665">
        <v>1430273</v>
      </c>
      <c r="D9" s="757">
        <f t="shared" si="1"/>
        <v>4.5681720147098703E-2</v>
      </c>
      <c r="E9" s="758">
        <f t="shared" si="0"/>
        <v>0.83338169520599825</v>
      </c>
      <c r="K9" s="281"/>
      <c r="L9" s="305"/>
      <c r="M9" s="305"/>
      <c r="O9" s="306"/>
    </row>
    <row r="10" spans="1:15" s="270" customFormat="1" ht="27.75" customHeight="1">
      <c r="A10" s="664" t="s">
        <v>294</v>
      </c>
      <c r="B10" s="899">
        <v>1769801</v>
      </c>
      <c r="C10" s="665">
        <v>1530322</v>
      </c>
      <c r="D10" s="757">
        <f t="shared" si="1"/>
        <v>6.9950981386071032E-2</v>
      </c>
      <c r="E10" s="758">
        <f t="shared" si="0"/>
        <v>0.864685916665207</v>
      </c>
      <c r="F10" s="304"/>
      <c r="G10" s="304"/>
      <c r="H10" s="304"/>
      <c r="I10" s="304"/>
      <c r="J10" s="304"/>
      <c r="K10" s="281"/>
      <c r="L10" s="305"/>
      <c r="M10" s="305"/>
      <c r="O10" s="306"/>
    </row>
    <row r="11" spans="1:15" s="270" customFormat="1" ht="27.75" customHeight="1">
      <c r="A11" s="664" t="s">
        <v>295</v>
      </c>
      <c r="B11" s="899">
        <v>1853784.4208326</v>
      </c>
      <c r="C11" s="665">
        <f>+'II.3. Empl x sector '!J11</f>
        <v>1651202</v>
      </c>
      <c r="D11" s="757">
        <f t="shared" si="1"/>
        <v>7.8989911927032308E-2</v>
      </c>
      <c r="E11" s="758">
        <f t="shared" si="0"/>
        <v>0.89071953644878887</v>
      </c>
      <c r="F11" s="304"/>
      <c r="G11" s="304"/>
      <c r="H11" s="304"/>
      <c r="I11" s="304"/>
      <c r="J11" s="304"/>
      <c r="K11" s="307"/>
      <c r="L11" s="305"/>
      <c r="M11" s="305"/>
      <c r="O11" s="306"/>
    </row>
    <row r="12" spans="1:15" s="270" customFormat="1" ht="27.75" customHeight="1">
      <c r="A12" s="664" t="s">
        <v>296</v>
      </c>
      <c r="B12" s="899">
        <v>1939410.7036625701</v>
      </c>
      <c r="C12" s="665">
        <f>+'II.3. Empl x sector '!J12</f>
        <v>1759458</v>
      </c>
      <c r="D12" s="757">
        <f t="shared" si="1"/>
        <v>6.5561936092616069E-2</v>
      </c>
      <c r="E12" s="758">
        <f t="shared" si="0"/>
        <v>0.90721268923455456</v>
      </c>
      <c r="F12" s="304"/>
      <c r="G12" s="304"/>
      <c r="H12" s="304"/>
      <c r="I12" s="304"/>
      <c r="J12" s="304"/>
      <c r="K12" s="307"/>
      <c r="L12" s="305"/>
      <c r="M12" s="305"/>
      <c r="O12" s="306"/>
    </row>
    <row r="13" spans="1:15" s="270" customFormat="1" ht="27.75" customHeight="1">
      <c r="A13" s="664" t="s">
        <v>297</v>
      </c>
      <c r="B13" s="899">
        <v>2012995.43601726</v>
      </c>
      <c r="C13" s="665">
        <v>1888238</v>
      </c>
      <c r="D13" s="757">
        <f t="shared" si="1"/>
        <v>7.3192994660855826E-2</v>
      </c>
      <c r="E13" s="758">
        <f t="shared" si="0"/>
        <v>0.93802398466233272</v>
      </c>
      <c r="F13" s="304"/>
      <c r="G13" s="304"/>
      <c r="H13" s="304"/>
      <c r="I13" s="304"/>
      <c r="J13" s="304"/>
      <c r="K13" s="307"/>
      <c r="L13" s="305"/>
      <c r="M13" s="305"/>
      <c r="O13" s="306"/>
    </row>
    <row r="14" spans="1:15" s="270" customFormat="1" ht="27.75" customHeight="1">
      <c r="A14" s="664" t="s">
        <v>298</v>
      </c>
      <c r="B14" s="899">
        <v>2050906.62490762</v>
      </c>
      <c r="C14" s="665">
        <v>2038807</v>
      </c>
      <c r="D14" s="757">
        <f t="shared" si="1"/>
        <v>7.9740477630468209E-2</v>
      </c>
      <c r="E14" s="758">
        <f t="shared" si="0"/>
        <v>0.99410035310205069</v>
      </c>
      <c r="F14" s="304"/>
      <c r="G14" s="304"/>
      <c r="H14" s="304"/>
      <c r="I14" s="304"/>
      <c r="J14" s="304"/>
      <c r="K14" s="307"/>
      <c r="L14" s="305"/>
      <c r="M14" s="305"/>
      <c r="O14" s="308"/>
    </row>
    <row r="15" spans="1:15" s="270" customFormat="1" ht="27.75" customHeight="1">
      <c r="A15" s="664" t="s">
        <v>246</v>
      </c>
      <c r="B15" s="899">
        <v>2202518.1965998798</v>
      </c>
      <c r="C15" s="665">
        <v>2173990</v>
      </c>
      <c r="D15" s="757">
        <f t="shared" si="1"/>
        <v>6.6304951866459128E-2</v>
      </c>
      <c r="E15" s="758">
        <f t="shared" si="0"/>
        <v>0.98704746383302533</v>
      </c>
      <c r="F15" s="304"/>
      <c r="G15" s="304"/>
      <c r="I15" s="303"/>
      <c r="J15" s="304"/>
      <c r="K15" s="304"/>
      <c r="L15" s="305"/>
      <c r="M15" s="305"/>
      <c r="O15" s="309"/>
    </row>
    <row r="16" spans="1:15" s="270" customFormat="1" ht="27.75" customHeight="1">
      <c r="A16" s="664" t="s">
        <v>247</v>
      </c>
      <c r="B16" s="899">
        <v>2299463.3115164302</v>
      </c>
      <c r="C16" s="665">
        <v>2255713</v>
      </c>
      <c r="D16" s="757">
        <f t="shared" si="1"/>
        <v>3.7591249269775862E-2</v>
      </c>
      <c r="E16" s="758">
        <f>C16/B16</f>
        <v>0.98097368577384336</v>
      </c>
      <c r="F16" s="304"/>
      <c r="G16" s="304"/>
      <c r="I16" s="303"/>
      <c r="J16" s="304"/>
      <c r="K16" s="304"/>
      <c r="L16" s="305"/>
      <c r="M16" s="305"/>
      <c r="O16" s="309"/>
    </row>
    <row r="17" spans="1:15" s="270" customFormat="1" ht="27.75" customHeight="1">
      <c r="A17" s="664" t="s">
        <v>248</v>
      </c>
      <c r="B17" s="899">
        <v>2045876.3979077199</v>
      </c>
      <c r="C17" s="665">
        <v>2117050</v>
      </c>
      <c r="D17" s="757">
        <f t="shared" si="1"/>
        <v>-6.1471915975126246E-2</v>
      </c>
      <c r="E17" s="758">
        <f>C17/B17</f>
        <v>1.034788808436848</v>
      </c>
      <c r="F17" s="304"/>
      <c r="G17" s="304"/>
      <c r="I17" s="303"/>
      <c r="J17" s="304"/>
      <c r="K17" s="304"/>
      <c r="L17" s="305"/>
      <c r="M17" s="305"/>
      <c r="O17" s="309"/>
    </row>
    <row r="18" spans="1:15" s="270" customFormat="1" ht="27.75" customHeight="1">
      <c r="A18" s="664" t="s">
        <v>249</v>
      </c>
      <c r="B18" s="899">
        <v>2170910.4636014798</v>
      </c>
      <c r="C18" s="665">
        <v>2311186</v>
      </c>
      <c r="D18" s="757">
        <f>C18/C17-1</f>
        <v>9.1701187973831422E-2</v>
      </c>
      <c r="E18" s="758">
        <f>C18/B18</f>
        <v>1.0646159934969437</v>
      </c>
      <c r="F18" s="304"/>
      <c r="G18" s="304"/>
      <c r="I18" s="303"/>
      <c r="J18" s="304"/>
      <c r="K18" s="304"/>
      <c r="L18" s="305"/>
      <c r="M18" s="305"/>
      <c r="O18" s="309"/>
    </row>
    <row r="19" spans="1:15" s="270" customFormat="1" ht="27.75" customHeight="1">
      <c r="A19" s="759" t="s">
        <v>250</v>
      </c>
      <c r="B19" s="900">
        <v>2253696.5098291901</v>
      </c>
      <c r="C19" s="760">
        <v>2405039</v>
      </c>
      <c r="D19" s="761">
        <v>4.0608155293429427E-2</v>
      </c>
      <c r="E19" s="762">
        <v>1.1424320136191048</v>
      </c>
      <c r="F19" s="304"/>
      <c r="G19" s="304"/>
      <c r="H19" s="304"/>
      <c r="I19" s="303"/>
      <c r="J19" s="304"/>
      <c r="K19" s="304"/>
      <c r="L19" s="305"/>
      <c r="M19" s="305"/>
    </row>
    <row r="20" spans="1:15" s="270" customFormat="1" ht="27.75" customHeight="1">
      <c r="A20" s="759" t="s">
        <v>251</v>
      </c>
      <c r="B20" s="900">
        <v>2308209.4335936001</v>
      </c>
      <c r="C20" s="760">
        <v>2445968</v>
      </c>
      <c r="D20" s="761">
        <f>C20/C19-1</f>
        <v>1.7018019250415461E-2</v>
      </c>
      <c r="E20" s="762">
        <f>C20/B20</f>
        <v>1.0596820047615552</v>
      </c>
      <c r="F20" s="304"/>
      <c r="G20" s="304"/>
      <c r="H20" s="304"/>
      <c r="I20" s="303"/>
      <c r="J20" s="304"/>
      <c r="K20" s="304"/>
      <c r="L20" s="305"/>
      <c r="M20" s="305"/>
    </row>
    <row r="21" spans="1:15" s="270" customFormat="1" ht="27.75" customHeight="1">
      <c r="A21" s="1135" t="str">
        <f>+'Resumen '!O5</f>
        <v>Ene-May. 24</v>
      </c>
      <c r="B21" s="900">
        <f>+'Resumen '!B65</f>
        <v>2363042</v>
      </c>
      <c r="C21" s="760">
        <f>+'Resumen '!D14</f>
        <v>2494884</v>
      </c>
      <c r="D21" s="761">
        <f>C21/C18-1</f>
        <v>7.9482136011554294E-2</v>
      </c>
      <c r="E21" s="762">
        <f>C21/B21</f>
        <v>1.0557933375708091</v>
      </c>
      <c r="F21" s="304"/>
      <c r="G21" s="304"/>
      <c r="H21" s="304"/>
      <c r="I21" s="303"/>
      <c r="J21" s="304"/>
      <c r="K21" s="304"/>
      <c r="L21" s="305"/>
      <c r="M21" s="305"/>
    </row>
    <row r="22" spans="1:15" s="270" customFormat="1" ht="58.5" customHeight="1">
      <c r="A22" s="1464" t="s">
        <v>445</v>
      </c>
      <c r="B22" s="1465"/>
      <c r="C22" s="1465"/>
      <c r="D22" s="1465"/>
      <c r="E22" s="1465"/>
      <c r="F22" s="304"/>
      <c r="G22" s="304"/>
      <c r="H22" s="304"/>
      <c r="I22" s="303"/>
      <c r="J22" s="304"/>
      <c r="K22" s="304"/>
      <c r="L22" s="305"/>
      <c r="M22" s="305"/>
    </row>
    <row r="23" spans="1:15" s="270" customFormat="1" ht="18">
      <c r="A23" s="1466"/>
      <c r="B23" s="1466"/>
      <c r="C23" s="1466"/>
      <c r="D23" s="1466"/>
      <c r="E23" s="1466"/>
      <c r="F23" s="304"/>
      <c r="G23" s="304"/>
      <c r="H23" s="304"/>
      <c r="I23" s="303"/>
      <c r="J23" s="304"/>
      <c r="K23" s="304"/>
      <c r="M23" s="304"/>
    </row>
    <row r="24" spans="1:15" s="270" customFormat="1">
      <c r="B24" s="304"/>
      <c r="C24" s="304"/>
      <c r="D24" s="304"/>
      <c r="E24" s="304"/>
      <c r="F24" s="304"/>
      <c r="G24" s="304"/>
      <c r="H24" s="304"/>
      <c r="I24" s="303"/>
      <c r="J24" s="304"/>
      <c r="K24" s="304"/>
      <c r="L24" s="304"/>
      <c r="M24" s="304"/>
    </row>
    <row r="25" spans="1:15" s="270" customFormat="1">
      <c r="B25" s="304"/>
      <c r="C25" s="304"/>
      <c r="D25" s="304"/>
      <c r="E25" s="304"/>
      <c r="F25" s="304"/>
      <c r="G25" s="304"/>
      <c r="H25" s="304"/>
      <c r="I25" s="303"/>
      <c r="J25" s="304"/>
      <c r="K25" s="304"/>
      <c r="L25" s="304"/>
      <c r="M25" s="304"/>
    </row>
    <row r="26" spans="1:15" s="270" customFormat="1">
      <c r="B26" s="304"/>
      <c r="C26" s="304"/>
      <c r="D26" s="304"/>
      <c r="E26" s="304"/>
      <c r="F26" s="304"/>
      <c r="G26" s="304"/>
      <c r="H26" s="304"/>
      <c r="I26" s="303"/>
      <c r="J26" s="304"/>
      <c r="K26" s="304"/>
      <c r="L26" s="304"/>
      <c r="M26" s="304"/>
    </row>
    <row r="27" spans="1:15" s="270" customFormat="1">
      <c r="B27" s="304"/>
      <c r="C27" s="304"/>
      <c r="D27" s="304"/>
      <c r="E27" s="304"/>
      <c r="F27" s="304"/>
      <c r="G27" s="304"/>
      <c r="H27" s="304"/>
      <c r="I27" s="303"/>
      <c r="J27" s="304"/>
      <c r="K27" s="304"/>
      <c r="L27" s="304"/>
      <c r="M27" s="304"/>
    </row>
    <row r="28" spans="1:15" s="270" customFormat="1">
      <c r="B28" s="304"/>
      <c r="C28" s="304"/>
      <c r="D28" s="304"/>
      <c r="E28" s="304"/>
      <c r="F28" s="304"/>
      <c r="G28" s="304"/>
      <c r="H28" s="304"/>
      <c r="I28" s="303"/>
      <c r="J28" s="304"/>
      <c r="K28" s="304"/>
      <c r="L28" s="304"/>
      <c r="M28" s="304"/>
    </row>
    <row r="29" spans="1:15" s="270" customFormat="1">
      <c r="B29" s="304"/>
      <c r="C29" s="304"/>
      <c r="D29" s="304"/>
      <c r="E29" s="304"/>
      <c r="F29" s="304"/>
      <c r="G29" s="304"/>
      <c r="H29" s="304"/>
      <c r="I29" s="303"/>
      <c r="J29" s="304"/>
      <c r="K29" s="304"/>
      <c r="L29" s="304"/>
      <c r="M29" s="304"/>
    </row>
    <row r="30" spans="1:15" s="270" customFormat="1">
      <c r="B30" s="304"/>
      <c r="C30" s="304"/>
      <c r="D30" s="304"/>
      <c r="E30" s="304"/>
      <c r="F30" s="304"/>
      <c r="G30" s="304"/>
      <c r="H30" s="304"/>
      <c r="I30" s="303"/>
      <c r="J30" s="304"/>
      <c r="K30" s="304"/>
      <c r="L30" s="304"/>
      <c r="M30" s="304"/>
    </row>
    <row r="31" spans="1:15" s="270" customFormat="1">
      <c r="B31" s="304"/>
      <c r="C31" s="304"/>
      <c r="D31" s="304"/>
      <c r="E31" s="304"/>
      <c r="F31" s="304"/>
      <c r="G31" s="304"/>
      <c r="H31" s="304"/>
      <c r="I31" s="303"/>
      <c r="J31" s="304"/>
      <c r="K31" s="304"/>
      <c r="L31" s="304"/>
      <c r="M31" s="304"/>
    </row>
    <row r="32" spans="1:15" s="270" customFormat="1">
      <c r="B32" s="304"/>
      <c r="C32" s="304"/>
      <c r="D32" s="304"/>
      <c r="E32" s="304"/>
      <c r="F32" s="304"/>
      <c r="G32" s="304"/>
      <c r="H32" s="304"/>
      <c r="I32" s="303"/>
      <c r="J32" s="304"/>
      <c r="K32" s="304"/>
      <c r="L32" s="304"/>
      <c r="M32" s="304"/>
    </row>
    <row r="33" spans="1:13" s="270" customFormat="1">
      <c r="B33" s="304"/>
      <c r="C33" s="304"/>
      <c r="D33" s="304"/>
      <c r="E33" s="304"/>
      <c r="F33" s="304"/>
      <c r="G33" s="304"/>
      <c r="H33" s="304"/>
      <c r="I33" s="303"/>
      <c r="J33" s="304"/>
      <c r="K33" s="304"/>
      <c r="L33" s="304"/>
      <c r="M33" s="304"/>
    </row>
    <row r="34" spans="1:13" s="270" customFormat="1">
      <c r="B34" s="304"/>
      <c r="C34" s="304"/>
      <c r="D34" s="304"/>
      <c r="E34" s="304"/>
      <c r="F34" s="304"/>
      <c r="G34" s="304"/>
      <c r="H34" s="304"/>
      <c r="I34" s="303"/>
      <c r="J34" s="304"/>
      <c r="K34" s="304"/>
      <c r="L34" s="304"/>
      <c r="M34" s="304"/>
    </row>
    <row r="35" spans="1:13" s="270" customFormat="1">
      <c r="B35" s="304"/>
      <c r="C35" s="304"/>
      <c r="D35" s="304"/>
      <c r="E35" s="304"/>
      <c r="F35" s="304"/>
      <c r="G35" s="304"/>
      <c r="H35" s="304"/>
      <c r="I35" s="303"/>
      <c r="J35" s="304"/>
      <c r="K35" s="304"/>
      <c r="L35" s="304"/>
      <c r="M35" s="304"/>
    </row>
    <row r="36" spans="1:13" s="270" customFormat="1">
      <c r="B36" s="304"/>
      <c r="C36" s="304"/>
      <c r="D36" s="304"/>
      <c r="E36" s="304"/>
      <c r="F36" s="304"/>
      <c r="G36" s="304"/>
      <c r="H36" s="304"/>
      <c r="I36" s="303"/>
      <c r="J36" s="304"/>
      <c r="K36" s="304"/>
      <c r="L36" s="304"/>
      <c r="M36" s="304"/>
    </row>
    <row r="37" spans="1:13" s="270" customFormat="1">
      <c r="B37" s="304"/>
      <c r="C37" s="304"/>
      <c r="D37" s="304"/>
      <c r="E37" s="304"/>
      <c r="F37" s="304"/>
      <c r="G37" s="304"/>
      <c r="H37" s="304"/>
      <c r="I37" s="303"/>
      <c r="J37" s="304"/>
      <c r="K37" s="304"/>
      <c r="L37" s="304"/>
      <c r="M37" s="304"/>
    </row>
    <row r="38" spans="1:13" s="270" customFormat="1">
      <c r="B38" s="304"/>
      <c r="C38" s="304"/>
      <c r="D38" s="304"/>
      <c r="E38" s="304"/>
      <c r="F38" s="304"/>
      <c r="G38" s="304"/>
      <c r="H38" s="304"/>
      <c r="I38" s="303"/>
      <c r="J38" s="304"/>
      <c r="K38" s="304"/>
      <c r="L38" s="304"/>
      <c r="M38" s="304"/>
    </row>
    <row r="39" spans="1:13" s="270" customFormat="1">
      <c r="B39" s="304"/>
      <c r="C39" s="304"/>
      <c r="D39" s="304"/>
      <c r="E39" s="304"/>
      <c r="F39" s="304"/>
      <c r="G39" s="304"/>
      <c r="H39" s="304"/>
      <c r="I39" s="303"/>
      <c r="J39" s="304"/>
      <c r="K39" s="304"/>
      <c r="L39" s="304"/>
      <c r="M39" s="304"/>
    </row>
    <row r="40" spans="1:13" s="270" customFormat="1">
      <c r="B40" s="304"/>
      <c r="C40" s="304"/>
      <c r="D40" s="304"/>
      <c r="E40" s="304"/>
      <c r="I40" s="303"/>
    </row>
    <row r="41" spans="1:13" s="270" customFormat="1">
      <c r="B41" s="304"/>
      <c r="C41" s="304"/>
      <c r="D41" s="304"/>
      <c r="E41" s="304"/>
      <c r="I41" s="303"/>
    </row>
    <row r="42" spans="1:13" s="270" customFormat="1">
      <c r="B42" s="304"/>
      <c r="C42" s="304"/>
      <c r="D42" s="304"/>
      <c r="E42" s="304"/>
      <c r="I42" s="303"/>
    </row>
    <row r="43" spans="1:13" s="270" customFormat="1">
      <c r="I43" s="303"/>
    </row>
    <row r="44" spans="1:13" s="270" customFormat="1">
      <c r="I44" s="303"/>
    </row>
    <row r="45" spans="1:13" s="270" customFormat="1">
      <c r="I45" s="303"/>
    </row>
    <row r="46" spans="1:13">
      <c r="A46" s="270"/>
      <c r="B46" s="270"/>
      <c r="C46" s="270"/>
      <c r="D46" s="270"/>
      <c r="E46" s="270"/>
    </row>
    <row r="47" spans="1:13">
      <c r="A47" s="270"/>
      <c r="B47" s="270"/>
      <c r="C47" s="270"/>
      <c r="D47" s="270"/>
      <c r="E47" s="270"/>
    </row>
    <row r="48" spans="1:13" ht="57.75" customHeight="1">
      <c r="A48" s="270"/>
      <c r="B48" s="270"/>
      <c r="C48" s="270"/>
      <c r="D48" s="270"/>
      <c r="E48" s="270"/>
    </row>
  </sheetData>
  <mergeCells count="4">
    <mergeCell ref="A1:M1"/>
    <mergeCell ref="A22:E22"/>
    <mergeCell ref="A23:E23"/>
    <mergeCell ref="A2:M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1">
    <tabColor theme="1" tint="0.34998626667073579"/>
    <pageSetUpPr fitToPage="1"/>
  </sheetPr>
  <dimension ref="A1:Z59"/>
  <sheetViews>
    <sheetView showGridLines="0" view="pageBreakPreview" zoomScale="25" zoomScaleNormal="100" zoomScaleSheetLayoutView="25" workbookViewId="0">
      <selection activeCell="A19" sqref="A19:G21"/>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7" max="19" width="15.140625" customWidth="1"/>
    <col min="20" max="20" width="20.85546875" customWidth="1"/>
    <col min="23" max="26" width="0" hidden="1" customWidth="1"/>
  </cols>
  <sheetData>
    <row r="1" spans="1:26" s="461" customFormat="1" ht="190.5" customHeight="1">
      <c r="A1" s="1467" t="s">
        <v>446</v>
      </c>
      <c r="B1" s="1467"/>
      <c r="C1" s="1467"/>
      <c r="D1" s="1467"/>
      <c r="E1" s="1467"/>
      <c r="F1" s="1467"/>
      <c r="G1" s="1467"/>
      <c r="H1" s="1467"/>
      <c r="I1" s="1467"/>
      <c r="J1" s="1467"/>
      <c r="K1" s="1467"/>
    </row>
    <row r="2" spans="1:26" s="461" customFormat="1" ht="70.5" customHeight="1">
      <c r="A2" s="1471" t="str">
        <f>+'Resumen '!O3</f>
        <v>Período: Mayo 2024</v>
      </c>
      <c r="B2" s="1471"/>
      <c r="C2" s="1471"/>
      <c r="D2" s="1471"/>
      <c r="E2" s="1471"/>
      <c r="F2" s="1471"/>
      <c r="G2" s="1471"/>
      <c r="H2" s="1471"/>
      <c r="I2" s="1471"/>
      <c r="J2" s="1471"/>
      <c r="K2" s="1471"/>
    </row>
    <row r="3" spans="1:26" ht="22.5" customHeight="1"/>
    <row r="4" spans="1:26" ht="133.5" customHeight="1">
      <c r="A4" s="803" t="s">
        <v>447</v>
      </c>
      <c r="B4" s="804" t="s">
        <v>448</v>
      </c>
      <c r="C4" s="804" t="s">
        <v>370</v>
      </c>
      <c r="D4" s="804" t="s">
        <v>449</v>
      </c>
      <c r="E4" s="804" t="s">
        <v>450</v>
      </c>
      <c r="F4" s="804" t="s">
        <v>451</v>
      </c>
      <c r="G4" s="805" t="s">
        <v>452</v>
      </c>
      <c r="H4" s="8"/>
    </row>
    <row r="5" spans="1:26" s="35" customFormat="1" ht="37.5">
      <c r="A5" s="806" t="s">
        <v>453</v>
      </c>
      <c r="B5" s="807">
        <f>+D5+F5</f>
        <v>41952</v>
      </c>
      <c r="C5" s="808">
        <f t="shared" ref="C5:C20" si="0">+B5/$B$21</f>
        <v>1.681521064706816E-2</v>
      </c>
      <c r="D5" s="809">
        <f>+'Resumen '!F51</f>
        <v>24643</v>
      </c>
      <c r="E5" s="810">
        <f>D5/B5</f>
        <v>0.5874094202898551</v>
      </c>
      <c r="F5" s="809">
        <f>+'Resumen '!G51</f>
        <v>17309</v>
      </c>
      <c r="G5" s="811">
        <f>+F5/B5</f>
        <v>0.4125905797101449</v>
      </c>
      <c r="H5" s="49"/>
      <c r="I5" s="794"/>
      <c r="J5" s="794"/>
      <c r="K5" s="794"/>
      <c r="W5" s="1469" t="s">
        <v>454</v>
      </c>
      <c r="X5" s="1470"/>
      <c r="Y5" s="1470"/>
    </row>
    <row r="6" spans="1:26" s="35" customFormat="1" ht="37.5">
      <c r="A6" s="806" t="s">
        <v>455</v>
      </c>
      <c r="B6" s="807">
        <f t="shared" ref="B6:B20" si="1">+D6+F6</f>
        <v>301067</v>
      </c>
      <c r="C6" s="808">
        <f t="shared" si="0"/>
        <v>0.12067374675536018</v>
      </c>
      <c r="D6" s="809">
        <f>+'Resumen '!F52</f>
        <v>164214</v>
      </c>
      <c r="E6" s="810">
        <f t="shared" ref="E6:E21" si="2">D6/B6</f>
        <v>0.5454400515499872</v>
      </c>
      <c r="F6" s="809">
        <f>+'Resumen '!G52</f>
        <v>136853</v>
      </c>
      <c r="G6" s="811">
        <f t="shared" ref="G6:G21" si="3">+F6/B6</f>
        <v>0.4545599484500128</v>
      </c>
      <c r="H6" s="49"/>
      <c r="I6" s="122"/>
      <c r="J6" s="122"/>
      <c r="K6" s="122"/>
      <c r="W6" s="25" t="s">
        <v>456</v>
      </c>
      <c r="X6" s="25" t="s">
        <v>449</v>
      </c>
      <c r="Y6" s="25" t="s">
        <v>451</v>
      </c>
    </row>
    <row r="7" spans="1:26" s="35" customFormat="1" ht="37.5">
      <c r="A7" s="806" t="s">
        <v>457</v>
      </c>
      <c r="B7" s="807">
        <f t="shared" si="1"/>
        <v>375605</v>
      </c>
      <c r="C7" s="808">
        <f t="shared" si="0"/>
        <v>0.15055008569536699</v>
      </c>
      <c r="D7" s="809">
        <f>+'Resumen '!F53</f>
        <v>196794</v>
      </c>
      <c r="E7" s="810">
        <f t="shared" si="2"/>
        <v>0.52393871221096633</v>
      </c>
      <c r="F7" s="809">
        <f>+'Resumen '!G53</f>
        <v>178811</v>
      </c>
      <c r="G7" s="811">
        <f t="shared" si="3"/>
        <v>0.47606128778903367</v>
      </c>
      <c r="H7" s="49"/>
      <c r="I7" s="122"/>
      <c r="J7" s="122"/>
      <c r="K7" s="122"/>
      <c r="W7" s="812" t="s">
        <v>453</v>
      </c>
      <c r="X7" s="813">
        <v>13968</v>
      </c>
      <c r="Y7" s="813">
        <f>8829*-1</f>
        <v>-8829</v>
      </c>
    </row>
    <row r="8" spans="1:26" s="35" customFormat="1" ht="37.5">
      <c r="A8" s="806" t="s">
        <v>458</v>
      </c>
      <c r="B8" s="807">
        <f t="shared" si="1"/>
        <v>389823</v>
      </c>
      <c r="C8" s="808">
        <f t="shared" si="0"/>
        <v>0.15624894784687385</v>
      </c>
      <c r="D8" s="809">
        <f>+'Resumen '!F54</f>
        <v>203245</v>
      </c>
      <c r="E8" s="810">
        <f t="shared" si="2"/>
        <v>0.52137765088258003</v>
      </c>
      <c r="F8" s="809">
        <f>+'Resumen '!G54</f>
        <v>186578</v>
      </c>
      <c r="G8" s="811">
        <f t="shared" si="3"/>
        <v>0.47862234911741997</v>
      </c>
      <c r="H8" s="49"/>
      <c r="I8" s="122"/>
      <c r="J8" s="122"/>
      <c r="K8" s="122"/>
      <c r="W8" s="812" t="s">
        <v>455</v>
      </c>
      <c r="X8" s="813">
        <v>94691</v>
      </c>
      <c r="Y8" s="813">
        <f>65301*-1</f>
        <v>-65301</v>
      </c>
    </row>
    <row r="9" spans="1:26" s="35" customFormat="1" ht="37.5">
      <c r="A9" s="806" t="s">
        <v>459</v>
      </c>
      <c r="B9" s="807">
        <f t="shared" si="1"/>
        <v>320660</v>
      </c>
      <c r="C9" s="808">
        <f t="shared" si="0"/>
        <v>0.12852701768899877</v>
      </c>
      <c r="D9" s="809">
        <f>+'Resumen '!F55</f>
        <v>167226</v>
      </c>
      <c r="E9" s="810">
        <f t="shared" si="2"/>
        <v>0.52150564460799598</v>
      </c>
      <c r="F9" s="809">
        <f>+'Resumen '!G55</f>
        <v>153434</v>
      </c>
      <c r="G9" s="811">
        <f t="shared" si="3"/>
        <v>0.47849435539200397</v>
      </c>
      <c r="H9" s="49"/>
      <c r="I9" s="122"/>
      <c r="J9" s="122"/>
      <c r="K9" s="122"/>
      <c r="W9" s="812" t="s">
        <v>457</v>
      </c>
      <c r="X9" s="813">
        <v>114856</v>
      </c>
      <c r="Y9" s="813">
        <v>-87226</v>
      </c>
      <c r="Z9" s="813" t="e">
        <f t="shared" ref="Z9:Z21" si="4">Y9*$C$34</f>
        <v>#VALUE!</v>
      </c>
    </row>
    <row r="10" spans="1:26" s="35" customFormat="1" ht="37.5">
      <c r="A10" s="806" t="s">
        <v>460</v>
      </c>
      <c r="B10" s="807">
        <f t="shared" si="1"/>
        <v>287272</v>
      </c>
      <c r="C10" s="808">
        <f t="shared" si="0"/>
        <v>0.11514443156475411</v>
      </c>
      <c r="D10" s="809">
        <f>+'Resumen '!F56</f>
        <v>151867</v>
      </c>
      <c r="E10" s="810">
        <f t="shared" si="2"/>
        <v>0.52865228772731065</v>
      </c>
      <c r="F10" s="809">
        <f>+'Resumen '!G56</f>
        <v>135405</v>
      </c>
      <c r="G10" s="811">
        <f t="shared" si="3"/>
        <v>0.47134771227268929</v>
      </c>
      <c r="H10" s="49"/>
      <c r="I10" s="122"/>
      <c r="J10" s="122"/>
      <c r="K10" s="122"/>
      <c r="W10" s="812" t="s">
        <v>458</v>
      </c>
      <c r="X10" s="813">
        <v>110599</v>
      </c>
      <c r="Y10" s="813">
        <v>-88163</v>
      </c>
      <c r="Z10" s="813" t="e">
        <f t="shared" si="4"/>
        <v>#VALUE!</v>
      </c>
    </row>
    <row r="11" spans="1:26" s="35" customFormat="1" ht="37.5">
      <c r="A11" s="806" t="s">
        <v>461</v>
      </c>
      <c r="B11" s="807">
        <f t="shared" si="1"/>
        <v>233007</v>
      </c>
      <c r="C11" s="808">
        <f t="shared" si="0"/>
        <v>9.3393921320590462E-2</v>
      </c>
      <c r="D11" s="809">
        <f>+'Resumen '!F57</f>
        <v>125539</v>
      </c>
      <c r="E11" s="810">
        <f t="shared" si="2"/>
        <v>0.53877780495864935</v>
      </c>
      <c r="F11" s="809">
        <f>+'Resumen '!G57</f>
        <v>107468</v>
      </c>
      <c r="G11" s="811">
        <f t="shared" si="3"/>
        <v>0.4612221950413507</v>
      </c>
      <c r="H11" s="49"/>
      <c r="I11" s="122"/>
      <c r="J11" s="122"/>
      <c r="K11" s="122"/>
      <c r="W11" s="812" t="s">
        <v>459</v>
      </c>
      <c r="X11" s="813">
        <v>94068</v>
      </c>
      <c r="Y11" s="813">
        <v>-78209</v>
      </c>
      <c r="Z11" s="813" t="e">
        <f t="shared" si="4"/>
        <v>#VALUE!</v>
      </c>
    </row>
    <row r="12" spans="1:26" s="35" customFormat="1" ht="37.5">
      <c r="A12" s="806" t="s">
        <v>462</v>
      </c>
      <c r="B12" s="807">
        <f t="shared" si="1"/>
        <v>189840</v>
      </c>
      <c r="C12" s="808">
        <f t="shared" si="0"/>
        <v>7.6091714083700884E-2</v>
      </c>
      <c r="D12" s="809">
        <f>+'Resumen '!F58</f>
        <v>105056</v>
      </c>
      <c r="E12" s="810">
        <f t="shared" si="2"/>
        <v>0.55339233038348079</v>
      </c>
      <c r="F12" s="809">
        <f>+'Resumen '!G58</f>
        <v>84784</v>
      </c>
      <c r="G12" s="811">
        <f t="shared" si="3"/>
        <v>0.44660766961651915</v>
      </c>
      <c r="H12" s="49"/>
      <c r="I12" s="122"/>
      <c r="J12" s="122"/>
      <c r="K12" s="122"/>
      <c r="W12" s="812" t="s">
        <v>460</v>
      </c>
      <c r="X12" s="813">
        <v>82896</v>
      </c>
      <c r="Y12" s="813">
        <v>-70646</v>
      </c>
      <c r="Z12" s="813" t="e">
        <f t="shared" si="4"/>
        <v>#VALUE!</v>
      </c>
    </row>
    <row r="13" spans="1:26" s="35" customFormat="1" ht="37.5">
      <c r="A13" s="806" t="s">
        <v>463</v>
      </c>
      <c r="B13" s="807">
        <f t="shared" si="1"/>
        <v>148476</v>
      </c>
      <c r="C13" s="808">
        <f t="shared" si="0"/>
        <v>5.9512185736891973E-2</v>
      </c>
      <c r="D13" s="809">
        <f>+'Resumen '!F59</f>
        <v>82751</v>
      </c>
      <c r="E13" s="810">
        <f t="shared" si="2"/>
        <v>0.5573358657291414</v>
      </c>
      <c r="F13" s="809">
        <f>+'Resumen '!G59</f>
        <v>65725</v>
      </c>
      <c r="G13" s="811">
        <f t="shared" si="3"/>
        <v>0.4426641342708586</v>
      </c>
      <c r="H13" s="49"/>
      <c r="I13" s="122"/>
      <c r="J13" s="122"/>
      <c r="K13" s="122"/>
      <c r="W13" s="812" t="s">
        <v>461</v>
      </c>
      <c r="X13" s="813">
        <v>68381</v>
      </c>
      <c r="Y13" s="813">
        <v>-56998</v>
      </c>
      <c r="Z13" s="813" t="e">
        <f t="shared" si="4"/>
        <v>#VALUE!</v>
      </c>
    </row>
    <row r="14" spans="1:26" s="35" customFormat="1" ht="37.5">
      <c r="A14" s="806" t="s">
        <v>464</v>
      </c>
      <c r="B14" s="807">
        <f t="shared" si="1"/>
        <v>97096</v>
      </c>
      <c r="C14" s="808">
        <f t="shared" si="0"/>
        <v>3.8918041880905085E-2</v>
      </c>
      <c r="D14" s="809">
        <f>+'Resumen '!F60</f>
        <v>55866</v>
      </c>
      <c r="E14" s="810">
        <f t="shared" si="2"/>
        <v>0.57536870725879541</v>
      </c>
      <c r="F14" s="809">
        <f>+'Resumen '!G60</f>
        <v>41230</v>
      </c>
      <c r="G14" s="811">
        <f t="shared" si="3"/>
        <v>0.42463129274120459</v>
      </c>
      <c r="H14" s="49"/>
      <c r="I14" s="122"/>
      <c r="J14" s="122"/>
      <c r="K14" s="122"/>
      <c r="W14" s="812" t="s">
        <v>462</v>
      </c>
      <c r="X14" s="813">
        <v>53231</v>
      </c>
      <c r="Y14" s="813">
        <v>-40454</v>
      </c>
      <c r="Z14" s="813" t="e">
        <f t="shared" si="4"/>
        <v>#VALUE!</v>
      </c>
    </row>
    <row r="15" spans="1:26" s="35" customFormat="1" ht="37.5">
      <c r="A15" s="806" t="s">
        <v>465</v>
      </c>
      <c r="B15" s="807">
        <f t="shared" si="1"/>
        <v>54600</v>
      </c>
      <c r="C15" s="808">
        <f t="shared" si="0"/>
        <v>2.1884785024073265E-2</v>
      </c>
      <c r="D15" s="809">
        <f>+'Resumen '!F61</f>
        <v>32922</v>
      </c>
      <c r="E15" s="810">
        <f t="shared" si="2"/>
        <v>0.60296703296703291</v>
      </c>
      <c r="F15" s="809">
        <f>+'Resumen '!G61</f>
        <v>21678</v>
      </c>
      <c r="G15" s="811">
        <f t="shared" si="3"/>
        <v>0.39703296703296703</v>
      </c>
      <c r="H15" s="49"/>
      <c r="I15" s="122"/>
      <c r="J15" s="122"/>
      <c r="K15" s="122"/>
      <c r="W15" s="812" t="s">
        <v>463</v>
      </c>
      <c r="X15" s="813">
        <v>39299</v>
      </c>
      <c r="Y15" s="813">
        <v>-25509</v>
      </c>
      <c r="Z15" s="813" t="e">
        <f t="shared" si="4"/>
        <v>#VALUE!</v>
      </c>
    </row>
    <row r="16" spans="1:26" s="35" customFormat="1" ht="37.5">
      <c r="A16" s="806" t="s">
        <v>466</v>
      </c>
      <c r="B16" s="807">
        <f t="shared" si="1"/>
        <v>29944</v>
      </c>
      <c r="C16" s="808">
        <f t="shared" si="0"/>
        <v>1.2002161222726187E-2</v>
      </c>
      <c r="D16" s="809">
        <f>+'Resumen '!F62</f>
        <v>18245</v>
      </c>
      <c r="E16" s="810">
        <f t="shared" si="2"/>
        <v>0.60930403419716805</v>
      </c>
      <c r="F16" s="809">
        <f>+'Resumen '!G62</f>
        <v>11699</v>
      </c>
      <c r="G16" s="811">
        <f t="shared" si="3"/>
        <v>0.39069596580283195</v>
      </c>
      <c r="H16" s="49"/>
      <c r="I16" s="122"/>
      <c r="J16" s="122"/>
      <c r="K16" s="122"/>
      <c r="W16" s="812" t="s">
        <v>464</v>
      </c>
      <c r="X16" s="813">
        <v>25049</v>
      </c>
      <c r="Y16" s="813">
        <v>-13161</v>
      </c>
      <c r="Z16" s="813" t="e">
        <f t="shared" si="4"/>
        <v>#VALUE!</v>
      </c>
    </row>
    <row r="17" spans="1:26" s="35" customFormat="1" ht="37.5">
      <c r="A17" s="806" t="s">
        <v>467</v>
      </c>
      <c r="B17" s="807">
        <f t="shared" si="1"/>
        <v>14524</v>
      </c>
      <c r="C17" s="808">
        <f t="shared" si="0"/>
        <v>5.8215131444989028E-3</v>
      </c>
      <c r="D17" s="809">
        <f>+'Resumen '!F63</f>
        <v>8675</v>
      </c>
      <c r="E17" s="810">
        <f t="shared" si="2"/>
        <v>0.59728724869182048</v>
      </c>
      <c r="F17" s="809">
        <f>+'Resumen '!G63</f>
        <v>5849</v>
      </c>
      <c r="G17" s="811">
        <f t="shared" si="3"/>
        <v>0.40271275130817957</v>
      </c>
      <c r="H17" s="49"/>
      <c r="I17" s="122"/>
      <c r="J17" s="122"/>
      <c r="K17" s="122"/>
      <c r="W17" s="812" t="s">
        <v>465</v>
      </c>
      <c r="X17" s="813">
        <v>13405</v>
      </c>
      <c r="Y17" s="813">
        <v>-5601</v>
      </c>
      <c r="Z17" s="813" t="e">
        <f t="shared" si="4"/>
        <v>#VALUE!</v>
      </c>
    </row>
    <row r="18" spans="1:26" s="35" customFormat="1" ht="37.5">
      <c r="A18" s="806" t="s">
        <v>468</v>
      </c>
      <c r="B18" s="807">
        <f t="shared" si="1"/>
        <v>6704</v>
      </c>
      <c r="C18" s="808">
        <f t="shared" si="0"/>
        <v>2.687098879146285E-3</v>
      </c>
      <c r="D18" s="809">
        <f>+'Resumen '!F64</f>
        <v>3915</v>
      </c>
      <c r="E18" s="810">
        <f t="shared" si="2"/>
        <v>0.58397971360381862</v>
      </c>
      <c r="F18" s="809">
        <f>+'Resumen '!G64</f>
        <v>2789</v>
      </c>
      <c r="G18" s="811">
        <f t="shared" si="3"/>
        <v>0.41602028639618138</v>
      </c>
      <c r="H18" s="49"/>
      <c r="I18" s="122"/>
      <c r="J18" s="122"/>
      <c r="K18" s="122"/>
      <c r="W18" s="812" t="s">
        <v>466</v>
      </c>
      <c r="X18" s="813">
        <v>7875</v>
      </c>
      <c r="Y18" s="813">
        <v>-2898</v>
      </c>
      <c r="Z18" s="813" t="e">
        <f t="shared" si="4"/>
        <v>#VALUE!</v>
      </c>
    </row>
    <row r="19" spans="1:26" s="35" customFormat="1" ht="37.5">
      <c r="A19" s="806" t="s">
        <v>469</v>
      </c>
      <c r="B19" s="807">
        <f t="shared" si="1"/>
        <v>4312</v>
      </c>
      <c r="C19" s="808">
        <f t="shared" si="0"/>
        <v>1.7283368685678372E-3</v>
      </c>
      <c r="D19" s="809">
        <f>+'Resumen '!F65</f>
        <v>2415</v>
      </c>
      <c r="E19" s="810">
        <f t="shared" si="2"/>
        <v>0.56006493506493504</v>
      </c>
      <c r="F19" s="809">
        <f>+'Resumen '!G65</f>
        <v>1897</v>
      </c>
      <c r="G19" s="811">
        <f t="shared" si="3"/>
        <v>0.43993506493506496</v>
      </c>
      <c r="H19" s="49"/>
      <c r="I19" s="122"/>
      <c r="J19" s="122"/>
      <c r="K19" s="122"/>
      <c r="W19" s="812" t="s">
        <v>467</v>
      </c>
      <c r="X19" s="813">
        <v>3939</v>
      </c>
      <c r="Y19" s="813">
        <v>-1434</v>
      </c>
      <c r="Z19" s="813" t="e">
        <f t="shared" si="4"/>
        <v>#VALUE!</v>
      </c>
    </row>
    <row r="20" spans="1:26" s="35" customFormat="1" ht="37.5">
      <c r="A20" s="806" t="s">
        <v>470</v>
      </c>
      <c r="B20" s="807">
        <f t="shared" si="1"/>
        <v>2</v>
      </c>
      <c r="C20" s="808">
        <f t="shared" si="0"/>
        <v>8.0164047707228066E-7</v>
      </c>
      <c r="D20" s="809">
        <f>+'Resumen '!F66</f>
        <v>2</v>
      </c>
      <c r="E20" s="810">
        <f t="shared" si="2"/>
        <v>1</v>
      </c>
      <c r="F20" s="1136">
        <f>+'Resumen '!G66</f>
        <v>0</v>
      </c>
      <c r="G20" s="811">
        <f t="shared" si="3"/>
        <v>0</v>
      </c>
      <c r="H20" s="49"/>
      <c r="I20" s="122"/>
      <c r="J20" s="122"/>
      <c r="K20" s="122"/>
      <c r="W20" s="812" t="s">
        <v>468</v>
      </c>
      <c r="X20" s="813">
        <v>1841</v>
      </c>
      <c r="Y20" s="813">
        <v>-673</v>
      </c>
      <c r="Z20" s="813" t="e">
        <f t="shared" si="4"/>
        <v>#VALUE!</v>
      </c>
    </row>
    <row r="21" spans="1:26" s="35" customFormat="1" ht="37.5">
      <c r="A21" s="800" t="s">
        <v>202</v>
      </c>
      <c r="B21" s="801">
        <f>SUM(B5:B20)</f>
        <v>2494884</v>
      </c>
      <c r="C21" s="802">
        <f>SUM(C5:C19)</f>
        <v>0.999999198359523</v>
      </c>
      <c r="D21" s="801">
        <f>SUM(D5:D20)</f>
        <v>1343375</v>
      </c>
      <c r="E21" s="814">
        <f t="shared" si="2"/>
        <v>0.53845188794348753</v>
      </c>
      <c r="F21" s="801">
        <f>SUM(F5:F20)</f>
        <v>1151509</v>
      </c>
      <c r="G21" s="815">
        <f t="shared" si="3"/>
        <v>0.46154811205651247</v>
      </c>
      <c r="H21" s="49"/>
      <c r="I21" s="816"/>
      <c r="J21" s="816"/>
      <c r="K21" s="816"/>
      <c r="W21" s="812" t="s">
        <v>469</v>
      </c>
      <c r="X21" s="813">
        <v>855</v>
      </c>
      <c r="Y21" s="813">
        <v>-303</v>
      </c>
      <c r="Z21" s="813" t="e">
        <f t="shared" si="4"/>
        <v>#VALUE!</v>
      </c>
    </row>
    <row r="22" spans="1:26" ht="25.5">
      <c r="A22" s="1181"/>
      <c r="B22" s="1181"/>
      <c r="C22" s="1181"/>
      <c r="D22" s="1181"/>
      <c r="E22" s="1181"/>
      <c r="F22" s="1181"/>
      <c r="G22" s="1181"/>
      <c r="H22" s="8"/>
      <c r="I22" s="13"/>
      <c r="J22" s="13"/>
      <c r="K22" s="13"/>
      <c r="W22" s="26" t="s">
        <v>202</v>
      </c>
      <c r="X22" s="17">
        <f>SUM(X7:X21)</f>
        <v>724953</v>
      </c>
      <c r="Y22" s="17">
        <f>SUM(Y7:Y21)</f>
        <v>-545405</v>
      </c>
    </row>
    <row r="23" spans="1:26">
      <c r="B23" s="8"/>
      <c r="C23" s="8"/>
      <c r="D23" s="8"/>
      <c r="E23" s="8"/>
      <c r="F23" s="8"/>
      <c r="G23" s="8"/>
      <c r="H23" s="8"/>
      <c r="I23" s="8"/>
      <c r="J23" s="8"/>
      <c r="K23" s="8"/>
    </row>
    <row r="24" spans="1:26">
      <c r="B24" s="8"/>
      <c r="C24" s="8"/>
      <c r="D24" s="8"/>
      <c r="E24" s="8"/>
      <c r="F24" s="8"/>
      <c r="G24" s="8"/>
      <c r="H24" s="8"/>
      <c r="I24" s="8"/>
      <c r="J24" s="8"/>
      <c r="K24" s="8"/>
    </row>
    <row r="25" spans="1:26">
      <c r="B25" s="8"/>
      <c r="C25" s="8"/>
      <c r="D25" s="8"/>
      <c r="E25" s="8"/>
      <c r="F25" s="8"/>
      <c r="G25" s="8"/>
      <c r="H25" s="8"/>
      <c r="I25" s="8"/>
      <c r="J25" s="8"/>
      <c r="K25" s="8"/>
    </row>
    <row r="26" spans="1:26">
      <c r="B26" s="8"/>
      <c r="C26" s="8"/>
      <c r="D26" s="8"/>
      <c r="E26" s="8"/>
      <c r="F26" s="8"/>
      <c r="G26" s="8"/>
      <c r="H26" s="8"/>
      <c r="I26" s="8"/>
      <c r="J26" s="8"/>
      <c r="K26" s="8"/>
    </row>
    <row r="27" spans="1:26">
      <c r="B27" s="444"/>
      <c r="C27" s="444"/>
      <c r="D27" s="444"/>
      <c r="E27" s="444"/>
      <c r="F27" s="444"/>
      <c r="G27" s="8"/>
      <c r="H27" s="8"/>
      <c r="I27" s="8"/>
      <c r="J27" s="8"/>
      <c r="K27" s="8"/>
    </row>
    <row r="28" spans="1:26">
      <c r="B28" s="444"/>
      <c r="C28" s="444"/>
      <c r="D28" s="444"/>
      <c r="E28" s="444"/>
      <c r="F28" s="444"/>
      <c r="G28" s="8"/>
      <c r="H28" s="8"/>
      <c r="I28" s="8"/>
      <c r="J28" s="8"/>
      <c r="K28" s="8"/>
    </row>
    <row r="29" spans="1:26">
      <c r="B29" s="444"/>
      <c r="C29" s="444"/>
      <c r="D29" s="444"/>
      <c r="E29" s="444"/>
      <c r="F29" s="444"/>
      <c r="G29" s="8"/>
      <c r="H29" s="8"/>
      <c r="I29" s="8"/>
      <c r="J29" s="8"/>
      <c r="K29" s="8"/>
    </row>
    <row r="30" spans="1:26">
      <c r="B30" s="444"/>
      <c r="C30" s="16"/>
      <c r="D30" s="16"/>
      <c r="E30" s="16"/>
      <c r="F30" s="16"/>
      <c r="G30" s="8"/>
      <c r="H30" s="8"/>
      <c r="I30" s="8"/>
      <c r="J30" s="8"/>
      <c r="K30" s="8"/>
    </row>
    <row r="31" spans="1:26">
      <c r="B31" s="444"/>
      <c r="C31" s="1468" t="s">
        <v>456</v>
      </c>
      <c r="D31" s="16"/>
      <c r="E31" s="16"/>
      <c r="F31" s="16"/>
      <c r="G31" s="8"/>
      <c r="H31" s="8"/>
      <c r="I31" s="8"/>
      <c r="J31" s="8"/>
      <c r="K31" s="8"/>
    </row>
    <row r="32" spans="1:26" ht="15.75">
      <c r="B32" s="444"/>
      <c r="C32" s="1468"/>
      <c r="D32" s="796" t="s">
        <v>451</v>
      </c>
      <c r="E32" s="796" t="s">
        <v>449</v>
      </c>
      <c r="F32" s="16"/>
      <c r="G32" s="8"/>
      <c r="H32" s="8"/>
      <c r="I32" s="8"/>
      <c r="J32" s="8"/>
      <c r="K32" s="8"/>
    </row>
    <row r="33" spans="2:19" ht="15.75">
      <c r="B33" s="444"/>
      <c r="C33" s="797" t="s">
        <v>453</v>
      </c>
      <c r="D33" s="798">
        <f>F5*-1</f>
        <v>-17309</v>
      </c>
      <c r="E33" s="799">
        <f>+D5</f>
        <v>24643</v>
      </c>
      <c r="F33" s="16"/>
      <c r="G33" s="8"/>
      <c r="H33" s="8"/>
      <c r="I33" s="8"/>
      <c r="J33" s="8"/>
      <c r="K33" s="8"/>
    </row>
    <row r="34" spans="2:19" ht="15.75">
      <c r="B34" s="444"/>
      <c r="C34" s="797" t="s">
        <v>455</v>
      </c>
      <c r="D34" s="798">
        <f t="shared" ref="D34:D47" si="5">F6*-1</f>
        <v>-136853</v>
      </c>
      <c r="E34" s="799">
        <f t="shared" ref="E34:E47" si="6">+D6</f>
        <v>164214</v>
      </c>
      <c r="F34" s="16"/>
      <c r="G34" s="8"/>
      <c r="H34" s="8"/>
      <c r="I34" s="8"/>
      <c r="J34" s="8"/>
      <c r="K34" s="8"/>
    </row>
    <row r="35" spans="2:19" ht="15.75">
      <c r="B35" s="444"/>
      <c r="C35" s="797" t="s">
        <v>457</v>
      </c>
      <c r="D35" s="798">
        <f t="shared" si="5"/>
        <v>-178811</v>
      </c>
      <c r="E35" s="799">
        <f t="shared" si="6"/>
        <v>196794</v>
      </c>
      <c r="F35" s="16"/>
      <c r="G35" s="8"/>
      <c r="H35" s="8"/>
      <c r="I35" s="8"/>
      <c r="J35" s="8"/>
      <c r="K35" s="8"/>
    </row>
    <row r="36" spans="2:19" ht="15.75">
      <c r="B36" s="444"/>
      <c r="C36" s="797" t="s">
        <v>458</v>
      </c>
      <c r="D36" s="798">
        <f t="shared" si="5"/>
        <v>-186578</v>
      </c>
      <c r="E36" s="799">
        <f t="shared" si="6"/>
        <v>203245</v>
      </c>
      <c r="F36" s="16"/>
      <c r="G36" s="8"/>
      <c r="H36" s="8"/>
      <c r="I36" s="8"/>
      <c r="J36" s="8"/>
      <c r="K36" s="8"/>
      <c r="L36" s="13"/>
      <c r="M36" s="13"/>
      <c r="N36" s="13"/>
      <c r="O36" s="13"/>
      <c r="P36" s="13"/>
      <c r="Q36" s="13"/>
      <c r="R36" s="9"/>
      <c r="S36" s="9"/>
    </row>
    <row r="37" spans="2:19" ht="15.75">
      <c r="B37" s="444"/>
      <c r="C37" s="797" t="s">
        <v>459</v>
      </c>
      <c r="D37" s="798">
        <f t="shared" si="5"/>
        <v>-153434</v>
      </c>
      <c r="E37" s="799">
        <f t="shared" si="6"/>
        <v>167226</v>
      </c>
      <c r="F37" s="16"/>
      <c r="G37" s="8"/>
      <c r="H37" s="8"/>
      <c r="I37" s="8"/>
      <c r="J37" s="8"/>
      <c r="K37" s="8"/>
      <c r="L37" s="13"/>
      <c r="M37" s="13"/>
      <c r="N37" s="13"/>
      <c r="O37" s="13"/>
      <c r="P37" s="13"/>
      <c r="Q37" s="13"/>
      <c r="R37" s="9"/>
      <c r="S37" s="9"/>
    </row>
    <row r="38" spans="2:19" ht="15.75">
      <c r="B38" s="444"/>
      <c r="C38" s="797" t="s">
        <v>460</v>
      </c>
      <c r="D38" s="798">
        <f t="shared" si="5"/>
        <v>-135405</v>
      </c>
      <c r="E38" s="799">
        <f t="shared" si="6"/>
        <v>151867</v>
      </c>
      <c r="F38" s="16"/>
      <c r="G38" s="8"/>
      <c r="H38" s="8"/>
      <c r="I38" s="8"/>
      <c r="J38" s="8"/>
      <c r="K38" s="8"/>
      <c r="L38" s="13"/>
      <c r="M38" s="13"/>
      <c r="N38" s="13"/>
      <c r="O38" s="13"/>
      <c r="P38" s="13"/>
      <c r="Q38" s="13"/>
      <c r="R38" s="9"/>
      <c r="S38" s="9"/>
    </row>
    <row r="39" spans="2:19" ht="120.75" customHeight="1">
      <c r="B39" s="444"/>
      <c r="C39" s="797" t="s">
        <v>461</v>
      </c>
      <c r="D39" s="798">
        <f t="shared" si="5"/>
        <v>-107468</v>
      </c>
      <c r="E39" s="799">
        <f t="shared" si="6"/>
        <v>125539</v>
      </c>
      <c r="F39" s="16"/>
      <c r="G39" s="8"/>
      <c r="H39" s="8"/>
      <c r="I39" s="8"/>
      <c r="J39" s="8"/>
      <c r="K39" s="8"/>
      <c r="L39" s="13"/>
      <c r="M39" s="13"/>
      <c r="N39" s="13"/>
      <c r="O39" s="13"/>
      <c r="P39" s="13"/>
      <c r="Q39" s="13"/>
      <c r="R39" s="9"/>
      <c r="S39" s="9"/>
    </row>
    <row r="40" spans="2:19" ht="97.5" customHeight="1">
      <c r="B40" s="444"/>
      <c r="C40" s="797" t="s">
        <v>462</v>
      </c>
      <c r="D40" s="798">
        <f t="shared" si="5"/>
        <v>-84784</v>
      </c>
      <c r="E40" s="799">
        <f t="shared" si="6"/>
        <v>105056</v>
      </c>
      <c r="F40" s="16"/>
      <c r="G40" s="8"/>
      <c r="H40" s="8"/>
      <c r="I40" s="8"/>
      <c r="J40" s="8"/>
      <c r="K40" s="8"/>
      <c r="L40" s="13"/>
      <c r="M40" s="13"/>
      <c r="N40" s="13"/>
      <c r="O40" s="13"/>
      <c r="P40" s="13"/>
      <c r="Q40" s="13"/>
      <c r="R40" s="9"/>
      <c r="S40" s="9"/>
    </row>
    <row r="41" spans="2:19" ht="97.5" customHeight="1">
      <c r="B41" s="444"/>
      <c r="C41" s="797" t="s">
        <v>463</v>
      </c>
      <c r="D41" s="798">
        <f t="shared" si="5"/>
        <v>-65725</v>
      </c>
      <c r="E41" s="799">
        <f t="shared" si="6"/>
        <v>82751</v>
      </c>
      <c r="F41" s="16"/>
      <c r="G41" s="8"/>
      <c r="H41" s="8"/>
      <c r="I41" s="8"/>
      <c r="J41" s="8"/>
      <c r="K41" s="8"/>
      <c r="L41" s="13"/>
      <c r="M41" s="13"/>
      <c r="N41" s="13"/>
      <c r="O41" s="13"/>
      <c r="P41" s="13"/>
      <c r="Q41" s="13"/>
      <c r="R41" s="9"/>
      <c r="S41" s="9"/>
    </row>
    <row r="42" spans="2:19" ht="97.5" customHeight="1">
      <c r="B42" s="444"/>
      <c r="C42" s="797" t="s">
        <v>464</v>
      </c>
      <c r="D42" s="798">
        <f t="shared" si="5"/>
        <v>-41230</v>
      </c>
      <c r="E42" s="799">
        <f t="shared" si="6"/>
        <v>55866</v>
      </c>
      <c r="F42" s="16"/>
      <c r="G42" s="8"/>
      <c r="H42" s="8"/>
      <c r="I42" s="8"/>
      <c r="J42" s="8"/>
      <c r="K42" s="8"/>
      <c r="L42" s="13"/>
      <c r="M42" s="13"/>
      <c r="N42" s="13"/>
      <c r="O42" s="13"/>
      <c r="P42" s="13"/>
      <c r="Q42" s="13"/>
      <c r="R42" s="9"/>
      <c r="S42" s="9"/>
    </row>
    <row r="43" spans="2:19" ht="198.75" customHeight="1">
      <c r="B43" s="444"/>
      <c r="C43" s="797" t="s">
        <v>465</v>
      </c>
      <c r="D43" s="798">
        <f t="shared" si="5"/>
        <v>-21678</v>
      </c>
      <c r="E43" s="799">
        <f t="shared" si="6"/>
        <v>32922</v>
      </c>
      <c r="F43" s="16"/>
      <c r="G43" s="8"/>
      <c r="H43" s="8"/>
      <c r="I43" s="8"/>
      <c r="J43" s="8"/>
      <c r="K43" s="8"/>
      <c r="L43" s="13"/>
      <c r="M43" s="13"/>
      <c r="N43" s="13"/>
      <c r="O43" s="13"/>
      <c r="P43" s="13"/>
      <c r="Q43" s="13"/>
      <c r="R43" s="9"/>
      <c r="S43" s="9"/>
    </row>
    <row r="44" spans="2:19" ht="15.75">
      <c r="B44" s="444"/>
      <c r="C44" s="797" t="s">
        <v>466</v>
      </c>
      <c r="D44" s="798">
        <f t="shared" si="5"/>
        <v>-11699</v>
      </c>
      <c r="E44" s="799">
        <f t="shared" si="6"/>
        <v>18245</v>
      </c>
      <c r="F44" s="16"/>
      <c r="G44" s="8"/>
      <c r="H44" s="8"/>
      <c r="I44" s="8"/>
      <c r="J44" s="8"/>
      <c r="K44" s="8"/>
      <c r="L44" s="13"/>
      <c r="M44" s="13"/>
      <c r="N44" s="13"/>
      <c r="O44" s="13"/>
      <c r="P44" s="13"/>
      <c r="Q44" s="13"/>
      <c r="R44" s="9"/>
      <c r="S44" s="9"/>
    </row>
    <row r="45" spans="2:19" ht="15.75">
      <c r="B45" s="444"/>
      <c r="C45" s="797" t="s">
        <v>467</v>
      </c>
      <c r="D45" s="798">
        <f t="shared" si="5"/>
        <v>-5849</v>
      </c>
      <c r="E45" s="799">
        <f t="shared" si="6"/>
        <v>8675</v>
      </c>
      <c r="F45" s="16"/>
      <c r="G45" s="8"/>
      <c r="H45" s="8"/>
      <c r="I45" s="8"/>
      <c r="J45" s="8"/>
      <c r="K45" s="8"/>
      <c r="L45" s="13"/>
      <c r="M45" s="13"/>
      <c r="N45" s="13"/>
      <c r="O45" s="13"/>
      <c r="P45" s="13"/>
      <c r="Q45" s="13"/>
      <c r="R45" s="9"/>
      <c r="S45" s="9"/>
    </row>
    <row r="46" spans="2:19" ht="15.75">
      <c r="B46" s="444"/>
      <c r="C46" s="797" t="s">
        <v>468</v>
      </c>
      <c r="D46" s="798">
        <f t="shared" si="5"/>
        <v>-2789</v>
      </c>
      <c r="E46" s="799">
        <f t="shared" si="6"/>
        <v>3915</v>
      </c>
      <c r="F46" s="16"/>
      <c r="G46" s="8"/>
      <c r="H46" s="8"/>
      <c r="I46" s="8"/>
      <c r="J46" s="8"/>
      <c r="K46" s="8"/>
      <c r="L46" s="13"/>
      <c r="M46" s="13"/>
      <c r="N46" s="13"/>
      <c r="O46" s="13"/>
      <c r="P46" s="13"/>
      <c r="Q46" s="13"/>
      <c r="R46" s="9"/>
      <c r="S46" s="9"/>
    </row>
    <row r="47" spans="2:19" ht="15.75">
      <c r="B47" s="444"/>
      <c r="C47" s="797" t="s">
        <v>469</v>
      </c>
      <c r="D47" s="798">
        <f t="shared" si="5"/>
        <v>-1897</v>
      </c>
      <c r="E47" s="799">
        <f t="shared" si="6"/>
        <v>2415</v>
      </c>
      <c r="F47" s="16"/>
      <c r="G47" s="8"/>
      <c r="H47" s="8"/>
      <c r="I47" s="8"/>
      <c r="J47" s="8"/>
      <c r="K47" s="8"/>
      <c r="L47" s="13"/>
      <c r="M47" s="13"/>
      <c r="N47" s="13"/>
      <c r="O47" s="13"/>
      <c r="P47" s="13"/>
      <c r="Q47" s="13"/>
      <c r="R47" s="9"/>
      <c r="S47" s="9"/>
    </row>
    <row r="48" spans="2:19">
      <c r="B48" s="444"/>
      <c r="C48" s="16"/>
      <c r="D48" s="16"/>
      <c r="E48" s="16"/>
      <c r="F48" s="16"/>
      <c r="G48" s="8"/>
      <c r="H48" s="8"/>
      <c r="L48" s="13"/>
      <c r="M48" s="13"/>
      <c r="N48" s="13"/>
      <c r="O48" s="13"/>
      <c r="P48" s="13"/>
      <c r="Q48" s="13"/>
      <c r="R48" s="9"/>
      <c r="S48" s="9"/>
    </row>
    <row r="49" spans="2:19">
      <c r="B49" s="16"/>
      <c r="C49" s="16"/>
      <c r="D49" s="16"/>
      <c r="E49" s="16"/>
      <c r="F49" s="16"/>
      <c r="L49" s="13"/>
      <c r="M49" s="13"/>
      <c r="N49" s="13"/>
      <c r="O49" s="13"/>
      <c r="P49" s="13"/>
      <c r="Q49" s="13"/>
      <c r="R49" s="9"/>
      <c r="S49" s="37"/>
    </row>
    <row r="50" spans="2:19" ht="15.75">
      <c r="B50" s="16"/>
      <c r="C50" s="16"/>
      <c r="D50" s="16"/>
      <c r="E50" s="16"/>
      <c r="F50" s="16"/>
      <c r="L50" s="13"/>
      <c r="M50" s="13"/>
      <c r="N50" s="13"/>
      <c r="O50" s="13"/>
      <c r="P50" s="13"/>
      <c r="Q50" s="38"/>
      <c r="R50" s="9"/>
      <c r="S50" s="37"/>
    </row>
    <row r="51" spans="2:19">
      <c r="B51" s="16"/>
      <c r="C51" s="16"/>
      <c r="D51" s="16"/>
      <c r="E51" s="16"/>
      <c r="F51" s="16"/>
    </row>
    <row r="52" spans="2:19">
      <c r="B52" s="16"/>
      <c r="C52" s="16"/>
      <c r="D52" s="16"/>
      <c r="E52" s="16"/>
      <c r="F52" s="16"/>
    </row>
    <row r="53" spans="2:19">
      <c r="B53" s="16"/>
      <c r="C53" s="16"/>
      <c r="D53" s="16"/>
      <c r="E53" s="16"/>
      <c r="F53" s="16"/>
    </row>
    <row r="54" spans="2:19">
      <c r="B54" s="16"/>
      <c r="C54" s="16"/>
      <c r="D54" s="16"/>
      <c r="E54" s="16"/>
      <c r="F54" s="16"/>
    </row>
    <row r="56" spans="2:19" ht="71.25" customHeight="1"/>
    <row r="57" spans="2:19" ht="71.25" customHeight="1"/>
    <row r="58" spans="2:19" ht="71.25" customHeight="1"/>
    <row r="59" spans="2:19" ht="71.25" customHeight="1"/>
  </sheetData>
  <mergeCells count="4">
    <mergeCell ref="A1:K1"/>
    <mergeCell ref="C31:C32"/>
    <mergeCell ref="W5:Y5"/>
    <mergeCell ref="A2:K2"/>
  </mergeCells>
  <conditionalFormatting sqref="B21:G21 B5:G5 B6:C19 D6:D20 E6:G19">
    <cfRule type="cellIs" dxfId="460"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3">
    <tabColor theme="0" tint="-0.499984740745262"/>
    <pageSetUpPr fitToPage="1"/>
  </sheetPr>
  <dimension ref="A1:U40"/>
  <sheetViews>
    <sheetView showGridLines="0" view="pageBreakPreview" zoomScale="25" zoomScaleNormal="100" zoomScaleSheetLayoutView="25" workbookViewId="0">
      <selection activeCell="K19" sqref="K19"/>
    </sheetView>
  </sheetViews>
  <sheetFormatPr defaultColWidth="11.42578125" defaultRowHeight="14.25"/>
  <cols>
    <col min="1" max="1" width="38" style="270" customWidth="1"/>
    <col min="2" max="2" width="33.7109375" style="270" customWidth="1"/>
    <col min="3" max="3" width="39" style="270" customWidth="1"/>
    <col min="4" max="4" width="50.85546875" style="270" customWidth="1"/>
    <col min="5" max="5" width="42.42578125" style="270" customWidth="1"/>
    <col min="6" max="13" width="14.28515625" style="270" customWidth="1"/>
    <col min="14" max="14" width="19" style="270" customWidth="1"/>
    <col min="15" max="15" width="17.5703125" style="270" customWidth="1"/>
    <col min="16" max="16" width="10.28515625" style="270" customWidth="1"/>
    <col min="17" max="17" width="14.42578125" style="270" customWidth="1"/>
    <col min="18" max="18" width="14.28515625" style="270" customWidth="1"/>
    <col min="19" max="19" width="13.85546875" style="270" customWidth="1"/>
    <col min="20" max="16384" width="11.42578125" style="270"/>
  </cols>
  <sheetData>
    <row r="1" spans="1:21" s="462" customFormat="1" ht="78" customHeight="1">
      <c r="A1" s="1472" t="s">
        <v>471</v>
      </c>
      <c r="B1" s="1472"/>
      <c r="C1" s="1472"/>
      <c r="D1" s="1472"/>
      <c r="E1" s="1472"/>
      <c r="F1" s="1472"/>
      <c r="G1" s="1472"/>
      <c r="H1" s="1472"/>
      <c r="I1" s="1472"/>
      <c r="J1" s="1472"/>
      <c r="K1" s="1472"/>
      <c r="L1" s="1472"/>
      <c r="M1" s="1472"/>
      <c r="N1" s="1472"/>
      <c r="O1" s="1472"/>
      <c r="P1" s="1472"/>
    </row>
    <row r="2" spans="1:21" s="462" customFormat="1" ht="39" customHeight="1">
      <c r="A2" s="1402" t="str">
        <f>+'Resumen '!O4</f>
        <v>Período:  Diciembre 2008 - Mayo 2024</v>
      </c>
      <c r="B2" s="1402"/>
      <c r="C2" s="1402"/>
      <c r="D2" s="1402"/>
      <c r="E2" s="1402"/>
      <c r="F2" s="1402"/>
      <c r="G2" s="1402"/>
      <c r="H2" s="1402"/>
      <c r="I2" s="1402"/>
      <c r="J2" s="1402"/>
      <c r="K2" s="1402"/>
      <c r="L2" s="1402"/>
      <c r="M2" s="1402"/>
      <c r="N2" s="1402"/>
      <c r="O2" s="1402"/>
      <c r="P2" s="1402"/>
    </row>
    <row r="3" spans="1:21" ht="10.5" customHeight="1">
      <c r="A3" s="1473"/>
      <c r="B3" s="1473"/>
      <c r="C3" s="1473"/>
      <c r="D3" s="1473"/>
      <c r="E3" s="1473"/>
      <c r="F3" s="1473"/>
      <c r="G3" s="1473"/>
      <c r="H3" s="1473"/>
      <c r="I3" s="1473"/>
      <c r="J3" s="1473"/>
      <c r="K3" s="1473"/>
      <c r="L3" s="1473"/>
      <c r="M3" s="1473"/>
      <c r="N3" s="1473"/>
      <c r="O3" s="1473"/>
      <c r="P3" s="1473"/>
    </row>
    <row r="4" spans="1:21" ht="109.5" customHeight="1">
      <c r="A4" s="763" t="s">
        <v>158</v>
      </c>
      <c r="B4" s="640" t="s">
        <v>472</v>
      </c>
      <c r="C4" s="640" t="s">
        <v>473</v>
      </c>
      <c r="D4" s="640" t="s">
        <v>474</v>
      </c>
      <c r="E4" s="901" t="s">
        <v>475</v>
      </c>
      <c r="Q4" s="311"/>
      <c r="R4" s="311"/>
      <c r="S4" s="311"/>
      <c r="T4" s="311"/>
      <c r="U4" s="311"/>
    </row>
    <row r="5" spans="1:21" ht="27" customHeight="1">
      <c r="A5" s="641" t="s">
        <v>236</v>
      </c>
      <c r="B5" s="764">
        <v>992746</v>
      </c>
      <c r="C5" s="764">
        <f>+'V.4.2.NA. Reportes ARL'!D6</f>
        <v>10977</v>
      </c>
      <c r="D5" s="765">
        <f t="shared" ref="D5:D18" si="0">C5/B5*$A$27</f>
        <v>1105.7208994042787</v>
      </c>
      <c r="E5" s="936">
        <f>C5/B5</f>
        <v>1.1057208994042786E-2</v>
      </c>
      <c r="Q5" s="311"/>
      <c r="R5" s="311"/>
      <c r="S5" s="311"/>
      <c r="T5" s="311"/>
      <c r="U5" s="311"/>
    </row>
    <row r="6" spans="1:21" ht="27" customHeight="1">
      <c r="A6" s="641" t="s">
        <v>237</v>
      </c>
      <c r="B6" s="764">
        <v>1084705</v>
      </c>
      <c r="C6" s="764">
        <f>+'V.4.2.NA. Reportes ARL'!D7</f>
        <v>14683</v>
      </c>
      <c r="D6" s="765">
        <f t="shared" si="0"/>
        <v>1353.6399297504852</v>
      </c>
      <c r="E6" s="936">
        <f t="shared" ref="E6:E19" si="1">C6/B6</f>
        <v>1.3536399297504852E-2</v>
      </c>
      <c r="Q6" s="311"/>
      <c r="R6" s="311"/>
      <c r="S6" s="311"/>
      <c r="T6" s="311"/>
      <c r="U6" s="311"/>
    </row>
    <row r="7" spans="1:21" ht="27" customHeight="1">
      <c r="A7" s="641" t="s">
        <v>238</v>
      </c>
      <c r="B7" s="764">
        <v>1183463</v>
      </c>
      <c r="C7" s="764">
        <f>+'V.4.2.NA. Reportes ARL'!D8</f>
        <v>17456</v>
      </c>
      <c r="D7" s="765">
        <f t="shared" si="0"/>
        <v>1474.9933035506815</v>
      </c>
      <c r="E7" s="936">
        <f t="shared" si="1"/>
        <v>1.4749933035506814E-2</v>
      </c>
      <c r="Q7" s="311"/>
      <c r="R7" s="311"/>
      <c r="S7" s="311"/>
      <c r="T7" s="311"/>
      <c r="U7" s="311"/>
    </row>
    <row r="8" spans="1:21" ht="27" customHeight="1">
      <c r="A8" s="641" t="s">
        <v>239</v>
      </c>
      <c r="B8" s="764">
        <v>1367790</v>
      </c>
      <c r="C8" s="766">
        <f>+'V.4.2.NA. Reportes ARL'!D9</f>
        <v>22597</v>
      </c>
      <c r="D8" s="767">
        <f t="shared" si="0"/>
        <v>1652.0810943200345</v>
      </c>
      <c r="E8" s="936">
        <f t="shared" si="1"/>
        <v>1.6520810943200345E-2</v>
      </c>
      <c r="N8" s="312"/>
      <c r="Q8" s="311"/>
      <c r="R8" s="311"/>
      <c r="S8" s="311"/>
      <c r="T8" s="311"/>
      <c r="U8" s="311"/>
    </row>
    <row r="9" spans="1:21" ht="27" customHeight="1">
      <c r="A9" s="641" t="s">
        <v>240</v>
      </c>
      <c r="B9" s="764">
        <v>1430273</v>
      </c>
      <c r="C9" s="766">
        <f>+'V.4.2.NA. Reportes ARL'!D10</f>
        <v>26688</v>
      </c>
      <c r="D9" s="767">
        <f t="shared" si="0"/>
        <v>1865.9374818653503</v>
      </c>
      <c r="E9" s="936">
        <f t="shared" si="1"/>
        <v>1.8659374818653502E-2</v>
      </c>
      <c r="Q9" s="311"/>
      <c r="R9" s="311"/>
      <c r="S9" s="311"/>
      <c r="T9" s="311"/>
      <c r="U9" s="311"/>
    </row>
    <row r="10" spans="1:21" ht="27" customHeight="1">
      <c r="A10" s="641" t="s">
        <v>241</v>
      </c>
      <c r="B10" s="764">
        <v>1530322</v>
      </c>
      <c r="C10" s="766">
        <f>+'V.4.2.NA. Reportes ARL'!D11</f>
        <v>28635</v>
      </c>
      <c r="D10" s="767">
        <f t="shared" si="0"/>
        <v>1871.174824644748</v>
      </c>
      <c r="E10" s="936">
        <f t="shared" si="1"/>
        <v>1.8711748246447481E-2</v>
      </c>
      <c r="Q10" s="311"/>
      <c r="R10" s="311"/>
      <c r="S10" s="311"/>
      <c r="T10" s="311"/>
      <c r="U10" s="311"/>
    </row>
    <row r="11" spans="1:21" ht="27" customHeight="1">
      <c r="A11" s="641" t="s">
        <v>242</v>
      </c>
      <c r="B11" s="764">
        <v>1651202</v>
      </c>
      <c r="C11" s="766">
        <f>+'V.4.2.NA. Reportes ARL'!D12</f>
        <v>31032</v>
      </c>
      <c r="D11" s="767">
        <f t="shared" si="0"/>
        <v>1879.3581887618836</v>
      </c>
      <c r="E11" s="936">
        <f t="shared" si="1"/>
        <v>1.8793581887618836E-2</v>
      </c>
      <c r="Q11" s="311"/>
      <c r="R11" s="311"/>
      <c r="S11" s="311"/>
      <c r="T11" s="311"/>
      <c r="U11" s="311"/>
    </row>
    <row r="12" spans="1:21" s="313" customFormat="1" ht="27" customHeight="1">
      <c r="A12" s="641" t="s">
        <v>243</v>
      </c>
      <c r="B12" s="764">
        <v>1759458</v>
      </c>
      <c r="C12" s="766">
        <v>34549</v>
      </c>
      <c r="D12" s="767">
        <f t="shared" si="0"/>
        <v>1963.6160681300721</v>
      </c>
      <c r="E12" s="936">
        <f t="shared" si="1"/>
        <v>1.963616068130072E-2</v>
      </c>
      <c r="Q12" s="314"/>
      <c r="R12" s="311"/>
      <c r="S12" s="314"/>
      <c r="T12" s="314"/>
      <c r="U12" s="314"/>
    </row>
    <row r="13" spans="1:21" ht="27" customHeight="1">
      <c r="A13" s="641" t="s">
        <v>244</v>
      </c>
      <c r="B13" s="764">
        <v>1888238</v>
      </c>
      <c r="C13" s="766">
        <v>38856</v>
      </c>
      <c r="D13" s="767">
        <f t="shared" si="0"/>
        <v>2057.7914436633519</v>
      </c>
      <c r="E13" s="936">
        <f t="shared" si="1"/>
        <v>2.0577914436633517E-2</v>
      </c>
      <c r="Q13" s="311"/>
      <c r="R13" s="311"/>
      <c r="S13" s="311"/>
      <c r="T13" s="311"/>
      <c r="U13" s="311"/>
    </row>
    <row r="14" spans="1:21" ht="27" customHeight="1">
      <c r="A14" s="641" t="s">
        <v>245</v>
      </c>
      <c r="B14" s="764">
        <v>2050322</v>
      </c>
      <c r="C14" s="766">
        <v>41489</v>
      </c>
      <c r="D14" s="767">
        <f t="shared" si="0"/>
        <v>2023.5358153499792</v>
      </c>
      <c r="E14" s="936">
        <f t="shared" si="1"/>
        <v>2.0235358153499791E-2</v>
      </c>
      <c r="Q14" s="311"/>
      <c r="R14" s="311"/>
      <c r="S14" s="311"/>
      <c r="T14" s="311"/>
      <c r="U14" s="311"/>
    </row>
    <row r="15" spans="1:21" ht="27" customHeight="1">
      <c r="A15" s="641" t="s">
        <v>360</v>
      </c>
      <c r="B15" s="764">
        <v>2202518</v>
      </c>
      <c r="C15" s="766">
        <v>45470</v>
      </c>
      <c r="D15" s="767">
        <f t="shared" si="0"/>
        <v>2064.4553188668606</v>
      </c>
      <c r="E15" s="936">
        <f t="shared" si="1"/>
        <v>2.0644553188668605E-2</v>
      </c>
      <c r="Q15" s="311"/>
      <c r="R15" s="311"/>
      <c r="S15" s="311"/>
      <c r="T15" s="311"/>
      <c r="U15" s="311"/>
    </row>
    <row r="16" spans="1:21" ht="27" customHeight="1">
      <c r="A16" s="641" t="s">
        <v>361</v>
      </c>
      <c r="B16" s="764">
        <v>2299153</v>
      </c>
      <c r="C16" s="766">
        <v>49148</v>
      </c>
      <c r="D16" s="767">
        <f t="shared" si="0"/>
        <v>2137.6567805622331</v>
      </c>
      <c r="E16" s="936">
        <f t="shared" si="1"/>
        <v>2.1376567805622332E-2</v>
      </c>
      <c r="Q16" s="311"/>
      <c r="R16" s="311"/>
      <c r="S16" s="311"/>
      <c r="T16" s="311"/>
      <c r="U16" s="311"/>
    </row>
    <row r="17" spans="1:21" ht="27" customHeight="1">
      <c r="A17" s="641" t="s">
        <v>299</v>
      </c>
      <c r="B17" s="764">
        <v>2117050</v>
      </c>
      <c r="C17" s="766">
        <v>40145</v>
      </c>
      <c r="D17" s="767">
        <f t="shared" si="0"/>
        <v>1896.2707541153964</v>
      </c>
      <c r="E17" s="936">
        <f t="shared" si="1"/>
        <v>1.8962707541153964E-2</v>
      </c>
      <c r="Q17" s="311"/>
      <c r="R17" s="311"/>
      <c r="S17" s="311"/>
      <c r="T17" s="311"/>
      <c r="U17" s="311"/>
    </row>
    <row r="18" spans="1:21" ht="27" customHeight="1">
      <c r="A18" s="641" t="s">
        <v>423</v>
      </c>
      <c r="B18" s="764">
        <v>2352043</v>
      </c>
      <c r="C18" s="766">
        <v>47450</v>
      </c>
      <c r="D18" s="767">
        <f t="shared" si="0"/>
        <v>2017.3950901407841</v>
      </c>
      <c r="E18" s="936">
        <f t="shared" si="1"/>
        <v>2.017395090140784E-2</v>
      </c>
      <c r="Q18" s="311"/>
      <c r="R18" s="311"/>
      <c r="S18" s="311"/>
      <c r="T18" s="311"/>
      <c r="U18" s="311"/>
    </row>
    <row r="19" spans="1:21" ht="27" customHeight="1">
      <c r="A19" s="768" t="s">
        <v>325</v>
      </c>
      <c r="B19" s="766">
        <v>2405039</v>
      </c>
      <c r="C19" s="766">
        <v>49595</v>
      </c>
      <c r="D19" s="767">
        <v>2062.1287222369369</v>
      </c>
      <c r="E19" s="936">
        <f t="shared" si="1"/>
        <v>2.0621287222369368E-2</v>
      </c>
      <c r="Q19" s="311"/>
      <c r="R19" s="311"/>
      <c r="S19" s="311"/>
      <c r="T19" s="311"/>
      <c r="U19" s="311"/>
    </row>
    <row r="20" spans="1:21" ht="27" customHeight="1">
      <c r="A20" s="768" t="s">
        <v>326</v>
      </c>
      <c r="B20" s="766">
        <v>2455244</v>
      </c>
      <c r="C20" s="766">
        <v>46797</v>
      </c>
      <c r="D20" s="767">
        <v>1906.0020103908205</v>
      </c>
      <c r="E20" s="936">
        <v>1.9060020103908205E-2</v>
      </c>
      <c r="Q20" s="311"/>
      <c r="R20" s="311"/>
      <c r="S20" s="311"/>
      <c r="T20" s="311"/>
      <c r="U20" s="311"/>
    </row>
    <row r="21" spans="1:21" ht="27" customHeight="1">
      <c r="A21" s="1137" t="str">
        <f>+'Resumen '!O5</f>
        <v>Ene-May. 24</v>
      </c>
      <c r="B21" s="764">
        <f>+'Resumen '!D14</f>
        <v>2494884</v>
      </c>
      <c r="C21" s="766">
        <f>+'Resumen '!D7</f>
        <v>20795</v>
      </c>
      <c r="D21" s="767">
        <f>C21/B21*$A$27</f>
        <v>833.50568603590375</v>
      </c>
      <c r="E21" s="936">
        <f>C21/B21</f>
        <v>8.3350568603590379E-3</v>
      </c>
      <c r="Q21" s="311"/>
      <c r="R21" s="315"/>
      <c r="S21" s="311"/>
      <c r="T21" s="311"/>
      <c r="U21" s="311"/>
    </row>
    <row r="22" spans="1:21" ht="27" customHeight="1">
      <c r="A22" s="769" t="s">
        <v>476</v>
      </c>
      <c r="B22" s="937"/>
      <c r="C22" s="599"/>
      <c r="D22" s="599"/>
      <c r="E22" s="938">
        <f>AVERAGE(E5:E21)</f>
        <v>1.774427259517047E-2</v>
      </c>
      <c r="Q22" s="311"/>
      <c r="R22" s="311"/>
      <c r="S22" s="311"/>
      <c r="T22" s="311"/>
      <c r="U22" s="311"/>
    </row>
    <row r="23" spans="1:21" ht="27.75" customHeight="1">
      <c r="A23" s="924" t="s">
        <v>477</v>
      </c>
      <c r="Q23" s="311"/>
      <c r="R23" s="311"/>
      <c r="S23" s="311"/>
      <c r="T23" s="311"/>
      <c r="U23" s="311"/>
    </row>
    <row r="24" spans="1:21">
      <c r="Q24" s="304"/>
      <c r="R24" s="311"/>
    </row>
    <row r="25" spans="1:21">
      <c r="Q25" s="304"/>
      <c r="R25" s="311"/>
    </row>
    <row r="26" spans="1:21">
      <c r="Q26" s="304"/>
      <c r="R26" s="304"/>
    </row>
    <row r="27" spans="1:21" ht="15">
      <c r="A27" s="316">
        <v>100000</v>
      </c>
      <c r="Q27" s="304"/>
      <c r="R27" s="304"/>
    </row>
    <row r="28" spans="1:21">
      <c r="Q28" s="304"/>
      <c r="R28" s="304"/>
    </row>
    <row r="29" spans="1:21">
      <c r="Q29" s="304"/>
      <c r="R29" s="304"/>
    </row>
    <row r="30" spans="1:21" ht="69" customHeight="1">
      <c r="Q30" s="304"/>
      <c r="R30" s="304"/>
      <c r="S30" s="301"/>
    </row>
    <row r="31" spans="1:21">
      <c r="Q31" s="304"/>
      <c r="R31" s="304"/>
    </row>
    <row r="32" spans="1:21">
      <c r="Q32" s="304"/>
      <c r="R32" s="304"/>
    </row>
    <row r="33" spans="17:18">
      <c r="Q33" s="304"/>
      <c r="R33" s="304"/>
    </row>
    <row r="34" spans="17:18" ht="52.5" customHeight="1">
      <c r="Q34" s="304"/>
      <c r="R34" s="304"/>
    </row>
    <row r="35" spans="17:18" ht="101.25" customHeight="1">
      <c r="Q35" s="304"/>
      <c r="R35" s="304"/>
    </row>
    <row r="36" spans="17:18">
      <c r="Q36" s="304"/>
      <c r="R36" s="304"/>
    </row>
    <row r="37" spans="17:18">
      <c r="Q37" s="304"/>
      <c r="R37" s="304"/>
    </row>
    <row r="40" spans="17:18" ht="67.5" customHeight="1"/>
  </sheetData>
  <mergeCells count="3">
    <mergeCell ref="A1:P1"/>
    <mergeCell ref="A3:P3"/>
    <mergeCell ref="A2:P2"/>
  </mergeCells>
  <conditionalFormatting sqref="B21:E21 B15:D20 E5:E20">
    <cfRule type="cellIs" dxfId="447" priority="2"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defaultColWidth="11.42578125" defaultRowHeight="14.25"/>
  <cols>
    <col min="1" max="6" width="11.42578125" style="270"/>
    <col min="7" max="7" width="8.85546875" style="270" customWidth="1"/>
    <col min="8" max="8" width="11.42578125" style="270"/>
    <col min="9" max="9" width="7.85546875" style="270" customWidth="1"/>
    <col min="10" max="10" width="7" style="270" customWidth="1"/>
    <col min="11" max="11" width="5.85546875" style="270" customWidth="1"/>
    <col min="12" max="16384" width="11.42578125" style="270"/>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270" customWidth="1"/>
    <col min="5" max="5" width="22.140625" style="270" customWidth="1"/>
    <col min="6" max="6" width="21.28515625" style="270" customWidth="1"/>
    <col min="7" max="8" width="10.7109375" style="270" customWidth="1"/>
    <col min="9" max="9" width="27.28515625" style="270" customWidth="1"/>
    <col min="10" max="10" width="20.28515625" style="270" customWidth="1"/>
    <col min="11" max="11" width="26.7109375" style="270" customWidth="1"/>
    <col min="12" max="13" width="20.28515625" style="270" customWidth="1"/>
    <col min="14" max="14" width="31.42578125" style="270" customWidth="1"/>
    <col min="15" max="15" width="29.140625" style="270" customWidth="1"/>
    <col min="16" max="16" width="16.140625" style="270" customWidth="1"/>
    <col min="17" max="16384" width="11.42578125" style="270"/>
  </cols>
  <sheetData>
    <row r="5" spans="1:16" ht="54" customHeight="1"/>
    <row r="6" spans="1:16" ht="20.25" customHeight="1"/>
    <row r="7" spans="1:16" ht="14.25" customHeight="1">
      <c r="A7" s="1474" t="s">
        <v>478</v>
      </c>
      <c r="B7" s="1474"/>
      <c r="C7" s="1474"/>
      <c r="D7" s="1474"/>
      <c r="E7" s="1474"/>
      <c r="F7" s="1474"/>
      <c r="G7" s="1474"/>
      <c r="H7" s="1474"/>
      <c r="I7" s="1474"/>
      <c r="J7" s="1474"/>
      <c r="K7" s="1474"/>
      <c r="L7" s="1474"/>
      <c r="M7" s="1474"/>
      <c r="N7" s="1474"/>
      <c r="O7" s="1474"/>
      <c r="P7" s="1474"/>
    </row>
    <row r="8" spans="1:16" ht="14.25" customHeight="1">
      <c r="A8" s="1474"/>
      <c r="B8" s="1474"/>
      <c r="C8" s="1474"/>
      <c r="D8" s="1474"/>
      <c r="E8" s="1474"/>
      <c r="F8" s="1474"/>
      <c r="G8" s="1474"/>
      <c r="H8" s="1474"/>
      <c r="I8" s="1474"/>
      <c r="J8" s="1474"/>
      <c r="K8" s="1474"/>
      <c r="L8" s="1474"/>
      <c r="M8" s="1474"/>
      <c r="N8" s="1474"/>
      <c r="O8" s="1474"/>
      <c r="P8" s="1474"/>
    </row>
    <row r="9" spans="1:16" ht="14.25" customHeight="1">
      <c r="A9" s="1474"/>
      <c r="B9" s="1474"/>
      <c r="C9" s="1474"/>
      <c r="D9" s="1474"/>
      <c r="E9" s="1474"/>
      <c r="F9" s="1474"/>
      <c r="G9" s="1474"/>
      <c r="H9" s="1474"/>
      <c r="I9" s="1474"/>
      <c r="J9" s="1474"/>
      <c r="K9" s="1474"/>
      <c r="L9" s="1474"/>
      <c r="M9" s="1474"/>
      <c r="N9" s="1474"/>
      <c r="O9" s="1474"/>
      <c r="P9" s="1474"/>
    </row>
    <row r="10" spans="1:16" ht="14.25" customHeight="1">
      <c r="A10" s="1474"/>
      <c r="B10" s="1474"/>
      <c r="C10" s="1474"/>
      <c r="D10" s="1474"/>
      <c r="E10" s="1474"/>
      <c r="F10" s="1474"/>
      <c r="G10" s="1474"/>
      <c r="H10" s="1474"/>
      <c r="I10" s="1474"/>
      <c r="J10" s="1474"/>
      <c r="K10" s="1474"/>
      <c r="L10" s="1474"/>
      <c r="M10" s="1474"/>
      <c r="N10" s="1474"/>
      <c r="O10" s="1474"/>
      <c r="P10" s="1474"/>
    </row>
    <row r="11" spans="1:16" ht="14.25" customHeight="1">
      <c r="A11" s="1474"/>
      <c r="B11" s="1474"/>
      <c r="C11" s="1474"/>
      <c r="D11" s="1474"/>
      <c r="E11" s="1474"/>
      <c r="F11" s="1474"/>
      <c r="G11" s="1474"/>
      <c r="H11" s="1474"/>
      <c r="I11" s="1474"/>
      <c r="J11" s="1474"/>
      <c r="K11" s="1474"/>
      <c r="L11" s="1474"/>
      <c r="M11" s="1474"/>
      <c r="N11" s="1474"/>
      <c r="O11" s="1474"/>
      <c r="P11" s="1474"/>
    </row>
    <row r="12" spans="1:16" ht="14.25" customHeight="1">
      <c r="A12" s="1474"/>
      <c r="B12" s="1474"/>
      <c r="C12" s="1474"/>
      <c r="D12" s="1474"/>
      <c r="E12" s="1474"/>
      <c r="F12" s="1474"/>
      <c r="G12" s="1474"/>
      <c r="H12" s="1474"/>
      <c r="I12" s="1474"/>
      <c r="J12" s="1474"/>
      <c r="K12" s="1474"/>
      <c r="L12" s="1474"/>
      <c r="M12" s="1474"/>
      <c r="N12" s="1474"/>
      <c r="O12" s="1474"/>
      <c r="P12" s="1474"/>
    </row>
    <row r="13" spans="1:16" ht="14.25" customHeight="1">
      <c r="A13" s="1474"/>
      <c r="B13" s="1474"/>
      <c r="C13" s="1474"/>
      <c r="D13" s="1474"/>
      <c r="E13" s="1474"/>
      <c r="F13" s="1474"/>
      <c r="G13" s="1474"/>
      <c r="H13" s="1474"/>
      <c r="I13" s="1474"/>
      <c r="J13" s="1474"/>
      <c r="K13" s="1474"/>
      <c r="L13" s="1474"/>
      <c r="M13" s="1474"/>
      <c r="N13" s="1474"/>
      <c r="O13" s="1474"/>
      <c r="P13" s="1474"/>
    </row>
    <row r="14" spans="1:16" ht="14.25" customHeight="1">
      <c r="A14" s="1474"/>
      <c r="B14" s="1474"/>
      <c r="C14" s="1474"/>
      <c r="D14" s="1474"/>
      <c r="E14" s="1474"/>
      <c r="F14" s="1474"/>
      <c r="G14" s="1474"/>
      <c r="H14" s="1474"/>
      <c r="I14" s="1474"/>
      <c r="J14" s="1474"/>
      <c r="K14" s="1474"/>
      <c r="L14" s="1474"/>
      <c r="M14" s="1474"/>
      <c r="N14" s="1474"/>
      <c r="O14" s="1474"/>
      <c r="P14" s="1474"/>
    </row>
    <row r="15" spans="1:16" ht="14.25" customHeight="1">
      <c r="A15" s="1474"/>
      <c r="B15" s="1474"/>
      <c r="C15" s="1474"/>
      <c r="D15" s="1474"/>
      <c r="E15" s="1474"/>
      <c r="F15" s="1474"/>
      <c r="G15" s="1474"/>
      <c r="H15" s="1474"/>
      <c r="I15" s="1474"/>
      <c r="J15" s="1474"/>
      <c r="K15" s="1474"/>
      <c r="L15" s="1474"/>
      <c r="M15" s="1474"/>
      <c r="N15" s="1474"/>
      <c r="O15" s="1474"/>
      <c r="P15" s="1474"/>
    </row>
    <row r="16" spans="1:16" ht="14.25" customHeight="1">
      <c r="A16" s="1474"/>
      <c r="B16" s="1474"/>
      <c r="C16" s="1474"/>
      <c r="D16" s="1474"/>
      <c r="E16" s="1474"/>
      <c r="F16" s="1474"/>
      <c r="G16" s="1474"/>
      <c r="H16" s="1474"/>
      <c r="I16" s="1474"/>
      <c r="J16" s="1474"/>
      <c r="K16" s="1474"/>
      <c r="L16" s="1474"/>
      <c r="M16" s="1474"/>
      <c r="N16" s="1474"/>
      <c r="O16" s="1474"/>
      <c r="P16" s="1474"/>
    </row>
    <row r="17" spans="1:16" ht="14.25" customHeight="1">
      <c r="A17" s="1474"/>
      <c r="B17" s="1474"/>
      <c r="C17" s="1474"/>
      <c r="D17" s="1474"/>
      <c r="E17" s="1474"/>
      <c r="F17" s="1474"/>
      <c r="G17" s="1474"/>
      <c r="H17" s="1474"/>
      <c r="I17" s="1474"/>
      <c r="J17" s="1474"/>
      <c r="K17" s="1474"/>
      <c r="L17" s="1474"/>
      <c r="M17" s="1474"/>
      <c r="N17" s="1474"/>
      <c r="O17" s="1474"/>
      <c r="P17" s="1474"/>
    </row>
    <row r="18" spans="1:16" ht="14.25" customHeight="1">
      <c r="A18" s="1474"/>
      <c r="B18" s="1474"/>
      <c r="C18" s="1474"/>
      <c r="D18" s="1474"/>
      <c r="E18" s="1474"/>
      <c r="F18" s="1474"/>
      <c r="G18" s="1474"/>
      <c r="H18" s="1474"/>
      <c r="I18" s="1474"/>
      <c r="J18" s="1474"/>
      <c r="K18" s="1474"/>
      <c r="L18" s="1474"/>
      <c r="M18" s="1474"/>
      <c r="N18" s="1474"/>
      <c r="O18" s="1474"/>
      <c r="P18" s="1474"/>
    </row>
    <row r="19" spans="1:16" ht="14.25" customHeight="1">
      <c r="A19" s="1474"/>
      <c r="B19" s="1474"/>
      <c r="C19" s="1474"/>
      <c r="D19" s="1474"/>
      <c r="E19" s="1474"/>
      <c r="F19" s="1474"/>
      <c r="G19" s="1474"/>
      <c r="H19" s="1474"/>
      <c r="I19" s="1474"/>
      <c r="J19" s="1474"/>
      <c r="K19" s="1474"/>
      <c r="L19" s="1474"/>
      <c r="M19" s="1474"/>
      <c r="N19" s="1474"/>
      <c r="O19" s="1474"/>
      <c r="P19" s="1474"/>
    </row>
    <row r="20" spans="1:16" ht="14.25" customHeight="1">
      <c r="A20" s="1474"/>
      <c r="B20" s="1474"/>
      <c r="C20" s="1474"/>
      <c r="D20" s="1474"/>
      <c r="E20" s="1474"/>
      <c r="F20" s="1474"/>
      <c r="G20" s="1474"/>
      <c r="H20" s="1474"/>
      <c r="I20" s="1474"/>
      <c r="J20" s="1474"/>
      <c r="K20" s="1474"/>
      <c r="L20" s="1474"/>
      <c r="M20" s="1474"/>
      <c r="N20" s="1474"/>
      <c r="O20" s="1474"/>
      <c r="P20" s="1474"/>
    </row>
    <row r="21" spans="1:16" ht="14.25" customHeight="1">
      <c r="A21" s="1474"/>
      <c r="B21" s="1474"/>
      <c r="C21" s="1474"/>
      <c r="D21" s="1474"/>
      <c r="E21" s="1474"/>
      <c r="F21" s="1474"/>
      <c r="G21" s="1474"/>
      <c r="H21" s="1474"/>
      <c r="I21" s="1474"/>
      <c r="J21" s="1474"/>
      <c r="K21" s="1474"/>
      <c r="L21" s="1474"/>
      <c r="M21" s="1474"/>
      <c r="N21" s="1474"/>
      <c r="O21" s="1474"/>
      <c r="P21" s="1474"/>
    </row>
    <row r="22" spans="1:16" ht="14.25" customHeight="1">
      <c r="A22" s="1474"/>
      <c r="B22" s="1474"/>
      <c r="C22" s="1474"/>
      <c r="D22" s="1474"/>
      <c r="E22" s="1474"/>
      <c r="F22" s="1474"/>
      <c r="G22" s="1474"/>
      <c r="H22" s="1474"/>
      <c r="I22" s="1474"/>
      <c r="J22" s="1474"/>
      <c r="K22" s="1474"/>
      <c r="L22" s="1474"/>
      <c r="M22" s="1474"/>
      <c r="N22" s="1474"/>
      <c r="O22" s="1474"/>
      <c r="P22" s="1474"/>
    </row>
    <row r="23" spans="1:16" ht="14.25" customHeight="1">
      <c r="A23" s="1474"/>
      <c r="B23" s="1474"/>
      <c r="C23" s="1474"/>
      <c r="D23" s="1474"/>
      <c r="E23" s="1474"/>
      <c r="F23" s="1474"/>
      <c r="G23" s="1474"/>
      <c r="H23" s="1474"/>
      <c r="I23" s="1474"/>
      <c r="J23" s="1474"/>
      <c r="K23" s="1474"/>
      <c r="L23" s="1474"/>
      <c r="M23" s="1474"/>
      <c r="N23" s="1474"/>
      <c r="O23" s="1474"/>
      <c r="P23" s="1474"/>
    </row>
    <row r="24" spans="1:16" ht="14.25" customHeight="1">
      <c r="A24" s="1474"/>
      <c r="B24" s="1474"/>
      <c r="C24" s="1474"/>
      <c r="D24" s="1474"/>
      <c r="E24" s="1474"/>
      <c r="F24" s="1474"/>
      <c r="G24" s="1474"/>
      <c r="H24" s="1474"/>
      <c r="I24" s="1474"/>
      <c r="J24" s="1474"/>
      <c r="K24" s="1474"/>
      <c r="L24" s="1474"/>
      <c r="M24" s="1474"/>
      <c r="N24" s="1474"/>
      <c r="O24" s="1474"/>
      <c r="P24" s="1474"/>
    </row>
    <row r="25" spans="1:16" ht="14.25" customHeight="1">
      <c r="A25" s="1474"/>
      <c r="B25" s="1474"/>
      <c r="C25" s="1474"/>
      <c r="D25" s="1474"/>
      <c r="E25" s="1474"/>
      <c r="F25" s="1474"/>
      <c r="G25" s="1474"/>
      <c r="H25" s="1474"/>
      <c r="I25" s="1474"/>
      <c r="J25" s="1474"/>
      <c r="K25" s="1474"/>
      <c r="L25" s="1474"/>
      <c r="M25" s="1474"/>
      <c r="N25" s="1474"/>
      <c r="O25" s="1474"/>
      <c r="P25" s="1474"/>
    </row>
    <row r="26" spans="1:16" ht="14.25" customHeight="1">
      <c r="A26" s="1474"/>
      <c r="B26" s="1474"/>
      <c r="C26" s="1474"/>
      <c r="D26" s="1474"/>
      <c r="E26" s="1474"/>
      <c r="F26" s="1474"/>
      <c r="G26" s="1474"/>
      <c r="H26" s="1474"/>
      <c r="I26" s="1474"/>
      <c r="J26" s="1474"/>
      <c r="K26" s="1474"/>
      <c r="L26" s="1474"/>
      <c r="M26" s="1474"/>
      <c r="N26" s="1474"/>
      <c r="O26" s="1474"/>
      <c r="P26" s="1474"/>
    </row>
    <row r="27" spans="1:16" ht="14.25" customHeight="1">
      <c r="A27" s="1474"/>
      <c r="B27" s="1474"/>
      <c r="C27" s="1474"/>
      <c r="D27" s="1474"/>
      <c r="E27" s="1474"/>
      <c r="F27" s="1474"/>
      <c r="G27" s="1474"/>
      <c r="H27" s="1474"/>
      <c r="I27" s="1474"/>
      <c r="J27" s="1474"/>
      <c r="K27" s="1474"/>
      <c r="L27" s="1474"/>
      <c r="M27" s="1474"/>
      <c r="N27" s="1474"/>
      <c r="O27" s="1474"/>
      <c r="P27" s="1474"/>
    </row>
    <row r="28" spans="1:16" ht="14.25" customHeight="1">
      <c r="A28" s="1474"/>
      <c r="B28" s="1474"/>
      <c r="C28" s="1474"/>
      <c r="D28" s="1474"/>
      <c r="E28" s="1474"/>
      <c r="F28" s="1474"/>
      <c r="G28" s="1474"/>
      <c r="H28" s="1474"/>
      <c r="I28" s="1474"/>
      <c r="J28" s="1474"/>
      <c r="K28" s="1474"/>
      <c r="L28" s="1474"/>
      <c r="M28" s="1474"/>
      <c r="N28" s="1474"/>
      <c r="O28" s="1474"/>
      <c r="P28" s="1474"/>
    </row>
    <row r="29" spans="1:16" ht="14.25" customHeight="1">
      <c r="A29" s="1474"/>
      <c r="B29" s="1474"/>
      <c r="C29" s="1474"/>
      <c r="D29" s="1474"/>
      <c r="E29" s="1474"/>
      <c r="F29" s="1474"/>
      <c r="G29" s="1474"/>
      <c r="H29" s="1474"/>
      <c r="I29" s="1474"/>
      <c r="J29" s="1474"/>
      <c r="K29" s="1474"/>
      <c r="L29" s="1474"/>
      <c r="M29" s="1474"/>
      <c r="N29" s="1474"/>
      <c r="O29" s="1474"/>
      <c r="P29" s="1474"/>
    </row>
    <row r="30" spans="1:16" ht="14.25" customHeight="1">
      <c r="A30" s="1474"/>
      <c r="B30" s="1474"/>
      <c r="C30" s="1474"/>
      <c r="D30" s="1474"/>
      <c r="E30" s="1474"/>
      <c r="F30" s="1474"/>
      <c r="G30" s="1474"/>
      <c r="H30" s="1474"/>
      <c r="I30" s="1474"/>
      <c r="J30" s="1474"/>
      <c r="K30" s="1474"/>
      <c r="L30" s="1474"/>
      <c r="M30" s="1474"/>
      <c r="N30" s="1474"/>
      <c r="O30" s="1474"/>
      <c r="P30" s="1474"/>
    </row>
    <row r="31" spans="1:16" ht="14.25" customHeight="1">
      <c r="A31" s="1474"/>
      <c r="B31" s="1474"/>
      <c r="C31" s="1474"/>
      <c r="D31" s="1474"/>
      <c r="E31" s="1474"/>
      <c r="F31" s="1474"/>
      <c r="G31" s="1474"/>
      <c r="H31" s="1474"/>
      <c r="I31" s="1474"/>
      <c r="J31" s="1474"/>
      <c r="K31" s="1474"/>
      <c r="L31" s="1474"/>
      <c r="M31" s="1474"/>
      <c r="N31" s="1474"/>
      <c r="O31" s="1474"/>
      <c r="P31" s="1474"/>
    </row>
    <row r="32" spans="1:16" ht="14.25" customHeight="1">
      <c r="A32" s="1474"/>
      <c r="B32" s="1474"/>
      <c r="C32" s="1474"/>
      <c r="D32" s="1474"/>
      <c r="E32" s="1474"/>
      <c r="F32" s="1474"/>
      <c r="G32" s="1474"/>
      <c r="H32" s="1474"/>
      <c r="I32" s="1474"/>
      <c r="J32" s="1474"/>
      <c r="K32" s="1474"/>
      <c r="L32" s="1474"/>
      <c r="M32" s="1474"/>
      <c r="N32" s="1474"/>
      <c r="O32" s="1474"/>
      <c r="P32" s="1474"/>
    </row>
    <row r="33" spans="1:16" ht="14.25" customHeight="1">
      <c r="A33" s="1474"/>
      <c r="B33" s="1474"/>
      <c r="C33" s="1474"/>
      <c r="D33" s="1474"/>
      <c r="E33" s="1474"/>
      <c r="F33" s="1474"/>
      <c r="G33" s="1474"/>
      <c r="H33" s="1474"/>
      <c r="I33" s="1474"/>
      <c r="J33" s="1474"/>
      <c r="K33" s="1474"/>
      <c r="L33" s="1474"/>
      <c r="M33" s="1474"/>
      <c r="N33" s="1474"/>
      <c r="O33" s="1474"/>
      <c r="P33" s="1474"/>
    </row>
    <row r="34" spans="1:16" ht="14.25" customHeight="1">
      <c r="A34" s="1474"/>
      <c r="B34" s="1474"/>
      <c r="C34" s="1474"/>
      <c r="D34" s="1474"/>
      <c r="E34" s="1474"/>
      <c r="F34" s="1474"/>
      <c r="G34" s="1474"/>
      <c r="H34" s="1474"/>
      <c r="I34" s="1474"/>
      <c r="J34" s="1474"/>
      <c r="K34" s="1474"/>
      <c r="L34" s="1474"/>
      <c r="M34" s="1474"/>
      <c r="N34" s="1474"/>
      <c r="O34" s="1474"/>
      <c r="P34" s="1474"/>
    </row>
    <row r="35" spans="1:16" ht="14.25" customHeight="1">
      <c r="A35" s="1474"/>
      <c r="B35" s="1474"/>
      <c r="C35" s="1474"/>
      <c r="D35" s="1474"/>
      <c r="E35" s="1474"/>
      <c r="F35" s="1474"/>
      <c r="G35" s="1474"/>
      <c r="H35" s="1474"/>
      <c r="I35" s="1474"/>
      <c r="J35" s="1474"/>
      <c r="K35" s="1474"/>
      <c r="L35" s="1474"/>
      <c r="M35" s="1474"/>
      <c r="N35" s="1474"/>
      <c r="O35" s="1474"/>
      <c r="P35" s="1474"/>
    </row>
    <row r="36" spans="1:16" ht="14.25" customHeight="1">
      <c r="A36" s="1474"/>
      <c r="B36" s="1474"/>
      <c r="C36" s="1474"/>
      <c r="D36" s="1474"/>
      <c r="E36" s="1474"/>
      <c r="F36" s="1474"/>
      <c r="G36" s="1474"/>
      <c r="H36" s="1474"/>
      <c r="I36" s="1474"/>
      <c r="J36" s="1474"/>
      <c r="K36" s="1474"/>
      <c r="L36" s="1474"/>
      <c r="M36" s="1474"/>
      <c r="N36" s="1474"/>
      <c r="O36" s="1474"/>
      <c r="P36" s="1474"/>
    </row>
    <row r="37" spans="1:16" ht="14.25" customHeight="1">
      <c r="A37" s="1474"/>
      <c r="B37" s="1474"/>
      <c r="C37" s="1474"/>
      <c r="D37" s="1474"/>
      <c r="E37" s="1474"/>
      <c r="F37" s="1474"/>
      <c r="G37" s="1474"/>
      <c r="H37" s="1474"/>
      <c r="I37" s="1474"/>
      <c r="J37" s="1474"/>
      <c r="K37" s="1474"/>
      <c r="L37" s="1474"/>
      <c r="M37" s="1474"/>
      <c r="N37" s="1474"/>
      <c r="O37" s="1474"/>
      <c r="P37" s="1474"/>
    </row>
    <row r="38" spans="1:16" ht="14.25" customHeight="1">
      <c r="A38" s="1474"/>
      <c r="B38" s="1474"/>
      <c r="C38" s="1474"/>
      <c r="D38" s="1474"/>
      <c r="E38" s="1474"/>
      <c r="F38" s="1474"/>
      <c r="G38" s="1474"/>
      <c r="H38" s="1474"/>
      <c r="I38" s="1474"/>
      <c r="J38" s="1474"/>
      <c r="K38" s="1474"/>
      <c r="L38" s="1474"/>
      <c r="M38" s="1474"/>
      <c r="N38" s="1474"/>
      <c r="O38" s="1474"/>
      <c r="P38" s="1474"/>
    </row>
    <row r="39" spans="1:16" ht="14.25" customHeight="1">
      <c r="A39" s="1474"/>
      <c r="B39" s="1474"/>
      <c r="C39" s="1474"/>
      <c r="D39" s="1474"/>
      <c r="E39" s="1474"/>
      <c r="F39" s="1474"/>
      <c r="G39" s="1474"/>
      <c r="H39" s="1474"/>
      <c r="I39" s="1474"/>
      <c r="J39" s="1474"/>
      <c r="K39" s="1474"/>
      <c r="L39" s="1474"/>
      <c r="M39" s="1474"/>
      <c r="N39" s="1474"/>
      <c r="O39" s="1474"/>
      <c r="P39" s="1474"/>
    </row>
    <row r="40" spans="1:16" ht="14.25" customHeight="1">
      <c r="A40" s="1474"/>
      <c r="B40" s="1474"/>
      <c r="C40" s="1474"/>
      <c r="D40" s="1474"/>
      <c r="E40" s="1474"/>
      <c r="F40" s="1474"/>
      <c r="G40" s="1474"/>
      <c r="H40" s="1474"/>
      <c r="I40" s="1474"/>
      <c r="J40" s="1474"/>
      <c r="K40" s="1474"/>
      <c r="L40" s="1474"/>
      <c r="M40" s="1474"/>
      <c r="N40" s="1474"/>
      <c r="O40" s="1474"/>
      <c r="P40" s="1474"/>
    </row>
    <row r="41" spans="1:16" ht="14.25" customHeight="1">
      <c r="A41" s="1474"/>
      <c r="B41" s="1474"/>
      <c r="C41" s="1474"/>
      <c r="D41" s="1474"/>
      <c r="E41" s="1474"/>
      <c r="F41" s="1474"/>
      <c r="G41" s="1474"/>
      <c r="H41" s="1474"/>
      <c r="I41" s="1474"/>
      <c r="J41" s="1474"/>
      <c r="K41" s="1474"/>
      <c r="L41" s="1474"/>
      <c r="M41" s="1474"/>
      <c r="N41" s="1474"/>
      <c r="O41" s="1474"/>
      <c r="P41" s="1474"/>
    </row>
    <row r="42" spans="1:16" ht="14.25" customHeight="1">
      <c r="A42" s="1474"/>
      <c r="B42" s="1474"/>
      <c r="C42" s="1474"/>
      <c r="D42" s="1474"/>
      <c r="E42" s="1474"/>
      <c r="F42" s="1474"/>
      <c r="G42" s="1474"/>
      <c r="H42" s="1474"/>
      <c r="I42" s="1474"/>
      <c r="J42" s="1474"/>
      <c r="K42" s="1474"/>
      <c r="L42" s="1474"/>
      <c r="M42" s="1474"/>
      <c r="N42" s="1474"/>
      <c r="O42" s="1474"/>
      <c r="P42" s="1474"/>
    </row>
    <row r="43" spans="1:16" ht="14.25" customHeight="1">
      <c r="A43" s="1474"/>
      <c r="B43" s="1474"/>
      <c r="C43" s="1474"/>
      <c r="D43" s="1474"/>
      <c r="E43" s="1474"/>
      <c r="F43" s="1474"/>
      <c r="G43" s="1474"/>
      <c r="H43" s="1474"/>
      <c r="I43" s="1474"/>
      <c r="J43" s="1474"/>
      <c r="K43" s="1474"/>
      <c r="L43" s="1474"/>
      <c r="M43" s="1474"/>
      <c r="N43" s="1474"/>
      <c r="O43" s="1474"/>
      <c r="P43" s="1474"/>
    </row>
    <row r="44" spans="1:16" ht="14.25" customHeight="1">
      <c r="A44" s="1474"/>
      <c r="B44" s="1474"/>
      <c r="C44" s="1474"/>
      <c r="D44" s="1474"/>
      <c r="E44" s="1474"/>
      <c r="F44" s="1474"/>
      <c r="G44" s="1474"/>
      <c r="H44" s="1474"/>
      <c r="I44" s="1474"/>
      <c r="J44" s="1474"/>
      <c r="K44" s="1474"/>
      <c r="L44" s="1474"/>
      <c r="M44" s="1474"/>
      <c r="N44" s="1474"/>
      <c r="O44" s="1474"/>
      <c r="P44" s="1474"/>
    </row>
    <row r="45" spans="1:16" ht="14.25" customHeight="1">
      <c r="A45" s="1474"/>
      <c r="B45" s="1474"/>
      <c r="C45" s="1474"/>
      <c r="D45" s="1474"/>
      <c r="E45" s="1474"/>
      <c r="F45" s="1474"/>
      <c r="G45" s="1474"/>
      <c r="H45" s="1474"/>
      <c r="I45" s="1474"/>
      <c r="J45" s="1474"/>
      <c r="K45" s="1474"/>
      <c r="L45" s="1474"/>
      <c r="M45" s="1474"/>
      <c r="N45" s="1474"/>
      <c r="O45" s="1474"/>
      <c r="P45" s="1474"/>
    </row>
    <row r="46" spans="1:16" ht="14.25" customHeight="1">
      <c r="A46" s="1474"/>
      <c r="B46" s="1474"/>
      <c r="C46" s="1474"/>
      <c r="D46" s="1474"/>
      <c r="E46" s="1474"/>
      <c r="F46" s="1474"/>
      <c r="G46" s="1474"/>
      <c r="H46" s="1474"/>
      <c r="I46" s="1474"/>
      <c r="J46" s="1474"/>
      <c r="K46" s="1474"/>
      <c r="L46" s="1474"/>
      <c r="M46" s="1474"/>
      <c r="N46" s="1474"/>
      <c r="O46" s="1474"/>
      <c r="P46" s="1474"/>
    </row>
    <row r="47" spans="1:16" ht="14.25" customHeight="1">
      <c r="A47" s="1474"/>
      <c r="B47" s="1474"/>
      <c r="C47" s="1474"/>
      <c r="D47" s="1474"/>
      <c r="E47" s="1474"/>
      <c r="F47" s="1474"/>
      <c r="G47" s="1474"/>
      <c r="H47" s="1474"/>
      <c r="I47" s="1474"/>
      <c r="J47" s="1474"/>
      <c r="K47" s="1474"/>
      <c r="L47" s="1474"/>
      <c r="M47" s="1474"/>
      <c r="N47" s="1474"/>
      <c r="O47" s="1474"/>
      <c r="P47" s="1474"/>
    </row>
    <row r="48" spans="1:16" ht="14.25" customHeight="1">
      <c r="A48" s="1474"/>
      <c r="B48" s="1474"/>
      <c r="C48" s="1474"/>
      <c r="D48" s="1474"/>
      <c r="E48" s="1474"/>
      <c r="F48" s="1474"/>
      <c r="G48" s="1474"/>
      <c r="H48" s="1474"/>
      <c r="I48" s="1474"/>
      <c r="J48" s="1474"/>
      <c r="K48" s="1474"/>
      <c r="L48" s="1474"/>
      <c r="M48" s="1474"/>
      <c r="N48" s="1474"/>
      <c r="O48" s="1474"/>
      <c r="P48" s="1474"/>
    </row>
    <row r="49" spans="1:16" ht="14.25" customHeight="1">
      <c r="A49" s="1474"/>
      <c r="B49" s="1474"/>
      <c r="C49" s="1474"/>
      <c r="D49" s="1474"/>
      <c r="E49" s="1474"/>
      <c r="F49" s="1474"/>
      <c r="G49" s="1474"/>
      <c r="H49" s="1474"/>
      <c r="I49" s="1474"/>
      <c r="J49" s="1474"/>
      <c r="K49" s="1474"/>
      <c r="L49" s="1474"/>
      <c r="M49" s="1474"/>
      <c r="N49" s="1474"/>
      <c r="O49" s="1474"/>
      <c r="P49" s="1474"/>
    </row>
    <row r="50" spans="1:16" ht="14.25" customHeight="1">
      <c r="A50" s="1474"/>
      <c r="B50" s="1474"/>
      <c r="C50" s="1474"/>
      <c r="D50" s="1474"/>
      <c r="E50" s="1474"/>
      <c r="F50" s="1474"/>
      <c r="G50" s="1474"/>
      <c r="H50" s="1474"/>
      <c r="I50" s="1474"/>
      <c r="J50" s="1474"/>
      <c r="K50" s="1474"/>
      <c r="L50" s="1474"/>
      <c r="M50" s="1474"/>
      <c r="N50" s="1474"/>
      <c r="O50" s="1474"/>
      <c r="P50" s="1474"/>
    </row>
    <row r="51" spans="1:16" ht="14.25" customHeight="1">
      <c r="A51" s="1474"/>
      <c r="B51" s="1474"/>
      <c r="C51" s="1474"/>
      <c r="D51" s="1474"/>
      <c r="E51" s="1474"/>
      <c r="F51" s="1474"/>
      <c r="G51" s="1474"/>
      <c r="H51" s="1474"/>
      <c r="I51" s="1474"/>
      <c r="J51" s="1474"/>
      <c r="K51" s="1474"/>
      <c r="L51" s="1474"/>
      <c r="M51" s="1474"/>
      <c r="N51" s="1474"/>
      <c r="O51" s="1474"/>
      <c r="P51" s="1474"/>
    </row>
    <row r="52" spans="1:16" ht="14.25" customHeight="1">
      <c r="A52" s="1474"/>
      <c r="B52" s="1474"/>
      <c r="C52" s="1474"/>
      <c r="D52" s="1474"/>
      <c r="E52" s="1474"/>
      <c r="F52" s="1474"/>
      <c r="G52" s="1474"/>
      <c r="H52" s="1474"/>
      <c r="I52" s="1474"/>
      <c r="J52" s="1474"/>
      <c r="K52" s="1474"/>
      <c r="L52" s="1474"/>
      <c r="M52" s="1474"/>
      <c r="N52" s="1474"/>
      <c r="O52" s="1474"/>
      <c r="P52" s="1474"/>
    </row>
    <row r="53" spans="1:16" ht="14.25" customHeight="1">
      <c r="A53" s="1474"/>
      <c r="B53" s="1474"/>
      <c r="C53" s="1474"/>
      <c r="D53" s="1474"/>
      <c r="E53" s="1474"/>
      <c r="F53" s="1474"/>
      <c r="G53" s="1474"/>
      <c r="H53" s="1474"/>
      <c r="I53" s="1474"/>
      <c r="J53" s="1474"/>
      <c r="K53" s="1474"/>
      <c r="L53" s="1474"/>
      <c r="M53" s="1474"/>
      <c r="N53" s="1474"/>
      <c r="O53" s="1474"/>
      <c r="P53" s="1474"/>
    </row>
    <row r="54" spans="1:16" ht="92.25" customHeight="1">
      <c r="A54" s="1474"/>
      <c r="B54" s="1474"/>
      <c r="C54" s="1474"/>
      <c r="D54" s="1474"/>
      <c r="E54" s="1474"/>
      <c r="F54" s="1474"/>
      <c r="G54" s="1474"/>
      <c r="H54" s="1474"/>
      <c r="I54" s="1474"/>
      <c r="J54" s="1474"/>
      <c r="K54" s="1474"/>
      <c r="L54" s="1474"/>
      <c r="M54" s="1474"/>
      <c r="N54" s="1474"/>
      <c r="O54" s="1474"/>
      <c r="P54" s="1474"/>
    </row>
    <row r="55" spans="1:16">
      <c r="A55" s="1474"/>
      <c r="B55" s="1474"/>
      <c r="C55" s="1474"/>
      <c r="D55" s="1474"/>
      <c r="E55" s="1474"/>
      <c r="F55" s="1474"/>
      <c r="G55" s="1474"/>
      <c r="H55" s="1474"/>
      <c r="I55" s="1474"/>
      <c r="J55" s="1474"/>
      <c r="K55" s="1474"/>
      <c r="L55" s="1474"/>
      <c r="M55" s="1474"/>
      <c r="N55" s="1474"/>
      <c r="O55" s="1474"/>
      <c r="P55" s="1474"/>
    </row>
    <row r="56" spans="1:16">
      <c r="A56" s="1474"/>
      <c r="B56" s="1474"/>
      <c r="C56" s="1474"/>
      <c r="D56" s="1474"/>
      <c r="E56" s="1474"/>
      <c r="F56" s="1474"/>
      <c r="G56" s="1474"/>
      <c r="H56" s="1474"/>
      <c r="I56" s="1474"/>
      <c r="J56" s="1474"/>
      <c r="K56" s="1474"/>
      <c r="L56" s="1474"/>
      <c r="M56" s="1474"/>
      <c r="N56" s="1474"/>
      <c r="O56" s="1474"/>
      <c r="P56" s="1474"/>
    </row>
    <row r="57" spans="1:16">
      <c r="A57" s="1474"/>
      <c r="B57" s="1474"/>
      <c r="C57" s="1474"/>
      <c r="D57" s="1474"/>
      <c r="E57" s="1474"/>
      <c r="F57" s="1474"/>
      <c r="G57" s="1474"/>
      <c r="H57" s="1474"/>
      <c r="I57" s="1474"/>
      <c r="J57" s="1474"/>
      <c r="K57" s="1474"/>
      <c r="L57" s="1474"/>
      <c r="M57" s="1474"/>
      <c r="N57" s="1474"/>
      <c r="O57" s="1474"/>
      <c r="P57" s="1474"/>
    </row>
    <row r="58" spans="1:16">
      <c r="A58" s="1474"/>
      <c r="B58" s="1474"/>
      <c r="C58" s="1474"/>
      <c r="D58" s="1474"/>
      <c r="E58" s="1474"/>
      <c r="F58" s="1474"/>
      <c r="G58" s="1474"/>
      <c r="H58" s="1474"/>
      <c r="I58" s="1474"/>
      <c r="J58" s="1474"/>
      <c r="K58" s="1474"/>
      <c r="L58" s="1474"/>
      <c r="M58" s="1474"/>
      <c r="N58" s="1474"/>
      <c r="O58" s="1474"/>
      <c r="P58" s="1474"/>
    </row>
    <row r="59" spans="1:16">
      <c r="A59" s="1474"/>
      <c r="B59" s="1474"/>
      <c r="C59" s="1474"/>
      <c r="D59" s="1474"/>
      <c r="E59" s="1474"/>
      <c r="F59" s="1474"/>
      <c r="G59" s="1474"/>
      <c r="H59" s="1474"/>
      <c r="I59" s="1474"/>
      <c r="J59" s="1474"/>
      <c r="K59" s="1474"/>
      <c r="L59" s="1474"/>
      <c r="M59" s="1474"/>
      <c r="N59" s="1474"/>
      <c r="O59" s="1474"/>
      <c r="P59" s="1474"/>
    </row>
    <row r="60" spans="1:16">
      <c r="A60" s="1474"/>
      <c r="B60" s="1474"/>
      <c r="C60" s="1474"/>
      <c r="D60" s="1474"/>
      <c r="E60" s="1474"/>
      <c r="F60" s="1474"/>
      <c r="G60" s="1474"/>
      <c r="H60" s="1474"/>
      <c r="I60" s="1474"/>
      <c r="J60" s="1474"/>
      <c r="K60" s="1474"/>
      <c r="L60" s="1474"/>
      <c r="M60" s="1474"/>
      <c r="N60" s="1474"/>
      <c r="O60" s="1474"/>
      <c r="P60" s="1474"/>
    </row>
    <row r="61" spans="1:16">
      <c r="A61" s="1474"/>
      <c r="B61" s="1474"/>
      <c r="C61" s="1474"/>
      <c r="D61" s="1474"/>
      <c r="E61" s="1474"/>
      <c r="F61" s="1474"/>
      <c r="G61" s="1474"/>
      <c r="H61" s="1474"/>
      <c r="I61" s="1474"/>
      <c r="J61" s="1474"/>
      <c r="K61" s="1474"/>
      <c r="L61" s="1474"/>
      <c r="M61" s="1474"/>
      <c r="N61" s="1474"/>
      <c r="O61" s="1474"/>
      <c r="P61" s="1474"/>
    </row>
    <row r="62" spans="1:16" ht="90" customHeight="1">
      <c r="A62" s="1474"/>
      <c r="B62" s="1474"/>
      <c r="C62" s="1474"/>
      <c r="D62" s="1474"/>
      <c r="E62" s="1474"/>
      <c r="F62" s="1474"/>
      <c r="G62" s="1474"/>
      <c r="H62" s="1474"/>
      <c r="I62" s="1474"/>
      <c r="J62" s="1474"/>
      <c r="K62" s="1474"/>
      <c r="L62" s="1474"/>
      <c r="M62" s="1474"/>
      <c r="N62" s="1474"/>
      <c r="O62" s="1474"/>
      <c r="P62" s="1474"/>
    </row>
    <row r="63" spans="1:16">
      <c r="A63" s="1474"/>
      <c r="B63" s="1474"/>
      <c r="C63" s="1474"/>
      <c r="D63" s="1474"/>
      <c r="E63" s="1474"/>
      <c r="F63" s="1474"/>
      <c r="G63" s="1474"/>
      <c r="H63" s="1474"/>
      <c r="I63" s="1474"/>
      <c r="J63" s="1474"/>
      <c r="K63" s="1474"/>
      <c r="L63" s="1474"/>
      <c r="M63" s="1474"/>
      <c r="N63" s="1474"/>
      <c r="O63" s="1474"/>
      <c r="P63" s="1474"/>
    </row>
    <row r="64" spans="1:16">
      <c r="A64" s="1474"/>
      <c r="B64" s="1474"/>
      <c r="C64" s="1474"/>
      <c r="D64" s="1474"/>
      <c r="E64" s="1474"/>
      <c r="F64" s="1474"/>
      <c r="G64" s="1474"/>
      <c r="H64" s="1474"/>
      <c r="I64" s="1474"/>
      <c r="J64" s="1474"/>
      <c r="K64" s="1474"/>
      <c r="L64" s="1474"/>
      <c r="M64" s="1474"/>
      <c r="N64" s="1474"/>
      <c r="O64" s="1474"/>
      <c r="P64" s="1474"/>
    </row>
    <row r="65" spans="1:16">
      <c r="A65" s="1474"/>
      <c r="B65" s="1474"/>
      <c r="C65" s="1474"/>
      <c r="D65" s="1474"/>
      <c r="E65" s="1474"/>
      <c r="F65" s="1474"/>
      <c r="G65" s="1474"/>
      <c r="H65" s="1474"/>
      <c r="I65" s="1474"/>
      <c r="J65" s="1474"/>
      <c r="K65" s="1474"/>
      <c r="L65" s="1474"/>
      <c r="M65" s="1474"/>
      <c r="N65" s="1474"/>
      <c r="O65" s="1474"/>
      <c r="P65" s="1474"/>
    </row>
    <row r="66" spans="1:16" ht="19.5" customHeight="1">
      <c r="A66" s="1474"/>
      <c r="B66" s="1474"/>
      <c r="C66" s="1474"/>
      <c r="D66" s="1474"/>
      <c r="E66" s="1474"/>
      <c r="F66" s="1474"/>
      <c r="G66" s="1474"/>
      <c r="H66" s="1474"/>
      <c r="I66" s="1474"/>
      <c r="J66" s="1474"/>
      <c r="K66" s="1474"/>
      <c r="L66" s="1474"/>
      <c r="M66" s="1474"/>
      <c r="N66" s="1474"/>
      <c r="O66" s="1474"/>
      <c r="P66" s="1474"/>
    </row>
    <row r="67" spans="1:16" ht="127.5" customHeight="1">
      <c r="A67" s="1474"/>
      <c r="B67" s="1474"/>
      <c r="C67" s="1474"/>
      <c r="D67" s="1474"/>
      <c r="E67" s="1474"/>
      <c r="F67" s="1474"/>
      <c r="G67" s="1474"/>
      <c r="H67" s="1474"/>
      <c r="I67" s="1474"/>
      <c r="J67" s="1474"/>
      <c r="K67" s="1474"/>
      <c r="L67" s="1474"/>
      <c r="M67" s="1474"/>
      <c r="N67" s="1474"/>
      <c r="O67" s="1474"/>
      <c r="P67" s="1474"/>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defaultColWidth="11.42578125" defaultRowHeight="14.25"/>
  <cols>
    <col min="1" max="6" width="11.42578125" style="270"/>
    <col min="7" max="7" width="13.42578125" style="270" customWidth="1"/>
    <col min="8" max="8" width="11.42578125" style="270"/>
    <col min="9" max="9" width="23.42578125" style="270" customWidth="1"/>
    <col min="10" max="10" width="24.42578125" style="270" customWidth="1"/>
    <col min="11" max="11" width="15.5703125" style="270" customWidth="1"/>
    <col min="12" max="12" width="13.140625" style="270" customWidth="1"/>
    <col min="13" max="13" width="20.140625" style="270" customWidth="1"/>
    <col min="14" max="16384" width="11.42578125" style="270"/>
  </cols>
  <sheetData>
    <row r="5" spans="1:28" ht="42" customHeight="1"/>
    <row r="6" spans="1:28">
      <c r="A6" s="1475" t="s">
        <v>479</v>
      </c>
      <c r="B6" s="1476"/>
      <c r="C6" s="1476"/>
      <c r="D6" s="1476"/>
      <c r="E6" s="1476"/>
      <c r="F6" s="1476"/>
      <c r="G6" s="1476"/>
      <c r="H6" s="1476"/>
      <c r="I6" s="1476"/>
      <c r="J6" s="1476"/>
      <c r="K6" s="1476"/>
      <c r="L6" s="1476"/>
      <c r="M6" s="1476"/>
    </row>
    <row r="7" spans="1:28" ht="14.25" customHeight="1">
      <c r="A7" s="1476"/>
      <c r="B7" s="1476"/>
      <c r="C7" s="1476"/>
      <c r="D7" s="1476"/>
      <c r="E7" s="1476"/>
      <c r="F7" s="1476"/>
      <c r="G7" s="1476"/>
      <c r="H7" s="1476"/>
      <c r="I7" s="1476"/>
      <c r="J7" s="1476"/>
      <c r="K7" s="1476"/>
      <c r="L7" s="1476"/>
      <c r="M7" s="1476"/>
      <c r="O7" s="638"/>
      <c r="P7" s="639"/>
      <c r="Q7" s="639"/>
      <c r="R7" s="639"/>
      <c r="S7" s="639"/>
      <c r="T7" s="639"/>
      <c r="U7" s="639"/>
      <c r="V7" s="639"/>
      <c r="W7" s="639"/>
      <c r="X7" s="639"/>
      <c r="Y7" s="639"/>
      <c r="Z7" s="639"/>
      <c r="AA7" s="639"/>
      <c r="AB7" s="639"/>
    </row>
    <row r="8" spans="1:28" ht="14.25" customHeight="1">
      <c r="A8" s="1476"/>
      <c r="B8" s="1476"/>
      <c r="C8" s="1476"/>
      <c r="D8" s="1476"/>
      <c r="E8" s="1476"/>
      <c r="F8" s="1476"/>
      <c r="G8" s="1476"/>
      <c r="H8" s="1476"/>
      <c r="I8" s="1476"/>
      <c r="J8" s="1476"/>
      <c r="K8" s="1476"/>
      <c r="L8" s="1476"/>
      <c r="M8" s="1476"/>
      <c r="O8" s="639"/>
      <c r="P8" s="639"/>
      <c r="Q8" s="639"/>
      <c r="R8" s="639"/>
      <c r="S8" s="639"/>
      <c r="T8" s="639"/>
      <c r="U8" s="639"/>
      <c r="V8" s="639"/>
      <c r="W8" s="639"/>
      <c r="X8" s="639"/>
      <c r="Y8" s="639"/>
      <c r="Z8" s="639"/>
      <c r="AA8" s="639"/>
      <c r="AB8" s="639"/>
    </row>
    <row r="9" spans="1:28" ht="14.25" customHeight="1">
      <c r="A9" s="1476"/>
      <c r="B9" s="1476"/>
      <c r="C9" s="1476"/>
      <c r="D9" s="1476"/>
      <c r="E9" s="1476"/>
      <c r="F9" s="1476"/>
      <c r="G9" s="1476"/>
      <c r="H9" s="1476"/>
      <c r="I9" s="1476"/>
      <c r="J9" s="1476"/>
      <c r="K9" s="1476"/>
      <c r="L9" s="1476"/>
      <c r="M9" s="1476"/>
      <c r="O9" s="639"/>
      <c r="P9" s="639"/>
      <c r="Q9" s="639"/>
      <c r="R9" s="639"/>
      <c r="S9" s="639"/>
      <c r="T9" s="639"/>
      <c r="U9" s="639"/>
      <c r="V9" s="639"/>
      <c r="W9" s="639"/>
      <c r="X9" s="639"/>
      <c r="Y9" s="639"/>
      <c r="Z9" s="639"/>
      <c r="AA9" s="639"/>
      <c r="AB9" s="639"/>
    </row>
    <row r="10" spans="1:28" ht="14.25" customHeight="1">
      <c r="A10" s="1476"/>
      <c r="B10" s="1476"/>
      <c r="C10" s="1476"/>
      <c r="D10" s="1476"/>
      <c r="E10" s="1476"/>
      <c r="F10" s="1476"/>
      <c r="G10" s="1476"/>
      <c r="H10" s="1476"/>
      <c r="I10" s="1476"/>
      <c r="J10" s="1476"/>
      <c r="K10" s="1476"/>
      <c r="L10" s="1476"/>
      <c r="M10" s="1476"/>
      <c r="O10" s="639"/>
      <c r="P10" s="639"/>
      <c r="Q10" s="639"/>
      <c r="R10" s="639"/>
      <c r="S10" s="639"/>
      <c r="T10" s="639"/>
      <c r="U10" s="639"/>
      <c r="V10" s="639"/>
      <c r="W10" s="639"/>
      <c r="X10" s="639"/>
      <c r="Y10" s="639"/>
      <c r="Z10" s="639"/>
      <c r="AA10" s="639"/>
      <c r="AB10" s="639"/>
    </row>
    <row r="11" spans="1:28" ht="14.25" customHeight="1">
      <c r="A11" s="1476"/>
      <c r="B11" s="1476"/>
      <c r="C11" s="1476"/>
      <c r="D11" s="1476"/>
      <c r="E11" s="1476"/>
      <c r="F11" s="1476"/>
      <c r="G11" s="1476"/>
      <c r="H11" s="1476"/>
      <c r="I11" s="1476"/>
      <c r="J11" s="1476"/>
      <c r="K11" s="1476"/>
      <c r="L11" s="1476"/>
      <c r="M11" s="1476"/>
      <c r="O11" s="639"/>
      <c r="P11" s="639"/>
      <c r="Q11" s="639"/>
      <c r="R11" s="639"/>
      <c r="S11" s="639"/>
      <c r="T11" s="639"/>
      <c r="U11" s="639"/>
      <c r="V11" s="639"/>
      <c r="W11" s="639"/>
      <c r="X11" s="639"/>
      <c r="Y11" s="639"/>
      <c r="Z11" s="639"/>
      <c r="AA11" s="639"/>
      <c r="AB11" s="639"/>
    </row>
    <row r="12" spans="1:28" ht="14.25" customHeight="1">
      <c r="A12" s="1476"/>
      <c r="B12" s="1476"/>
      <c r="C12" s="1476"/>
      <c r="D12" s="1476"/>
      <c r="E12" s="1476"/>
      <c r="F12" s="1476"/>
      <c r="G12" s="1476"/>
      <c r="H12" s="1476"/>
      <c r="I12" s="1476"/>
      <c r="J12" s="1476"/>
      <c r="K12" s="1476"/>
      <c r="L12" s="1476"/>
      <c r="M12" s="1476"/>
      <c r="O12" s="639"/>
      <c r="P12" s="639"/>
      <c r="Q12" s="639"/>
      <c r="R12" s="639"/>
      <c r="S12" s="639"/>
      <c r="T12" s="639"/>
      <c r="U12" s="639"/>
      <c r="V12" s="639"/>
      <c r="W12" s="639"/>
      <c r="X12" s="639"/>
      <c r="Y12" s="639"/>
      <c r="Z12" s="639"/>
      <c r="AA12" s="639"/>
      <c r="AB12" s="639"/>
    </row>
    <row r="13" spans="1:28" ht="14.25" customHeight="1">
      <c r="A13" s="1476"/>
      <c r="B13" s="1476"/>
      <c r="C13" s="1476"/>
      <c r="D13" s="1476"/>
      <c r="E13" s="1476"/>
      <c r="F13" s="1476"/>
      <c r="G13" s="1476"/>
      <c r="H13" s="1476"/>
      <c r="I13" s="1476"/>
      <c r="J13" s="1476"/>
      <c r="K13" s="1476"/>
      <c r="L13" s="1476"/>
      <c r="M13" s="1476"/>
      <c r="O13" s="639"/>
      <c r="P13" s="639"/>
      <c r="Q13" s="639"/>
      <c r="R13" s="639"/>
      <c r="S13" s="639"/>
      <c r="T13" s="639"/>
      <c r="U13" s="639"/>
      <c r="V13" s="639"/>
      <c r="W13" s="639"/>
      <c r="X13" s="639"/>
      <c r="Y13" s="639"/>
      <c r="Z13" s="639"/>
      <c r="AA13" s="639"/>
      <c r="AB13" s="639"/>
    </row>
    <row r="14" spans="1:28" ht="14.25" customHeight="1">
      <c r="A14" s="1476"/>
      <c r="B14" s="1476"/>
      <c r="C14" s="1476"/>
      <c r="D14" s="1476"/>
      <c r="E14" s="1476"/>
      <c r="F14" s="1476"/>
      <c r="G14" s="1476"/>
      <c r="H14" s="1476"/>
      <c r="I14" s="1476"/>
      <c r="J14" s="1476"/>
      <c r="K14" s="1476"/>
      <c r="L14" s="1476"/>
      <c r="M14" s="1476"/>
      <c r="O14" s="639"/>
      <c r="P14" s="639"/>
      <c r="Q14" s="639"/>
      <c r="R14" s="639"/>
      <c r="S14" s="639"/>
      <c r="T14" s="639"/>
      <c r="U14" s="639"/>
      <c r="V14" s="639"/>
      <c r="W14" s="639"/>
      <c r="X14" s="639"/>
      <c r="Y14" s="639"/>
      <c r="Z14" s="639"/>
      <c r="AA14" s="639"/>
      <c r="AB14" s="639"/>
    </row>
    <row r="15" spans="1:28" ht="14.25" customHeight="1">
      <c r="A15" s="1476"/>
      <c r="B15" s="1476"/>
      <c r="C15" s="1476"/>
      <c r="D15" s="1476"/>
      <c r="E15" s="1476"/>
      <c r="F15" s="1476"/>
      <c r="G15" s="1476"/>
      <c r="H15" s="1476"/>
      <c r="I15" s="1476"/>
      <c r="J15" s="1476"/>
      <c r="K15" s="1476"/>
      <c r="L15" s="1476"/>
      <c r="M15" s="1476"/>
      <c r="O15" s="639"/>
      <c r="P15" s="639"/>
      <c r="Q15" s="639"/>
      <c r="R15" s="639"/>
      <c r="S15" s="639"/>
      <c r="T15" s="639"/>
      <c r="U15" s="639"/>
      <c r="V15" s="639"/>
      <c r="W15" s="639"/>
      <c r="X15" s="639"/>
      <c r="Y15" s="639"/>
      <c r="Z15" s="639"/>
      <c r="AA15" s="639"/>
      <c r="AB15" s="639"/>
    </row>
    <row r="16" spans="1:28" ht="14.25" customHeight="1">
      <c r="A16" s="1476"/>
      <c r="B16" s="1476"/>
      <c r="C16" s="1476"/>
      <c r="D16" s="1476"/>
      <c r="E16" s="1476"/>
      <c r="F16" s="1476"/>
      <c r="G16" s="1476"/>
      <c r="H16" s="1476"/>
      <c r="I16" s="1476"/>
      <c r="J16" s="1476"/>
      <c r="K16" s="1476"/>
      <c r="L16" s="1476"/>
      <c r="M16" s="1476"/>
      <c r="O16" s="639"/>
      <c r="P16" s="639"/>
      <c r="Q16" s="639"/>
      <c r="R16" s="639"/>
      <c r="S16" s="639"/>
      <c r="T16" s="639"/>
      <c r="U16" s="639"/>
      <c r="V16" s="639"/>
      <c r="W16" s="639"/>
      <c r="X16" s="639"/>
      <c r="Y16" s="639"/>
      <c r="Z16" s="639"/>
      <c r="AA16" s="639"/>
      <c r="AB16" s="639"/>
    </row>
    <row r="17" spans="1:28" ht="14.25" customHeight="1">
      <c r="A17" s="1476"/>
      <c r="B17" s="1476"/>
      <c r="C17" s="1476"/>
      <c r="D17" s="1476"/>
      <c r="E17" s="1476"/>
      <c r="F17" s="1476"/>
      <c r="G17" s="1476"/>
      <c r="H17" s="1476"/>
      <c r="I17" s="1476"/>
      <c r="J17" s="1476"/>
      <c r="K17" s="1476"/>
      <c r="L17" s="1476"/>
      <c r="M17" s="1476"/>
      <c r="O17" s="639"/>
      <c r="P17" s="639"/>
      <c r="Q17" s="639"/>
      <c r="R17" s="639"/>
      <c r="S17" s="639"/>
      <c r="T17" s="639"/>
      <c r="U17" s="639"/>
      <c r="V17" s="639"/>
      <c r="W17" s="639"/>
      <c r="X17" s="639"/>
      <c r="Y17" s="639"/>
      <c r="Z17" s="639"/>
      <c r="AA17" s="639"/>
      <c r="AB17" s="639"/>
    </row>
    <row r="18" spans="1:28" ht="14.25" customHeight="1">
      <c r="A18" s="1476"/>
      <c r="B18" s="1476"/>
      <c r="C18" s="1476"/>
      <c r="D18" s="1476"/>
      <c r="E18" s="1476"/>
      <c r="F18" s="1476"/>
      <c r="G18" s="1476"/>
      <c r="H18" s="1476"/>
      <c r="I18" s="1476"/>
      <c r="J18" s="1476"/>
      <c r="K18" s="1476"/>
      <c r="L18" s="1476"/>
      <c r="M18" s="1476"/>
      <c r="O18" s="639"/>
      <c r="P18" s="639"/>
      <c r="Q18" s="639"/>
      <c r="R18" s="639"/>
      <c r="S18" s="639"/>
      <c r="T18" s="639"/>
      <c r="U18" s="639"/>
      <c r="V18" s="639"/>
      <c r="W18" s="639"/>
      <c r="X18" s="639"/>
      <c r="Y18" s="639"/>
      <c r="Z18" s="639"/>
      <c r="AA18" s="639"/>
      <c r="AB18" s="639"/>
    </row>
    <row r="19" spans="1:28" ht="14.25" customHeight="1">
      <c r="A19" s="1476"/>
      <c r="B19" s="1476"/>
      <c r="C19" s="1476"/>
      <c r="D19" s="1476"/>
      <c r="E19" s="1476"/>
      <c r="F19" s="1476"/>
      <c r="G19" s="1476"/>
      <c r="H19" s="1476"/>
      <c r="I19" s="1476"/>
      <c r="J19" s="1476"/>
      <c r="K19" s="1476"/>
      <c r="L19" s="1476"/>
      <c r="M19" s="1476"/>
      <c r="O19" s="639"/>
      <c r="P19" s="639"/>
      <c r="Q19" s="639"/>
      <c r="R19" s="639"/>
      <c r="S19" s="639"/>
      <c r="T19" s="639"/>
      <c r="U19" s="639"/>
      <c r="V19" s="639"/>
      <c r="W19" s="639"/>
      <c r="X19" s="639"/>
      <c r="Y19" s="639"/>
      <c r="Z19" s="639"/>
      <c r="AA19" s="639"/>
      <c r="AB19" s="639"/>
    </row>
    <row r="20" spans="1:28" ht="14.25" customHeight="1">
      <c r="A20" s="1476"/>
      <c r="B20" s="1476"/>
      <c r="C20" s="1476"/>
      <c r="D20" s="1476"/>
      <c r="E20" s="1476"/>
      <c r="F20" s="1476"/>
      <c r="G20" s="1476"/>
      <c r="H20" s="1476"/>
      <c r="I20" s="1476"/>
      <c r="J20" s="1476"/>
      <c r="K20" s="1476"/>
      <c r="L20" s="1476"/>
      <c r="M20" s="1476"/>
      <c r="O20" s="639"/>
      <c r="P20" s="639"/>
      <c r="Q20" s="639"/>
      <c r="R20" s="639"/>
      <c r="S20" s="639"/>
      <c r="T20" s="639"/>
      <c r="U20" s="639"/>
      <c r="V20" s="639"/>
      <c r="W20" s="639"/>
      <c r="X20" s="639"/>
      <c r="Y20" s="639"/>
      <c r="Z20" s="639"/>
      <c r="AA20" s="639"/>
      <c r="AB20" s="639"/>
    </row>
    <row r="21" spans="1:28" ht="14.25" customHeight="1">
      <c r="A21" s="1476"/>
      <c r="B21" s="1476"/>
      <c r="C21" s="1476"/>
      <c r="D21" s="1476"/>
      <c r="E21" s="1476"/>
      <c r="F21" s="1476"/>
      <c r="G21" s="1476"/>
      <c r="H21" s="1476"/>
      <c r="I21" s="1476"/>
      <c r="J21" s="1476"/>
      <c r="K21" s="1476"/>
      <c r="L21" s="1476"/>
      <c r="M21" s="1476"/>
      <c r="O21" s="639"/>
      <c r="P21" s="639"/>
      <c r="Q21" s="639"/>
      <c r="R21" s="639"/>
      <c r="S21" s="639"/>
      <c r="T21" s="639"/>
      <c r="U21" s="639"/>
      <c r="V21" s="639"/>
      <c r="W21" s="639"/>
      <c r="X21" s="639"/>
      <c r="Y21" s="639"/>
      <c r="Z21" s="639"/>
      <c r="AA21" s="639"/>
      <c r="AB21" s="639"/>
    </row>
    <row r="22" spans="1:28" ht="14.25" customHeight="1">
      <c r="A22" s="1476"/>
      <c r="B22" s="1476"/>
      <c r="C22" s="1476"/>
      <c r="D22" s="1476"/>
      <c r="E22" s="1476"/>
      <c r="F22" s="1476"/>
      <c r="G22" s="1476"/>
      <c r="H22" s="1476"/>
      <c r="I22" s="1476"/>
      <c r="J22" s="1476"/>
      <c r="K22" s="1476"/>
      <c r="L22" s="1476"/>
      <c r="M22" s="1476"/>
      <c r="O22" s="639"/>
      <c r="P22" s="639"/>
      <c r="Q22" s="639"/>
      <c r="R22" s="639"/>
      <c r="S22" s="639"/>
      <c r="T22" s="639"/>
      <c r="U22" s="639"/>
      <c r="V22" s="639"/>
      <c r="W22" s="639"/>
      <c r="X22" s="639"/>
      <c r="Y22" s="639"/>
      <c r="Z22" s="639"/>
      <c r="AA22" s="639"/>
      <c r="AB22" s="639"/>
    </row>
    <row r="23" spans="1:28" ht="14.25" customHeight="1">
      <c r="A23" s="1476"/>
      <c r="B23" s="1476"/>
      <c r="C23" s="1476"/>
      <c r="D23" s="1476"/>
      <c r="E23" s="1476"/>
      <c r="F23" s="1476"/>
      <c r="G23" s="1476"/>
      <c r="H23" s="1476"/>
      <c r="I23" s="1476"/>
      <c r="J23" s="1476"/>
      <c r="K23" s="1476"/>
      <c r="L23" s="1476"/>
      <c r="M23" s="1476"/>
      <c r="O23" s="639"/>
      <c r="P23" s="639"/>
      <c r="Q23" s="639"/>
      <c r="R23" s="639"/>
      <c r="S23" s="639"/>
      <c r="T23" s="639"/>
      <c r="U23" s="639"/>
      <c r="V23" s="639"/>
      <c r="W23" s="639"/>
      <c r="X23" s="639"/>
      <c r="Y23" s="639"/>
      <c r="Z23" s="639"/>
      <c r="AA23" s="639"/>
      <c r="AB23" s="639"/>
    </row>
    <row r="24" spans="1:28" ht="14.25" customHeight="1">
      <c r="A24" s="1476"/>
      <c r="B24" s="1476"/>
      <c r="C24" s="1476"/>
      <c r="D24" s="1476"/>
      <c r="E24" s="1476"/>
      <c r="F24" s="1476"/>
      <c r="G24" s="1476"/>
      <c r="H24" s="1476"/>
      <c r="I24" s="1476"/>
      <c r="J24" s="1476"/>
      <c r="K24" s="1476"/>
      <c r="L24" s="1476"/>
      <c r="M24" s="1476"/>
      <c r="O24" s="639"/>
      <c r="P24" s="639"/>
      <c r="Q24" s="639"/>
      <c r="R24" s="639"/>
      <c r="S24" s="639"/>
      <c r="T24" s="639"/>
      <c r="U24" s="639"/>
      <c r="V24" s="639"/>
      <c r="W24" s="639"/>
      <c r="X24" s="639"/>
      <c r="Y24" s="639"/>
      <c r="Z24" s="639"/>
      <c r="AA24" s="639"/>
      <c r="AB24" s="639"/>
    </row>
    <row r="25" spans="1:28" ht="14.25" customHeight="1">
      <c r="A25" s="1476"/>
      <c r="B25" s="1476"/>
      <c r="C25" s="1476"/>
      <c r="D25" s="1476"/>
      <c r="E25" s="1476"/>
      <c r="F25" s="1476"/>
      <c r="G25" s="1476"/>
      <c r="H25" s="1476"/>
      <c r="I25" s="1476"/>
      <c r="J25" s="1476"/>
      <c r="K25" s="1476"/>
      <c r="L25" s="1476"/>
      <c r="M25" s="1476"/>
      <c r="O25" s="639"/>
      <c r="P25" s="639"/>
      <c r="Q25" s="639"/>
      <c r="R25" s="639"/>
      <c r="S25" s="639"/>
      <c r="T25" s="639"/>
      <c r="U25" s="639"/>
      <c r="V25" s="639"/>
      <c r="W25" s="639"/>
      <c r="X25" s="639"/>
      <c r="Y25" s="639"/>
      <c r="Z25" s="639"/>
      <c r="AA25" s="639"/>
      <c r="AB25" s="639"/>
    </row>
    <row r="26" spans="1:28" ht="14.25" customHeight="1">
      <c r="A26" s="1476"/>
      <c r="B26" s="1476"/>
      <c r="C26" s="1476"/>
      <c r="D26" s="1476"/>
      <c r="E26" s="1476"/>
      <c r="F26" s="1476"/>
      <c r="G26" s="1476"/>
      <c r="H26" s="1476"/>
      <c r="I26" s="1476"/>
      <c r="J26" s="1476"/>
      <c r="K26" s="1476"/>
      <c r="L26" s="1476"/>
      <c r="M26" s="1476"/>
      <c r="O26" s="639"/>
      <c r="P26" s="639"/>
      <c r="Q26" s="639"/>
      <c r="R26" s="639"/>
      <c r="S26" s="639"/>
      <c r="T26" s="639"/>
      <c r="U26" s="639"/>
      <c r="V26" s="639"/>
      <c r="W26" s="639"/>
      <c r="X26" s="639"/>
      <c r="Y26" s="639"/>
      <c r="Z26" s="639"/>
      <c r="AA26" s="639"/>
      <c r="AB26" s="639"/>
    </row>
    <row r="27" spans="1:28" ht="14.25" customHeight="1">
      <c r="A27" s="1476"/>
      <c r="B27" s="1476"/>
      <c r="C27" s="1476"/>
      <c r="D27" s="1476"/>
      <c r="E27" s="1476"/>
      <c r="F27" s="1476"/>
      <c r="G27" s="1476"/>
      <c r="H27" s="1476"/>
      <c r="I27" s="1476"/>
      <c r="J27" s="1476"/>
      <c r="K27" s="1476"/>
      <c r="L27" s="1476"/>
      <c r="M27" s="1476"/>
      <c r="O27" s="639"/>
      <c r="P27" s="639"/>
      <c r="Q27" s="639"/>
      <c r="R27" s="639"/>
      <c r="S27" s="639"/>
      <c r="T27" s="639"/>
      <c r="U27" s="639"/>
      <c r="V27" s="639"/>
      <c r="W27" s="639"/>
      <c r="X27" s="639"/>
      <c r="Y27" s="639"/>
      <c r="Z27" s="639"/>
      <c r="AA27" s="639"/>
      <c r="AB27" s="639"/>
    </row>
    <row r="28" spans="1:28" ht="61.5" customHeight="1">
      <c r="A28" s="1476"/>
      <c r="B28" s="1476"/>
      <c r="C28" s="1476"/>
      <c r="D28" s="1476"/>
      <c r="E28" s="1476"/>
      <c r="F28" s="1476"/>
      <c r="G28" s="1476"/>
      <c r="H28" s="1476"/>
      <c r="I28" s="1476"/>
      <c r="J28" s="1476"/>
      <c r="K28" s="1476"/>
      <c r="L28" s="1476"/>
      <c r="M28" s="1476"/>
      <c r="O28" s="639"/>
      <c r="P28" s="639"/>
      <c r="Q28" s="639"/>
      <c r="R28" s="639"/>
      <c r="S28" s="639"/>
      <c r="T28" s="639"/>
      <c r="U28" s="639"/>
      <c r="V28" s="639"/>
      <c r="W28" s="639"/>
      <c r="X28" s="639"/>
      <c r="Y28" s="639"/>
      <c r="Z28" s="639"/>
      <c r="AA28" s="639"/>
      <c r="AB28" s="639"/>
    </row>
    <row r="29" spans="1:28" ht="61.5" customHeight="1">
      <c r="A29" s="1476"/>
      <c r="B29" s="1476"/>
      <c r="C29" s="1476"/>
      <c r="D29" s="1476"/>
      <c r="E29" s="1476"/>
      <c r="F29" s="1476"/>
      <c r="G29" s="1476"/>
      <c r="H29" s="1476"/>
      <c r="I29" s="1476"/>
      <c r="J29" s="1476"/>
      <c r="K29" s="1476"/>
      <c r="L29" s="1476"/>
      <c r="M29" s="1476"/>
      <c r="O29" s="639"/>
      <c r="P29" s="639"/>
      <c r="Q29" s="639"/>
      <c r="R29" s="639"/>
      <c r="S29" s="639"/>
      <c r="T29" s="639"/>
      <c r="U29" s="639"/>
      <c r="V29" s="639"/>
      <c r="W29" s="639"/>
      <c r="X29" s="639"/>
      <c r="Y29" s="639"/>
      <c r="Z29" s="639"/>
      <c r="AA29" s="639"/>
      <c r="AB29" s="639"/>
    </row>
    <row r="30" spans="1:28" ht="61.5" customHeight="1">
      <c r="A30" s="1476"/>
      <c r="B30" s="1476"/>
      <c r="C30" s="1476"/>
      <c r="D30" s="1476"/>
      <c r="E30" s="1476"/>
      <c r="F30" s="1476"/>
      <c r="G30" s="1476"/>
      <c r="H30" s="1476"/>
      <c r="I30" s="1476"/>
      <c r="J30" s="1476"/>
      <c r="K30" s="1476"/>
      <c r="L30" s="1476"/>
      <c r="M30" s="1476"/>
      <c r="O30" s="639"/>
      <c r="P30" s="639"/>
      <c r="Q30" s="639"/>
      <c r="R30" s="639"/>
      <c r="S30" s="639"/>
      <c r="T30" s="639"/>
      <c r="U30" s="639"/>
      <c r="V30" s="639"/>
      <c r="W30" s="639"/>
      <c r="X30" s="639"/>
      <c r="Y30" s="639"/>
      <c r="Z30" s="639"/>
      <c r="AA30" s="639"/>
      <c r="AB30" s="639"/>
    </row>
    <row r="31" spans="1:28" ht="61.5" customHeight="1">
      <c r="A31" s="1476"/>
      <c r="B31" s="1476"/>
      <c r="C31" s="1476"/>
      <c r="D31" s="1476"/>
      <c r="E31" s="1476"/>
      <c r="F31" s="1476"/>
      <c r="G31" s="1476"/>
      <c r="H31" s="1476"/>
      <c r="I31" s="1476"/>
      <c r="J31" s="1476"/>
      <c r="K31" s="1476"/>
      <c r="L31" s="1476"/>
      <c r="M31" s="1476"/>
      <c r="O31" s="639"/>
      <c r="P31" s="639"/>
      <c r="Q31" s="639"/>
      <c r="R31" s="639"/>
      <c r="S31" s="639"/>
      <c r="T31" s="639"/>
      <c r="U31" s="639"/>
      <c r="V31" s="639"/>
      <c r="W31" s="639"/>
      <c r="X31" s="639"/>
      <c r="Y31" s="639"/>
      <c r="Z31" s="639"/>
      <c r="AA31" s="639"/>
      <c r="AB31" s="639"/>
    </row>
    <row r="32" spans="1:28" ht="61.5" customHeight="1">
      <c r="A32" s="1476"/>
      <c r="B32" s="1476"/>
      <c r="C32" s="1476"/>
      <c r="D32" s="1476"/>
      <c r="E32" s="1476"/>
      <c r="F32" s="1476"/>
      <c r="G32" s="1476"/>
      <c r="H32" s="1476"/>
      <c r="I32" s="1476"/>
      <c r="J32" s="1476"/>
      <c r="K32" s="1476"/>
      <c r="L32" s="1476"/>
      <c r="M32" s="1476"/>
      <c r="O32" s="639"/>
      <c r="P32" s="639"/>
      <c r="Q32" s="639"/>
      <c r="R32" s="639"/>
      <c r="S32" s="639"/>
      <c r="T32" s="639"/>
      <c r="U32" s="639"/>
      <c r="V32" s="639"/>
      <c r="W32" s="639"/>
      <c r="X32" s="639"/>
      <c r="Y32" s="639"/>
      <c r="Z32" s="639"/>
      <c r="AA32" s="639"/>
      <c r="AB32" s="639"/>
    </row>
    <row r="33" spans="1:28" ht="61.5" customHeight="1">
      <c r="A33" s="1476"/>
      <c r="B33" s="1476"/>
      <c r="C33" s="1476"/>
      <c r="D33" s="1476"/>
      <c r="E33" s="1476"/>
      <c r="F33" s="1476"/>
      <c r="G33" s="1476"/>
      <c r="H33" s="1476"/>
      <c r="I33" s="1476"/>
      <c r="J33" s="1476"/>
      <c r="K33" s="1476"/>
      <c r="L33" s="1476"/>
      <c r="M33" s="1476"/>
      <c r="O33" s="639"/>
      <c r="P33" s="639"/>
      <c r="Q33" s="639"/>
      <c r="R33" s="639"/>
      <c r="S33" s="639"/>
      <c r="T33" s="639"/>
      <c r="U33" s="639"/>
      <c r="V33" s="639"/>
      <c r="W33" s="639"/>
      <c r="X33" s="639"/>
      <c r="Y33" s="639"/>
      <c r="Z33" s="639"/>
      <c r="AA33" s="639"/>
      <c r="AB33" s="639"/>
    </row>
    <row r="34" spans="1:28" ht="14.25" customHeight="1">
      <c r="A34" s="1476"/>
      <c r="B34" s="1476"/>
      <c r="C34" s="1476"/>
      <c r="D34" s="1476"/>
      <c r="E34" s="1476"/>
      <c r="F34" s="1476"/>
      <c r="G34" s="1476"/>
      <c r="H34" s="1476"/>
      <c r="I34" s="1476"/>
      <c r="J34" s="1476"/>
      <c r="K34" s="1476"/>
      <c r="L34" s="1476"/>
      <c r="M34" s="1476"/>
      <c r="O34" s="639"/>
      <c r="P34" s="639"/>
      <c r="Q34" s="639"/>
      <c r="R34" s="639"/>
      <c r="S34" s="639"/>
      <c r="T34" s="639"/>
      <c r="U34" s="639"/>
      <c r="V34" s="639"/>
      <c r="W34" s="639"/>
      <c r="X34" s="639"/>
      <c r="Y34" s="639"/>
      <c r="Z34" s="639"/>
      <c r="AA34" s="639"/>
      <c r="AB34" s="639"/>
    </row>
    <row r="35" spans="1:28" ht="14.25" customHeight="1">
      <c r="A35" s="1476"/>
      <c r="B35" s="1476"/>
      <c r="C35" s="1476"/>
      <c r="D35" s="1476"/>
      <c r="E35" s="1476"/>
      <c r="F35" s="1476"/>
      <c r="G35" s="1476"/>
      <c r="H35" s="1476"/>
      <c r="I35" s="1476"/>
      <c r="J35" s="1476"/>
      <c r="K35" s="1476"/>
      <c r="L35" s="1476"/>
      <c r="M35" s="1476"/>
      <c r="O35" s="639"/>
      <c r="P35" s="639"/>
      <c r="Q35" s="639"/>
      <c r="R35" s="639"/>
      <c r="S35" s="639"/>
      <c r="T35" s="639"/>
      <c r="U35" s="639"/>
      <c r="V35" s="639"/>
      <c r="W35" s="639"/>
      <c r="X35" s="639"/>
      <c r="Y35" s="639"/>
      <c r="Z35" s="639"/>
      <c r="AA35" s="639"/>
      <c r="AB35" s="639"/>
    </row>
    <row r="36" spans="1:28" ht="14.25" customHeight="1">
      <c r="O36" s="639"/>
      <c r="P36" s="639"/>
      <c r="Q36" s="639"/>
      <c r="R36" s="639"/>
      <c r="S36" s="639"/>
      <c r="T36" s="639"/>
      <c r="U36" s="639"/>
      <c r="V36" s="639"/>
      <c r="W36" s="639"/>
      <c r="X36" s="639"/>
      <c r="Y36" s="639"/>
      <c r="Z36" s="639"/>
      <c r="AA36" s="639"/>
      <c r="AB36" s="639"/>
    </row>
    <row r="37" spans="1:28" ht="14.25" customHeight="1">
      <c r="O37" s="639"/>
      <c r="P37" s="639"/>
      <c r="Q37" s="639"/>
      <c r="R37" s="639"/>
      <c r="S37" s="639"/>
      <c r="T37" s="639"/>
      <c r="U37" s="639"/>
      <c r="V37" s="639"/>
      <c r="W37" s="639"/>
      <c r="X37" s="639"/>
      <c r="Y37" s="639"/>
      <c r="Z37" s="639"/>
      <c r="AA37" s="639"/>
      <c r="AB37" s="639"/>
    </row>
    <row r="38" spans="1:28" ht="14.25" customHeight="1">
      <c r="O38" s="639"/>
      <c r="P38" s="639"/>
      <c r="Q38" s="639"/>
      <c r="R38" s="639"/>
      <c r="S38" s="639"/>
      <c r="T38" s="639"/>
      <c r="U38" s="639"/>
      <c r="V38" s="639"/>
      <c r="W38" s="639"/>
      <c r="X38" s="639"/>
      <c r="Y38" s="639"/>
      <c r="Z38" s="639"/>
      <c r="AA38" s="639"/>
      <c r="AB38" s="639"/>
    </row>
    <row r="39" spans="1:28" ht="14.25" customHeight="1">
      <c r="O39" s="639"/>
      <c r="P39" s="639"/>
      <c r="Q39" s="639"/>
      <c r="R39" s="639"/>
      <c r="S39" s="639"/>
      <c r="T39" s="639"/>
      <c r="U39" s="639"/>
      <c r="V39" s="639"/>
      <c r="W39" s="639"/>
      <c r="X39" s="639"/>
      <c r="Y39" s="639"/>
      <c r="Z39" s="639"/>
      <c r="AA39" s="639"/>
      <c r="AB39" s="639"/>
    </row>
    <row r="40" spans="1:28" ht="14.25" customHeight="1">
      <c r="O40" s="639"/>
      <c r="P40" s="639"/>
      <c r="Q40" s="639"/>
      <c r="R40" s="639"/>
      <c r="S40" s="639"/>
      <c r="T40" s="639"/>
      <c r="U40" s="639"/>
      <c r="V40" s="639"/>
      <c r="W40" s="639"/>
      <c r="X40" s="639"/>
      <c r="Y40" s="639"/>
      <c r="Z40" s="639"/>
      <c r="AA40" s="639"/>
      <c r="AB40" s="639"/>
    </row>
    <row r="41" spans="1:28" ht="14.25" customHeight="1">
      <c r="O41" s="639"/>
      <c r="P41" s="639"/>
      <c r="Q41" s="639"/>
      <c r="R41" s="639"/>
      <c r="S41" s="639"/>
      <c r="T41" s="639"/>
      <c r="U41" s="639"/>
      <c r="V41" s="639"/>
      <c r="W41" s="639"/>
      <c r="X41" s="639"/>
      <c r="Y41" s="639"/>
      <c r="Z41" s="639"/>
      <c r="AA41" s="639"/>
      <c r="AB41" s="639"/>
    </row>
    <row r="42" spans="1:28" ht="14.25" customHeight="1">
      <c r="O42" s="639"/>
      <c r="P42" s="639"/>
      <c r="Q42" s="639"/>
      <c r="R42" s="639"/>
      <c r="S42" s="639"/>
      <c r="T42" s="639"/>
      <c r="U42" s="639"/>
      <c r="V42" s="639"/>
      <c r="W42" s="639"/>
      <c r="X42" s="639"/>
      <c r="Y42" s="639"/>
      <c r="Z42" s="639"/>
      <c r="AA42" s="639"/>
      <c r="AB42" s="639"/>
    </row>
    <row r="43" spans="1:28" ht="14.25" customHeight="1">
      <c r="O43" s="639"/>
      <c r="P43" s="639"/>
      <c r="Q43" s="639"/>
      <c r="R43" s="639"/>
      <c r="S43" s="639"/>
      <c r="T43" s="639"/>
      <c r="U43" s="639"/>
      <c r="V43" s="639"/>
      <c r="W43" s="639"/>
      <c r="X43" s="639"/>
      <c r="Y43" s="639"/>
      <c r="Z43" s="639"/>
      <c r="AA43" s="639"/>
      <c r="AB43" s="639"/>
    </row>
    <row r="44" spans="1:28" ht="14.25" customHeight="1">
      <c r="O44" s="639"/>
      <c r="P44" s="639"/>
      <c r="Q44" s="639"/>
      <c r="R44" s="639"/>
      <c r="S44" s="639"/>
      <c r="T44" s="639"/>
      <c r="U44" s="639"/>
      <c r="V44" s="639"/>
      <c r="W44" s="639"/>
      <c r="X44" s="639"/>
      <c r="Y44" s="639"/>
      <c r="Z44" s="639"/>
      <c r="AA44" s="639"/>
      <c r="AB44" s="639"/>
    </row>
    <row r="45" spans="1:28" ht="14.25" customHeight="1">
      <c r="O45" s="639"/>
      <c r="P45" s="639"/>
      <c r="Q45" s="639"/>
      <c r="R45" s="639"/>
      <c r="S45" s="639"/>
      <c r="T45" s="639"/>
      <c r="U45" s="639"/>
      <c r="V45" s="639"/>
      <c r="W45" s="639"/>
      <c r="X45" s="639"/>
      <c r="Y45" s="639"/>
      <c r="Z45" s="639"/>
      <c r="AA45" s="639"/>
      <c r="AB45" s="639"/>
    </row>
    <row r="46" spans="1:28" ht="14.25" customHeight="1">
      <c r="O46" s="639"/>
      <c r="P46" s="639"/>
      <c r="Q46" s="639"/>
      <c r="R46" s="639"/>
      <c r="S46" s="639"/>
      <c r="T46" s="639"/>
      <c r="U46" s="639"/>
      <c r="V46" s="639"/>
      <c r="W46" s="639"/>
      <c r="X46" s="639"/>
      <c r="Y46" s="639"/>
      <c r="Z46" s="639"/>
      <c r="AA46" s="639"/>
      <c r="AB46" s="639"/>
    </row>
    <row r="47" spans="1:28" ht="14.25" customHeight="1">
      <c r="O47" s="639"/>
      <c r="P47" s="639"/>
      <c r="Q47" s="639"/>
      <c r="R47" s="639"/>
      <c r="S47" s="639"/>
      <c r="T47" s="639"/>
      <c r="U47" s="639"/>
      <c r="V47" s="639"/>
      <c r="W47" s="639"/>
      <c r="X47" s="639"/>
      <c r="Y47" s="639"/>
      <c r="Z47" s="639"/>
      <c r="AA47" s="639"/>
      <c r="AB47" s="639"/>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78">
    <tabColor rgb="FF002060"/>
    <pageSetUpPr fitToPage="1"/>
  </sheetPr>
  <dimension ref="A4:M40"/>
  <sheetViews>
    <sheetView showGridLines="0" view="pageBreakPreview" topLeftCell="A4" zoomScale="70" zoomScaleNormal="100" zoomScaleSheetLayoutView="70" workbookViewId="0">
      <selection activeCell="A5" sqref="A5:L40"/>
    </sheetView>
  </sheetViews>
  <sheetFormatPr defaultColWidth="11.42578125" defaultRowHeight="15"/>
  <cols>
    <col min="1" max="1" width="15.28515625" style="270" customWidth="1"/>
    <col min="2" max="2" width="15.5703125" style="270" customWidth="1"/>
    <col min="3" max="3" width="15.140625" style="270" customWidth="1"/>
    <col min="4" max="4" width="14.42578125" style="270" customWidth="1"/>
    <col min="5" max="5" width="11.42578125" style="270"/>
    <col min="6" max="6" width="32.7109375" style="270" customWidth="1"/>
    <col min="7" max="7" width="10.7109375" style="270" customWidth="1"/>
    <col min="8" max="8" width="15" style="270" customWidth="1"/>
    <col min="9" max="9" width="25.28515625" style="270" customWidth="1"/>
    <col min="10" max="10" width="19" style="270" customWidth="1"/>
    <col min="11" max="11" width="8.28515625" style="270" customWidth="1"/>
    <col min="12" max="12" width="13.140625" style="270" customWidth="1"/>
    <col min="13" max="13" width="6.85546875" style="317" customWidth="1"/>
    <col min="14" max="16384" width="11.42578125" style="270"/>
  </cols>
  <sheetData>
    <row r="4" spans="1:13" ht="49.5" customHeight="1"/>
    <row r="5" spans="1:13" ht="33" customHeight="1">
      <c r="A5" s="1477" t="s">
        <v>480</v>
      </c>
      <c r="B5" s="1477"/>
      <c r="C5" s="1477"/>
      <c r="D5" s="1477"/>
      <c r="E5" s="1477"/>
      <c r="F5" s="1477"/>
      <c r="G5" s="1477"/>
      <c r="H5" s="1477"/>
      <c r="I5" s="1477"/>
      <c r="J5" s="1477"/>
      <c r="K5" s="1477"/>
      <c r="L5" s="1477"/>
    </row>
    <row r="6" spans="1:13" ht="29.25" customHeight="1">
      <c r="A6" s="1477"/>
      <c r="B6" s="1477"/>
      <c r="C6" s="1477"/>
      <c r="D6" s="1477"/>
      <c r="E6" s="1477"/>
      <c r="F6" s="1477"/>
      <c r="G6" s="1477"/>
      <c r="H6" s="1477"/>
      <c r="I6" s="1477"/>
      <c r="J6" s="1477"/>
      <c r="K6" s="1477"/>
      <c r="L6" s="1477"/>
    </row>
    <row r="7" spans="1:13">
      <c r="A7" s="1477"/>
      <c r="B7" s="1477"/>
      <c r="C7" s="1477"/>
      <c r="D7" s="1477"/>
      <c r="E7" s="1477"/>
      <c r="F7" s="1477"/>
      <c r="G7" s="1477"/>
      <c r="H7" s="1477"/>
      <c r="I7" s="1477"/>
      <c r="J7" s="1477"/>
      <c r="K7" s="1477"/>
      <c r="L7" s="1477"/>
    </row>
    <row r="8" spans="1:13" ht="15.75" customHeight="1">
      <c r="A8" s="1477"/>
      <c r="B8" s="1477"/>
      <c r="C8" s="1477"/>
      <c r="D8" s="1477"/>
      <c r="E8" s="1477"/>
      <c r="F8" s="1477"/>
      <c r="G8" s="1477"/>
      <c r="H8" s="1477"/>
      <c r="I8" s="1477"/>
      <c r="J8" s="1477"/>
      <c r="K8" s="1477"/>
      <c r="L8" s="1477"/>
    </row>
    <row r="9" spans="1:13" ht="15.75" customHeight="1">
      <c r="A9" s="1477"/>
      <c r="B9" s="1477"/>
      <c r="C9" s="1477"/>
      <c r="D9" s="1477"/>
      <c r="E9" s="1477"/>
      <c r="F9" s="1477"/>
      <c r="G9" s="1477"/>
      <c r="H9" s="1477"/>
      <c r="I9" s="1477"/>
      <c r="J9" s="1477"/>
      <c r="K9" s="1477"/>
      <c r="L9" s="1477"/>
    </row>
    <row r="10" spans="1:13" ht="15.75" customHeight="1">
      <c r="A10" s="1477"/>
      <c r="B10" s="1477"/>
      <c r="C10" s="1477"/>
      <c r="D10" s="1477"/>
      <c r="E10" s="1477"/>
      <c r="F10" s="1477"/>
      <c r="G10" s="1477"/>
      <c r="H10" s="1477"/>
      <c r="I10" s="1477"/>
      <c r="J10" s="1477"/>
      <c r="K10" s="1477"/>
      <c r="L10" s="1477"/>
      <c r="M10" s="318"/>
    </row>
    <row r="11" spans="1:13" ht="17.25" customHeight="1">
      <c r="A11" s="1477"/>
      <c r="B11" s="1477"/>
      <c r="C11" s="1477"/>
      <c r="D11" s="1477"/>
      <c r="E11" s="1477"/>
      <c r="F11" s="1477"/>
      <c r="G11" s="1477"/>
      <c r="H11" s="1477"/>
      <c r="I11" s="1477"/>
      <c r="J11" s="1477"/>
      <c r="K11" s="1477"/>
      <c r="L11" s="1477"/>
      <c r="M11" s="318"/>
    </row>
    <row r="12" spans="1:13" ht="15.75" customHeight="1">
      <c r="A12" s="1477"/>
      <c r="B12" s="1477"/>
      <c r="C12" s="1477"/>
      <c r="D12" s="1477"/>
      <c r="E12" s="1477"/>
      <c r="F12" s="1477"/>
      <c r="G12" s="1477"/>
      <c r="H12" s="1477"/>
      <c r="I12" s="1477"/>
      <c r="J12" s="1477"/>
      <c r="K12" s="1477"/>
      <c r="L12" s="1477"/>
      <c r="M12" s="319"/>
    </row>
    <row r="13" spans="1:13" ht="44.25" customHeight="1">
      <c r="A13" s="1477"/>
      <c r="B13" s="1477"/>
      <c r="C13" s="1477"/>
      <c r="D13" s="1477"/>
      <c r="E13" s="1477"/>
      <c r="F13" s="1477"/>
      <c r="G13" s="1477"/>
      <c r="H13" s="1477"/>
      <c r="I13" s="1477"/>
      <c r="J13" s="1477"/>
      <c r="K13" s="1477"/>
      <c r="L13" s="1477"/>
      <c r="M13" s="318"/>
    </row>
    <row r="14" spans="1:13" ht="29.25" customHeight="1">
      <c r="A14" s="1477"/>
      <c r="B14" s="1477"/>
      <c r="C14" s="1477"/>
      <c r="D14" s="1477"/>
      <c r="E14" s="1477"/>
      <c r="F14" s="1477"/>
      <c r="G14" s="1477"/>
      <c r="H14" s="1477"/>
      <c r="I14" s="1477"/>
      <c r="J14" s="1477"/>
      <c r="K14" s="1477"/>
      <c r="L14" s="1477"/>
      <c r="M14" s="319"/>
    </row>
    <row r="15" spans="1:13" ht="57" customHeight="1">
      <c r="A15" s="1477"/>
      <c r="B15" s="1477"/>
      <c r="C15" s="1477"/>
      <c r="D15" s="1477"/>
      <c r="E15" s="1477"/>
      <c r="F15" s="1477"/>
      <c r="G15" s="1477"/>
      <c r="H15" s="1477"/>
      <c r="I15" s="1477"/>
      <c r="J15" s="1477"/>
      <c r="K15" s="1477"/>
      <c r="L15" s="1477"/>
      <c r="M15" s="318"/>
    </row>
    <row r="16" spans="1:13" ht="18" customHeight="1">
      <c r="A16" s="1477"/>
      <c r="B16" s="1477"/>
      <c r="C16" s="1477"/>
      <c r="D16" s="1477"/>
      <c r="E16" s="1477"/>
      <c r="F16" s="1477"/>
      <c r="G16" s="1477"/>
      <c r="H16" s="1477"/>
      <c r="I16" s="1477"/>
      <c r="J16" s="1477"/>
      <c r="K16" s="1477"/>
      <c r="L16" s="1477"/>
      <c r="M16" s="320"/>
    </row>
    <row r="17" spans="1:13" ht="15.75" customHeight="1">
      <c r="A17" s="1477"/>
      <c r="B17" s="1477"/>
      <c r="C17" s="1477"/>
      <c r="D17" s="1477"/>
      <c r="E17" s="1477"/>
      <c r="F17" s="1477"/>
      <c r="G17" s="1477"/>
      <c r="H17" s="1477"/>
      <c r="I17" s="1477"/>
      <c r="J17" s="1477"/>
      <c r="K17" s="1477"/>
      <c r="L17" s="1477"/>
      <c r="M17" s="320"/>
    </row>
    <row r="18" spans="1:13" ht="15.75" customHeight="1">
      <c r="A18" s="1477"/>
      <c r="B18" s="1477"/>
      <c r="C18" s="1477"/>
      <c r="D18" s="1477"/>
      <c r="E18" s="1477"/>
      <c r="F18" s="1477"/>
      <c r="G18" s="1477"/>
      <c r="H18" s="1477"/>
      <c r="I18" s="1477"/>
      <c r="J18" s="1477"/>
      <c r="K18" s="1477"/>
      <c r="L18" s="1477"/>
      <c r="M18" s="321"/>
    </row>
    <row r="19" spans="1:13" ht="15.75" customHeight="1">
      <c r="A19" s="1477"/>
      <c r="B19" s="1477"/>
      <c r="C19" s="1477"/>
      <c r="D19" s="1477"/>
      <c r="E19" s="1477"/>
      <c r="F19" s="1477"/>
      <c r="G19" s="1477"/>
      <c r="H19" s="1477"/>
      <c r="I19" s="1477"/>
      <c r="J19" s="1477"/>
      <c r="K19" s="1477"/>
      <c r="L19" s="1477"/>
      <c r="M19" s="321"/>
    </row>
    <row r="20" spans="1:13" ht="15.75">
      <c r="A20" s="1477"/>
      <c r="B20" s="1477"/>
      <c r="C20" s="1477"/>
      <c r="D20" s="1477"/>
      <c r="E20" s="1477"/>
      <c r="F20" s="1477"/>
      <c r="G20" s="1477"/>
      <c r="H20" s="1477"/>
      <c r="I20" s="1477"/>
      <c r="J20" s="1477"/>
      <c r="K20" s="1477"/>
      <c r="L20" s="1477"/>
      <c r="M20" s="321"/>
    </row>
    <row r="21" spans="1:13" ht="15.75" customHeight="1">
      <c r="A21" s="1477"/>
      <c r="B21" s="1477"/>
      <c r="C21" s="1477"/>
      <c r="D21" s="1477"/>
      <c r="E21" s="1477"/>
      <c r="F21" s="1477"/>
      <c r="G21" s="1477"/>
      <c r="H21" s="1477"/>
      <c r="I21" s="1477"/>
      <c r="J21" s="1477"/>
      <c r="K21" s="1477"/>
      <c r="L21" s="1477"/>
      <c r="M21" s="321"/>
    </row>
    <row r="22" spans="1:13" ht="15.75" customHeight="1">
      <c r="A22" s="1477"/>
      <c r="B22" s="1477"/>
      <c r="C22" s="1477"/>
      <c r="D22" s="1477"/>
      <c r="E22" s="1477"/>
      <c r="F22" s="1477"/>
      <c r="G22" s="1477"/>
      <c r="H22" s="1477"/>
      <c r="I22" s="1477"/>
      <c r="J22" s="1477"/>
      <c r="K22" s="1477"/>
      <c r="L22" s="1477"/>
      <c r="M22" s="321"/>
    </row>
    <row r="23" spans="1:13" ht="15" customHeight="1">
      <c r="A23" s="1477"/>
      <c r="B23" s="1477"/>
      <c r="C23" s="1477"/>
      <c r="D23" s="1477"/>
      <c r="E23" s="1477"/>
      <c r="F23" s="1477"/>
      <c r="G23" s="1477"/>
      <c r="H23" s="1477"/>
      <c r="I23" s="1477"/>
      <c r="J23" s="1477"/>
      <c r="K23" s="1477"/>
      <c r="L23" s="1477"/>
    </row>
    <row r="24" spans="1:13" ht="15" customHeight="1">
      <c r="A24" s="1477"/>
      <c r="B24" s="1477"/>
      <c r="C24" s="1477"/>
      <c r="D24" s="1477"/>
      <c r="E24" s="1477"/>
      <c r="F24" s="1477"/>
      <c r="G24" s="1477"/>
      <c r="H24" s="1477"/>
      <c r="I24" s="1477"/>
      <c r="J24" s="1477"/>
      <c r="K24" s="1477"/>
      <c r="L24" s="1477"/>
    </row>
    <row r="25" spans="1:13" ht="15" customHeight="1">
      <c r="A25" s="1477"/>
      <c r="B25" s="1477"/>
      <c r="C25" s="1477"/>
      <c r="D25" s="1477"/>
      <c r="E25" s="1477"/>
      <c r="F25" s="1477"/>
      <c r="G25" s="1477"/>
      <c r="H25" s="1477"/>
      <c r="I25" s="1477"/>
      <c r="J25" s="1477"/>
      <c r="K25" s="1477"/>
      <c r="L25" s="1477"/>
      <c r="M25" s="318"/>
    </row>
    <row r="26" spans="1:13" ht="15" customHeight="1">
      <c r="A26" s="1477"/>
      <c r="B26" s="1477"/>
      <c r="C26" s="1477"/>
      <c r="D26" s="1477"/>
      <c r="E26" s="1477"/>
      <c r="F26" s="1477"/>
      <c r="G26" s="1477"/>
      <c r="H26" s="1477"/>
      <c r="I26" s="1477"/>
      <c r="J26" s="1477"/>
      <c r="K26" s="1477"/>
      <c r="L26" s="1477"/>
      <c r="M26" s="318"/>
    </row>
    <row r="27" spans="1:13" ht="15.75" customHeight="1">
      <c r="A27" s="1477"/>
      <c r="B27" s="1477"/>
      <c r="C27" s="1477"/>
      <c r="D27" s="1477"/>
      <c r="E27" s="1477"/>
      <c r="F27" s="1477"/>
      <c r="G27" s="1477"/>
      <c r="H27" s="1477"/>
      <c r="I27" s="1477"/>
      <c r="J27" s="1477"/>
      <c r="K27" s="1477"/>
      <c r="L27" s="1477"/>
      <c r="M27" s="321"/>
    </row>
    <row r="28" spans="1:13" ht="15.75" customHeight="1">
      <c r="A28" s="1477"/>
      <c r="B28" s="1477"/>
      <c r="C28" s="1477"/>
      <c r="D28" s="1477"/>
      <c r="E28" s="1477"/>
      <c r="F28" s="1477"/>
      <c r="G28" s="1477"/>
      <c r="H28" s="1477"/>
      <c r="I28" s="1477"/>
      <c r="J28" s="1477"/>
      <c r="K28" s="1477"/>
      <c r="L28" s="1477"/>
      <c r="M28" s="323"/>
    </row>
    <row r="29" spans="1:13" ht="15.75" customHeight="1">
      <c r="A29" s="1477"/>
      <c r="B29" s="1477"/>
      <c r="C29" s="1477"/>
      <c r="D29" s="1477"/>
      <c r="E29" s="1477"/>
      <c r="F29" s="1477"/>
      <c r="G29" s="1477"/>
      <c r="H29" s="1477"/>
      <c r="I29" s="1477"/>
      <c r="J29" s="1477"/>
      <c r="K29" s="1477"/>
      <c r="L29" s="1477"/>
      <c r="M29" s="324"/>
    </row>
    <row r="30" spans="1:13" ht="15.75" customHeight="1">
      <c r="A30" s="1477"/>
      <c r="B30" s="1477"/>
      <c r="C30" s="1477"/>
      <c r="D30" s="1477"/>
      <c r="E30" s="1477"/>
      <c r="F30" s="1477"/>
      <c r="G30" s="1477"/>
      <c r="H30" s="1477"/>
      <c r="I30" s="1477"/>
      <c r="J30" s="1477"/>
      <c r="K30" s="1477"/>
      <c r="L30" s="1477"/>
      <c r="M30" s="324"/>
    </row>
    <row r="31" spans="1:13" ht="50.25" customHeight="1">
      <c r="A31" s="1477"/>
      <c r="B31" s="1477"/>
      <c r="C31" s="1477"/>
      <c r="D31" s="1477"/>
      <c r="E31" s="1477"/>
      <c r="F31" s="1477"/>
      <c r="G31" s="1477"/>
      <c r="H31" s="1477"/>
      <c r="I31" s="1477"/>
      <c r="J31" s="1477"/>
      <c r="K31" s="1477"/>
      <c r="L31" s="1477"/>
      <c r="M31" s="324"/>
    </row>
    <row r="32" spans="1:13">
      <c r="A32" s="1477"/>
      <c r="B32" s="1477"/>
      <c r="C32" s="1477"/>
      <c r="D32" s="1477"/>
      <c r="E32" s="1477"/>
      <c r="F32" s="1477"/>
      <c r="G32" s="1477"/>
      <c r="H32" s="1477"/>
      <c r="I32" s="1477"/>
      <c r="J32" s="1477"/>
      <c r="K32" s="1477"/>
      <c r="L32" s="1477"/>
    </row>
    <row r="33" spans="1:12">
      <c r="A33" s="1477"/>
      <c r="B33" s="1477"/>
      <c r="C33" s="1477"/>
      <c r="D33" s="1477"/>
      <c r="E33" s="1477"/>
      <c r="F33" s="1477"/>
      <c r="G33" s="1477"/>
      <c r="H33" s="1477"/>
      <c r="I33" s="1477"/>
      <c r="J33" s="1477"/>
      <c r="K33" s="1477"/>
      <c r="L33" s="1477"/>
    </row>
    <row r="34" spans="1:12">
      <c r="A34" s="1477"/>
      <c r="B34" s="1477"/>
      <c r="C34" s="1477"/>
      <c r="D34" s="1477"/>
      <c r="E34" s="1477"/>
      <c r="F34" s="1477"/>
      <c r="G34" s="1477"/>
      <c r="H34" s="1477"/>
      <c r="I34" s="1477"/>
      <c r="J34" s="1477"/>
      <c r="K34" s="1477"/>
      <c r="L34" s="1477"/>
    </row>
    <row r="35" spans="1:12">
      <c r="A35" s="1477"/>
      <c r="B35" s="1477"/>
      <c r="C35" s="1477"/>
      <c r="D35" s="1477"/>
      <c r="E35" s="1477"/>
      <c r="F35" s="1477"/>
      <c r="G35" s="1477"/>
      <c r="H35" s="1477"/>
      <c r="I35" s="1477"/>
      <c r="J35" s="1477"/>
      <c r="K35" s="1477"/>
      <c r="L35" s="1477"/>
    </row>
    <row r="36" spans="1:12">
      <c r="A36" s="1477"/>
      <c r="B36" s="1477"/>
      <c r="C36" s="1477"/>
      <c r="D36" s="1477"/>
      <c r="E36" s="1477"/>
      <c r="F36" s="1477"/>
      <c r="G36" s="1477"/>
      <c r="H36" s="1477"/>
      <c r="I36" s="1477"/>
      <c r="J36" s="1477"/>
      <c r="K36" s="1477"/>
      <c r="L36" s="1477"/>
    </row>
    <row r="37" spans="1:12">
      <c r="A37" s="1477"/>
      <c r="B37" s="1477"/>
      <c r="C37" s="1477"/>
      <c r="D37" s="1477"/>
      <c r="E37" s="1477"/>
      <c r="F37" s="1477"/>
      <c r="G37" s="1477"/>
      <c r="H37" s="1477"/>
      <c r="I37" s="1477"/>
      <c r="J37" s="1477"/>
      <c r="K37" s="1477"/>
      <c r="L37" s="1477"/>
    </row>
    <row r="38" spans="1:12">
      <c r="A38" s="1477"/>
      <c r="B38" s="1477"/>
      <c r="C38" s="1477"/>
      <c r="D38" s="1477"/>
      <c r="E38" s="1477"/>
      <c r="F38" s="1477"/>
      <c r="G38" s="1477"/>
      <c r="H38" s="1477"/>
      <c r="I38" s="1477"/>
      <c r="J38" s="1477"/>
      <c r="K38" s="1477"/>
      <c r="L38" s="1477"/>
    </row>
    <row r="39" spans="1:12">
      <c r="A39" s="1477"/>
      <c r="B39" s="1477"/>
      <c r="C39" s="1477"/>
      <c r="D39" s="1477"/>
      <c r="E39" s="1477"/>
      <c r="F39" s="1477"/>
      <c r="G39" s="1477"/>
      <c r="H39" s="1477"/>
      <c r="I39" s="1477"/>
      <c r="J39" s="1477"/>
      <c r="K39" s="1477"/>
      <c r="L39" s="1477"/>
    </row>
    <row r="40" spans="1:12">
      <c r="A40" s="1477"/>
      <c r="B40" s="1477"/>
      <c r="C40" s="1477"/>
      <c r="D40" s="1477"/>
      <c r="E40" s="1477"/>
      <c r="F40" s="1477"/>
      <c r="G40" s="1477"/>
      <c r="H40" s="1477"/>
      <c r="I40" s="1477"/>
      <c r="J40" s="1477"/>
      <c r="K40" s="1477"/>
      <c r="L40" s="1477"/>
    </row>
  </sheetData>
  <mergeCells count="1">
    <mergeCell ref="A5:L40"/>
  </mergeCells>
  <pageMargins left="0.70866141732283472" right="0.70866141732283472" top="0.74803149606299213" bottom="0.74803149606299213" header="0.31496062992125984" footer="0.31496062992125984"/>
  <pageSetup scale="62"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80">
    <tabColor theme="3" tint="0.59999389629810485"/>
    <pageSetUpPr fitToPage="1"/>
  </sheetPr>
  <dimension ref="A1:N49"/>
  <sheetViews>
    <sheetView showGridLines="0" view="pageBreakPreview" zoomScale="55" zoomScaleNormal="85" zoomScaleSheetLayoutView="55" workbookViewId="0">
      <pane xSplit="1" ySplit="5" topLeftCell="H6" activePane="bottomRight" state="frozen"/>
      <selection pane="bottomRight" activeCell="K26" sqref="K26"/>
      <selection pane="bottomLeft" activeCell="A6" sqref="A6"/>
      <selection pane="topRight" activeCell="B1" sqref="B1"/>
    </sheetView>
  </sheetViews>
  <sheetFormatPr defaultColWidth="11.42578125" defaultRowHeight="15"/>
  <cols>
    <col min="1" max="1" width="21.7109375" style="46" customWidth="1"/>
    <col min="2" max="2" width="35.5703125" style="46" customWidth="1"/>
    <col min="3" max="4" width="33.28515625" style="46" customWidth="1"/>
    <col min="5" max="5" width="27.28515625" style="46" customWidth="1"/>
    <col min="6" max="6" width="33.28515625" style="46" customWidth="1"/>
    <col min="7" max="7" width="42.7109375" style="46" bestFit="1" customWidth="1"/>
    <col min="8" max="8" width="34.42578125" style="46" customWidth="1"/>
    <col min="9" max="9" width="37.140625" style="46" customWidth="1"/>
    <col min="10" max="10" width="29.85546875" style="46" customWidth="1"/>
    <col min="11" max="11" width="34.140625" style="46" customWidth="1"/>
    <col min="12" max="12" width="30.42578125" customWidth="1"/>
    <col min="14" max="14" width="39.42578125" customWidth="1"/>
  </cols>
  <sheetData>
    <row r="1" spans="1:14" s="461" customFormat="1" ht="89.25" customHeight="1">
      <c r="A1" s="1478" t="s">
        <v>481</v>
      </c>
      <c r="B1" s="1479"/>
      <c r="C1" s="1479"/>
      <c r="D1" s="1479"/>
      <c r="E1" s="1479"/>
      <c r="F1" s="1479"/>
      <c r="G1" s="1479"/>
      <c r="H1" s="1479"/>
      <c r="I1" s="1479"/>
      <c r="J1" s="1479"/>
      <c r="K1" s="1480"/>
    </row>
    <row r="2" spans="1:14" s="461" customFormat="1" ht="30.75" customHeight="1" thickBot="1">
      <c r="A2" s="1490" t="str">
        <f>+'Resumen '!O4</f>
        <v>Período:  Diciembre 2008 - Mayo 2024</v>
      </c>
      <c r="B2" s="1491"/>
      <c r="C2" s="1491"/>
      <c r="D2" s="1491"/>
      <c r="E2" s="1491"/>
      <c r="F2" s="1491"/>
      <c r="G2" s="1491"/>
      <c r="H2" s="1491"/>
      <c r="I2" s="1491"/>
      <c r="J2" s="1491"/>
      <c r="K2" s="1492"/>
    </row>
    <row r="3" spans="1:14" ht="13.5" customHeight="1">
      <c r="A3" s="325" t="s">
        <v>482</v>
      </c>
      <c r="B3" s="325"/>
      <c r="C3" s="325"/>
      <c r="D3" s="325"/>
      <c r="E3" s="325"/>
      <c r="F3" s="325"/>
      <c r="G3" s="325"/>
      <c r="H3" s="325"/>
      <c r="I3" s="325"/>
      <c r="J3" s="325"/>
      <c r="K3" s="325"/>
    </row>
    <row r="4" spans="1:14" s="241" customFormat="1" ht="42.75" customHeight="1">
      <c r="A4" s="770" t="s">
        <v>482</v>
      </c>
      <c r="B4" s="1487" t="s">
        <v>483</v>
      </c>
      <c r="C4" s="1488"/>
      <c r="D4" s="1488"/>
      <c r="E4" s="1488"/>
      <c r="F4" s="1488"/>
      <c r="G4" s="1489"/>
      <c r="H4" s="1484" t="s">
        <v>484</v>
      </c>
      <c r="I4" s="1485"/>
      <c r="J4" s="1485"/>
      <c r="K4" s="1486"/>
      <c r="N4" s="77"/>
    </row>
    <row r="5" spans="1:14" s="431" customFormat="1" ht="75" customHeight="1">
      <c r="A5" s="1054" t="s">
        <v>158</v>
      </c>
      <c r="B5" s="1055" t="s">
        <v>485</v>
      </c>
      <c r="C5" s="1055" t="s">
        <v>486</v>
      </c>
      <c r="D5" s="1055" t="s">
        <v>487</v>
      </c>
      <c r="E5" s="1055" t="s">
        <v>488</v>
      </c>
      <c r="F5" s="1055" t="s">
        <v>489</v>
      </c>
      <c r="G5" s="1055" t="s">
        <v>490</v>
      </c>
      <c r="H5" s="1056" t="s">
        <v>491</v>
      </c>
      <c r="I5" s="1056" t="s">
        <v>492</v>
      </c>
      <c r="J5" s="1056" t="s">
        <v>493</v>
      </c>
      <c r="K5" s="1057" t="s">
        <v>494</v>
      </c>
      <c r="N5" s="432"/>
    </row>
    <row r="6" spans="1:14" s="36" customFormat="1" ht="27" customHeight="1">
      <c r="A6" s="771">
        <v>2008</v>
      </c>
      <c r="B6" s="772">
        <v>33078165051.270004</v>
      </c>
      <c r="C6" s="772">
        <v>2203369531</v>
      </c>
      <c r="D6" s="772">
        <v>173508720.10999998</v>
      </c>
      <c r="E6" s="772">
        <v>256250000</v>
      </c>
      <c r="F6" s="772">
        <v>0</v>
      </c>
      <c r="G6" s="1237">
        <f t="shared" ref="G6:G16" si="0">+C6+B6+D6+E6+F6</f>
        <v>35711293302.380005</v>
      </c>
      <c r="H6" s="773">
        <v>30384608580.630005</v>
      </c>
      <c r="I6" s="773">
        <v>2556770326.0999999</v>
      </c>
      <c r="J6" s="773">
        <v>0</v>
      </c>
      <c r="K6" s="1238">
        <f t="shared" ref="K6:K11" si="1">+I6+H6+J6</f>
        <v>32941378906.730003</v>
      </c>
    </row>
    <row r="7" spans="1:14" s="36" customFormat="1" ht="27" customHeight="1">
      <c r="A7" s="771">
        <v>2009</v>
      </c>
      <c r="B7" s="772">
        <v>37872770644.519997</v>
      </c>
      <c r="C7" s="772">
        <v>3190675855.0100002</v>
      </c>
      <c r="D7" s="772">
        <v>756417677.61999989</v>
      </c>
      <c r="E7" s="772">
        <v>18750000</v>
      </c>
      <c r="F7" s="772">
        <v>178872817.62</v>
      </c>
      <c r="G7" s="1237">
        <f t="shared" si="0"/>
        <v>42017486994.770004</v>
      </c>
      <c r="H7" s="773">
        <v>36497964610.739998</v>
      </c>
      <c r="I7" s="773">
        <v>2723337644.3600001</v>
      </c>
      <c r="J7" s="773">
        <v>0</v>
      </c>
      <c r="K7" s="1238">
        <f t="shared" si="1"/>
        <v>39221302255.099998</v>
      </c>
      <c r="L7" s="102"/>
      <c r="M7" s="102"/>
      <c r="N7" s="103"/>
    </row>
    <row r="8" spans="1:14" s="36" customFormat="1" ht="27" customHeight="1">
      <c r="A8" s="771">
        <v>2010</v>
      </c>
      <c r="B8" s="772">
        <v>43605006094</v>
      </c>
      <c r="C8" s="772">
        <v>3736675849.46</v>
      </c>
      <c r="D8" s="772">
        <v>592502085.87</v>
      </c>
      <c r="E8" s="772">
        <v>0</v>
      </c>
      <c r="F8" s="772">
        <v>95767340.060000002</v>
      </c>
      <c r="G8" s="1237">
        <f t="shared" si="0"/>
        <v>48029951369.389999</v>
      </c>
      <c r="H8" s="773">
        <v>47159091999.259995</v>
      </c>
      <c r="I8" s="773">
        <v>3444380482.9799995</v>
      </c>
      <c r="J8" s="773">
        <v>115952658.19999999</v>
      </c>
      <c r="K8" s="1238">
        <f t="shared" si="1"/>
        <v>50719425140.439987</v>
      </c>
      <c r="L8"/>
      <c r="M8"/>
      <c r="N8" s="104"/>
    </row>
    <row r="9" spans="1:14" s="36" customFormat="1" ht="27" customHeight="1">
      <c r="A9" s="771">
        <v>2011</v>
      </c>
      <c r="B9" s="772">
        <v>49415884815.839996</v>
      </c>
      <c r="C9" s="772">
        <v>4134675852</v>
      </c>
      <c r="D9" s="772">
        <v>678652741.80999982</v>
      </c>
      <c r="E9" s="772">
        <v>0</v>
      </c>
      <c r="F9" s="772">
        <v>320281085.42000002</v>
      </c>
      <c r="G9" s="1237">
        <f t="shared" si="0"/>
        <v>54549494495.069992</v>
      </c>
      <c r="H9" s="773">
        <v>49687029143.730011</v>
      </c>
      <c r="I9" s="773">
        <v>4363872025.2399998</v>
      </c>
      <c r="J9" s="773">
        <v>291946073.39999998</v>
      </c>
      <c r="K9" s="1238">
        <f t="shared" si="1"/>
        <v>54342847242.37001</v>
      </c>
    </row>
    <row r="10" spans="1:14" s="36" customFormat="1" ht="27" customHeight="1">
      <c r="A10" s="771">
        <v>2012</v>
      </c>
      <c r="B10" s="772">
        <v>55065532307.990005</v>
      </c>
      <c r="C10" s="772">
        <v>4599999999.96</v>
      </c>
      <c r="D10" s="772">
        <v>728182337.74000013</v>
      </c>
      <c r="E10" s="772">
        <v>0</v>
      </c>
      <c r="F10" s="772">
        <v>349151178.95999998</v>
      </c>
      <c r="G10" s="1237">
        <f t="shared" si="0"/>
        <v>60742865824.650002</v>
      </c>
      <c r="H10" s="773">
        <v>56015800379.699997</v>
      </c>
      <c r="I10" s="773">
        <v>4742082647.7799997</v>
      </c>
      <c r="J10" s="773">
        <v>331635794.92000002</v>
      </c>
      <c r="K10" s="1238">
        <f t="shared" si="1"/>
        <v>61089518822.399994</v>
      </c>
    </row>
    <row r="11" spans="1:14" s="36" customFormat="1" ht="27" customHeight="1">
      <c r="A11" s="771">
        <v>2013</v>
      </c>
      <c r="B11" s="772">
        <v>61483003598.400002</v>
      </c>
      <c r="C11" s="772">
        <v>5302610000</v>
      </c>
      <c r="D11" s="772">
        <v>546685227.30000007</v>
      </c>
      <c r="E11" s="772">
        <v>0</v>
      </c>
      <c r="F11" s="772">
        <v>362641633.79000002</v>
      </c>
      <c r="G11" s="1237">
        <f t="shared" si="0"/>
        <v>67694940459.490005</v>
      </c>
      <c r="H11" s="773">
        <v>62148659498.759995</v>
      </c>
      <c r="I11" s="773">
        <v>5215203784.9399996</v>
      </c>
      <c r="J11" s="773">
        <v>333800248.55999994</v>
      </c>
      <c r="K11" s="1238">
        <f t="shared" si="1"/>
        <v>67697663532.259995</v>
      </c>
    </row>
    <row r="12" spans="1:14" s="36" customFormat="1" ht="27" customHeight="1">
      <c r="A12" s="771">
        <v>2014</v>
      </c>
      <c r="B12" s="772">
        <v>69920892914.539993</v>
      </c>
      <c r="C12" s="772">
        <v>6839999499</v>
      </c>
      <c r="D12" s="772">
        <v>518319800.63000005</v>
      </c>
      <c r="E12" s="772">
        <v>0</v>
      </c>
      <c r="F12" s="772">
        <v>332071916.05000001</v>
      </c>
      <c r="G12" s="1237">
        <f t="shared" si="0"/>
        <v>77611284130.220001</v>
      </c>
      <c r="H12" s="773">
        <v>70212118559.800003</v>
      </c>
      <c r="I12" s="773">
        <v>7378610518.96</v>
      </c>
      <c r="J12" s="773">
        <v>329249337.19999999</v>
      </c>
      <c r="K12" s="1238">
        <f t="shared" ref="K12:K22" si="2">+I12+H12+J12</f>
        <v>77919978415.960007</v>
      </c>
      <c r="L12" s="148"/>
    </row>
    <row r="13" spans="1:14" s="105" customFormat="1" ht="27" customHeight="1">
      <c r="A13" s="771">
        <v>2015</v>
      </c>
      <c r="B13" s="772">
        <v>79052372049.329987</v>
      </c>
      <c r="C13" s="772">
        <v>6922811271.25</v>
      </c>
      <c r="D13" s="772">
        <v>554292818.75</v>
      </c>
      <c r="E13" s="772">
        <v>0</v>
      </c>
      <c r="F13" s="772">
        <v>355290192.04999995</v>
      </c>
      <c r="G13" s="1237">
        <f t="shared" si="0"/>
        <v>86884766331.37999</v>
      </c>
      <c r="H13" s="773">
        <v>78537174647.860001</v>
      </c>
      <c r="I13" s="773">
        <v>6892825210.3000002</v>
      </c>
      <c r="J13" s="773">
        <v>335652778.95999998</v>
      </c>
      <c r="K13" s="1238">
        <f t="shared" si="2"/>
        <v>85765652637.12001</v>
      </c>
    </row>
    <row r="14" spans="1:14" s="105" customFormat="1" ht="27" customHeight="1">
      <c r="A14" s="771">
        <v>2016</v>
      </c>
      <c r="B14" s="772">
        <v>89049164221.449982</v>
      </c>
      <c r="C14" s="772">
        <v>8498167479</v>
      </c>
      <c r="D14" s="772">
        <v>683922196.33000004</v>
      </c>
      <c r="E14" s="772">
        <v>0</v>
      </c>
      <c r="F14" s="772">
        <v>371308008.60000002</v>
      </c>
      <c r="G14" s="1237">
        <f t="shared" si="0"/>
        <v>98602561905.37999</v>
      </c>
      <c r="H14" s="773">
        <v>89080179368.25</v>
      </c>
      <c r="I14" s="773">
        <v>8178603831.1000004</v>
      </c>
      <c r="J14" s="773">
        <v>328531909.15999991</v>
      </c>
      <c r="K14" s="1238">
        <f t="shared" si="2"/>
        <v>97587315108.51001</v>
      </c>
      <c r="L14" s="124"/>
      <c r="M14" s="124"/>
    </row>
    <row r="15" spans="1:14" s="36" customFormat="1" ht="27" customHeight="1">
      <c r="A15" s="771">
        <v>2017</v>
      </c>
      <c r="B15" s="772">
        <v>99657751352.690002</v>
      </c>
      <c r="C15" s="772">
        <v>8861365332.7000008</v>
      </c>
      <c r="D15" s="772">
        <v>576015155.07000005</v>
      </c>
      <c r="E15" s="772">
        <v>0</v>
      </c>
      <c r="F15" s="772">
        <v>666539596.8900001</v>
      </c>
      <c r="G15" s="1237">
        <f t="shared" si="0"/>
        <v>109761671437.35001</v>
      </c>
      <c r="H15" s="773">
        <v>98826710388.779999</v>
      </c>
      <c r="I15" s="773">
        <v>9002153750.7799988</v>
      </c>
      <c r="J15" s="773">
        <v>558973905.84000003</v>
      </c>
      <c r="K15" s="1238">
        <f t="shared" si="2"/>
        <v>108387838045.39999</v>
      </c>
      <c r="L15" s="133"/>
      <c r="M15" s="133"/>
    </row>
    <row r="16" spans="1:14" s="36" customFormat="1" ht="27" customHeight="1">
      <c r="A16" s="771">
        <v>2018</v>
      </c>
      <c r="B16" s="772">
        <v>112854009382.5</v>
      </c>
      <c r="C16" s="772">
        <v>9303031999.3699989</v>
      </c>
      <c r="D16" s="772">
        <v>740948848.4799999</v>
      </c>
      <c r="E16" s="772">
        <v>0</v>
      </c>
      <c r="F16" s="772">
        <v>793166886.71000004</v>
      </c>
      <c r="G16" s="1237">
        <f t="shared" si="0"/>
        <v>123691157117.06</v>
      </c>
      <c r="H16" s="773">
        <v>112956079448.92</v>
      </c>
      <c r="I16" s="773">
        <v>9656741344.960001</v>
      </c>
      <c r="J16" s="773">
        <v>758411882.95999992</v>
      </c>
      <c r="K16" s="1238">
        <f t="shared" si="2"/>
        <v>123371232676.84001</v>
      </c>
      <c r="L16" s="133"/>
      <c r="M16" s="133"/>
    </row>
    <row r="17" spans="1:14" s="36" customFormat="1" ht="27" customHeight="1">
      <c r="A17" s="771">
        <v>2019</v>
      </c>
      <c r="B17" s="772">
        <v>122800092365.86</v>
      </c>
      <c r="C17" s="772">
        <v>10073865331.690001</v>
      </c>
      <c r="D17" s="772">
        <v>847776257.70000005</v>
      </c>
      <c r="E17" s="772">
        <v>0</v>
      </c>
      <c r="F17" s="772">
        <v>910105888.26999998</v>
      </c>
      <c r="G17" s="1237">
        <f>+C17+B17+D17+E17+F17</f>
        <v>134631839843.52</v>
      </c>
      <c r="H17" s="773">
        <v>122933736042.72</v>
      </c>
      <c r="I17" s="773">
        <v>10092459380.139999</v>
      </c>
      <c r="J17" s="773">
        <v>973800800.96999991</v>
      </c>
      <c r="K17" s="1238">
        <f t="shared" si="2"/>
        <v>133999996223.83</v>
      </c>
      <c r="L17" s="133"/>
      <c r="M17" s="133"/>
    </row>
    <row r="18" spans="1:14" s="36" customFormat="1" ht="27" customHeight="1">
      <c r="A18" s="771">
        <v>2020</v>
      </c>
      <c r="B18" s="772">
        <v>121397990565.51001</v>
      </c>
      <c r="C18" s="772">
        <v>10800531999.639999</v>
      </c>
      <c r="D18" s="772">
        <v>613627915.26999998</v>
      </c>
      <c r="E18" s="772">
        <v>0</v>
      </c>
      <c r="F18" s="772">
        <v>1093851359.3600001</v>
      </c>
      <c r="G18" s="1237">
        <f>+C18+B18+D18+E18+F18</f>
        <v>133906001839.78001</v>
      </c>
      <c r="H18" s="991">
        <v>127588985376.33</v>
      </c>
      <c r="I18" s="991">
        <v>12108569830.129999</v>
      </c>
      <c r="J18" s="991">
        <v>970014744.09000003</v>
      </c>
      <c r="K18" s="1238">
        <f t="shared" si="2"/>
        <v>140667569950.54999</v>
      </c>
      <c r="L18" s="133"/>
      <c r="M18" s="133"/>
    </row>
    <row r="19" spans="1:14" s="36" customFormat="1" ht="27" customHeight="1">
      <c r="A19" s="771">
        <v>2021</v>
      </c>
      <c r="B19" s="772">
        <v>139642528713.32999</v>
      </c>
      <c r="C19" s="772">
        <v>16360531999.959999</v>
      </c>
      <c r="D19" s="772">
        <v>242577047.74000001</v>
      </c>
      <c r="E19" s="772">
        <v>0</v>
      </c>
      <c r="F19" s="772">
        <v>1116049433.3900001</v>
      </c>
      <c r="G19" s="1237">
        <f>+C19+B19+D19+E19+F19</f>
        <v>157361687194.41998</v>
      </c>
      <c r="H19" s="991">
        <v>138588204021.92499</v>
      </c>
      <c r="I19" s="991">
        <v>18026955388.759998</v>
      </c>
      <c r="J19" s="991">
        <v>854040296.11999989</v>
      </c>
      <c r="K19" s="1238">
        <f t="shared" si="2"/>
        <v>157469199706.80499</v>
      </c>
      <c r="L19" s="133"/>
      <c r="M19" s="133"/>
    </row>
    <row r="20" spans="1:14" s="36" customFormat="1" ht="27" customHeight="1">
      <c r="A20" s="771">
        <v>2022</v>
      </c>
      <c r="B20" s="772">
        <v>168298548798.17001</v>
      </c>
      <c r="C20" s="772">
        <v>15455487666.629999</v>
      </c>
      <c r="D20" s="772">
        <v>740135557.13</v>
      </c>
      <c r="E20" s="772">
        <v>0</v>
      </c>
      <c r="F20" s="772">
        <v>1205291803.4200001</v>
      </c>
      <c r="G20" s="1237">
        <f>+C20+B20+D20+E20+F20</f>
        <v>185699463825.35004</v>
      </c>
      <c r="H20" s="991">
        <v>169243218294.51999</v>
      </c>
      <c r="I20" s="991">
        <v>18618103739.529999</v>
      </c>
      <c r="J20" s="991">
        <v>1581951303.1199999</v>
      </c>
      <c r="K20" s="1238">
        <v>189443273337.16998</v>
      </c>
      <c r="L20" s="133"/>
      <c r="M20" s="133"/>
    </row>
    <row r="21" spans="1:14" s="36" customFormat="1" ht="27" customHeight="1">
      <c r="A21" s="771">
        <v>2023</v>
      </c>
      <c r="B21" s="772">
        <v>189477241900.83997</v>
      </c>
      <c r="C21" s="772">
        <v>18395222000.040001</v>
      </c>
      <c r="D21" s="772">
        <v>1157959255.5799999</v>
      </c>
      <c r="E21" s="772">
        <v>0</v>
      </c>
      <c r="F21" s="772">
        <v>2163425494.8100004</v>
      </c>
      <c r="G21" s="1237">
        <v>211193848651.26996</v>
      </c>
      <c r="H21" s="991">
        <v>192205772271.5</v>
      </c>
      <c r="I21" s="991">
        <v>18680602574.010002</v>
      </c>
      <c r="J21" s="991">
        <v>1744042776.5300002</v>
      </c>
      <c r="K21" s="1238">
        <v>212630417622.04001</v>
      </c>
      <c r="L21" s="133"/>
      <c r="M21" s="133"/>
    </row>
    <row r="22" spans="1:14" s="101" customFormat="1" ht="27" customHeight="1">
      <c r="A22" s="771" t="str">
        <f>+'Resumen '!O5</f>
        <v>Ene-May. 24</v>
      </c>
      <c r="B22" s="772">
        <v>85608864342.520004</v>
      </c>
      <c r="C22" s="772">
        <v>8081342500</v>
      </c>
      <c r="D22" s="772">
        <v>380369446.94</v>
      </c>
      <c r="E22" s="772">
        <v>0</v>
      </c>
      <c r="F22" s="772">
        <v>887680263.13</v>
      </c>
      <c r="G22" s="1237">
        <f>+C22+B22+D22+E22+F22</f>
        <v>94958256552.590012</v>
      </c>
      <c r="H22" s="991">
        <v>86894714423.630005</v>
      </c>
      <c r="I22" s="991">
        <v>7744837678.4500008</v>
      </c>
      <c r="J22" s="991">
        <v>844877713.73000002</v>
      </c>
      <c r="K22" s="1238">
        <f t="shared" si="2"/>
        <v>95484429815.809998</v>
      </c>
      <c r="L22" s="100"/>
      <c r="M22" s="100"/>
    </row>
    <row r="23" spans="1:14" ht="27" customHeight="1">
      <c r="A23" s="1062" t="s">
        <v>232</v>
      </c>
      <c r="B23" s="1063">
        <f t="shared" ref="B23:K23" si="3">SUM(B6:B22)</f>
        <v>1558279819118.7598</v>
      </c>
      <c r="C23" s="1063">
        <f>SUM(C6:C22)</f>
        <v>142760364166.71002</v>
      </c>
      <c r="D23" s="1063">
        <f t="shared" si="3"/>
        <v>10531893090.069998</v>
      </c>
      <c r="E23" s="1063">
        <f t="shared" si="3"/>
        <v>275000000</v>
      </c>
      <c r="F23" s="1063">
        <f t="shared" si="3"/>
        <v>11201494898.530001</v>
      </c>
      <c r="G23" s="1063">
        <f t="shared" si="3"/>
        <v>1723048571274.0701</v>
      </c>
      <c r="H23" s="1064">
        <f t="shared" si="3"/>
        <v>1568960047057.0552</v>
      </c>
      <c r="I23" s="1064">
        <f t="shared" si="3"/>
        <v>149426110158.51999</v>
      </c>
      <c r="J23" s="1064">
        <f t="shared" si="3"/>
        <v>10352882223.76</v>
      </c>
      <c r="K23" s="1065">
        <f t="shared" si="3"/>
        <v>1728739039439.335</v>
      </c>
    </row>
    <row r="24" spans="1:14" ht="20.25" customHeight="1">
      <c r="A24" s="1482" t="s">
        <v>495</v>
      </c>
      <c r="B24" s="1482"/>
      <c r="C24" s="1482"/>
      <c r="D24" s="1482"/>
      <c r="E24" s="1482"/>
      <c r="F24" s="1482"/>
      <c r="G24" s="1482"/>
      <c r="H24" s="1483"/>
      <c r="I24" s="1483"/>
      <c r="J24" s="1483"/>
      <c r="K24" s="1482"/>
      <c r="L24" s="98"/>
      <c r="M24" s="98"/>
      <c r="N24" s="98"/>
    </row>
    <row r="25" spans="1:14" s="112" customFormat="1" ht="18.75">
      <c r="A25" s="1481" t="s">
        <v>496</v>
      </c>
      <c r="B25" s="1481"/>
      <c r="C25" s="1481"/>
      <c r="D25" s="1481"/>
      <c r="E25" s="1481"/>
      <c r="F25" s="1481"/>
      <c r="G25" s="874"/>
      <c r="H25" s="875"/>
      <c r="I25" s="875"/>
      <c r="J25" s="875"/>
      <c r="K25" s="875"/>
    </row>
    <row r="26" spans="1:14" s="16" customFormat="1" ht="15.75">
      <c r="A26" s="116"/>
      <c r="B26" s="123"/>
      <c r="C26" s="123"/>
      <c r="D26" s="123"/>
      <c r="E26" s="123"/>
      <c r="F26" s="123"/>
      <c r="G26" s="123"/>
      <c r="H26" s="123"/>
      <c r="I26" s="123"/>
      <c r="J26" s="123"/>
      <c r="K26" s="123"/>
      <c r="L26" s="113"/>
      <c r="M26" s="114"/>
      <c r="N26" s="115"/>
    </row>
    <row r="27" spans="1:14" s="16" customFormat="1" ht="15.75">
      <c r="A27" s="116"/>
      <c r="B27" s="123"/>
      <c r="C27" s="123"/>
      <c r="D27" s="123"/>
      <c r="E27" s="123"/>
      <c r="F27" s="123"/>
      <c r="G27" s="123"/>
      <c r="H27" s="123"/>
      <c r="I27" s="123"/>
      <c r="J27" s="123"/>
      <c r="K27" s="123"/>
      <c r="L27" s="113"/>
      <c r="M27" s="114"/>
      <c r="N27" s="115"/>
    </row>
    <row r="28" spans="1:14" s="16" customFormat="1" ht="15.75">
      <c r="A28" s="116"/>
      <c r="B28" s="123"/>
      <c r="C28" s="123"/>
      <c r="D28" s="123"/>
      <c r="E28" s="123"/>
      <c r="F28" s="123"/>
      <c r="G28" s="123"/>
      <c r="H28" s="123"/>
      <c r="I28" s="123"/>
      <c r="J28" s="123"/>
      <c r="K28" s="123"/>
      <c r="L28" s="113"/>
      <c r="M28" s="114"/>
      <c r="N28" s="115"/>
    </row>
    <row r="29" spans="1:14" s="16" customFormat="1" ht="15.75">
      <c r="A29" s="116"/>
      <c r="B29" s="123"/>
      <c r="C29" s="123"/>
      <c r="D29" s="123"/>
      <c r="E29" s="123"/>
      <c r="F29" s="123"/>
      <c r="G29" s="123"/>
      <c r="H29" s="123"/>
      <c r="I29" s="123"/>
      <c r="J29" s="123"/>
      <c r="K29" s="123"/>
      <c r="L29" s="113"/>
      <c r="M29" s="114"/>
      <c r="N29" s="115"/>
    </row>
    <row r="30" spans="1:14" s="16" customFormat="1" ht="15.75">
      <c r="A30" s="116"/>
      <c r="B30" s="123"/>
      <c r="C30" s="123"/>
      <c r="D30" s="123"/>
      <c r="E30" s="123"/>
      <c r="F30" s="123"/>
      <c r="G30" s="123"/>
      <c r="H30" s="123"/>
      <c r="I30" s="123"/>
      <c r="J30" s="123"/>
      <c r="K30" s="123"/>
      <c r="L30" s="113"/>
      <c r="M30" s="114"/>
      <c r="N30" s="115"/>
    </row>
    <row r="31" spans="1:14" s="16" customFormat="1" ht="15.75">
      <c r="A31" s="116"/>
      <c r="B31" s="123"/>
      <c r="C31" s="123"/>
      <c r="D31" s="123"/>
      <c r="E31" s="123"/>
      <c r="F31" s="123"/>
      <c r="G31" s="123"/>
      <c r="H31" s="123"/>
      <c r="I31" s="123"/>
      <c r="J31" s="123"/>
      <c r="K31" s="123"/>
      <c r="L31" s="113"/>
      <c r="M31" s="114"/>
      <c r="N31" s="115"/>
    </row>
    <row r="32" spans="1:14" s="16" customFormat="1" ht="15.75">
      <c r="A32" s="116"/>
      <c r="B32" s="123"/>
      <c r="C32" s="123"/>
      <c r="D32" s="123"/>
      <c r="E32" s="123"/>
      <c r="F32" s="123"/>
      <c r="G32" s="123"/>
      <c r="H32" s="123"/>
      <c r="I32" s="123"/>
      <c r="J32" s="123"/>
      <c r="K32" s="123"/>
      <c r="L32" s="113"/>
      <c r="M32" s="114"/>
      <c r="N32" s="115"/>
    </row>
    <row r="33" spans="1:14" s="16" customFormat="1" ht="15.75">
      <c r="A33" s="116"/>
      <c r="B33" s="123"/>
      <c r="C33" s="123"/>
      <c r="D33" s="123"/>
      <c r="E33" s="123"/>
      <c r="F33" s="123"/>
      <c r="G33" s="123"/>
      <c r="H33" s="123"/>
      <c r="I33" s="123"/>
      <c r="J33" s="123"/>
      <c r="K33" s="123"/>
      <c r="L33" s="113"/>
      <c r="M33" s="114"/>
      <c r="N33" s="115"/>
    </row>
    <row r="34" spans="1:14" s="16" customFormat="1" ht="15.75">
      <c r="A34" s="116"/>
      <c r="B34" s="123"/>
      <c r="C34" s="123"/>
      <c r="D34" s="123"/>
      <c r="E34" s="123"/>
      <c r="F34" s="123"/>
      <c r="G34" s="123"/>
      <c r="H34" s="123"/>
      <c r="I34" s="123"/>
      <c r="J34" s="123"/>
      <c r="K34" s="123"/>
      <c r="L34" s="113"/>
      <c r="M34" s="114"/>
      <c r="N34" s="115"/>
    </row>
    <row r="35" spans="1:14" s="16" customFormat="1" ht="15.75">
      <c r="A35" s="116"/>
      <c r="B35" s="123"/>
      <c r="C35" s="123"/>
      <c r="D35" s="123"/>
      <c r="E35" s="123"/>
      <c r="F35" s="123"/>
      <c r="G35" s="123"/>
      <c r="H35" s="123"/>
      <c r="I35" s="123"/>
      <c r="J35" s="123"/>
      <c r="K35" s="123"/>
      <c r="L35" s="113"/>
      <c r="M35" s="114"/>
      <c r="N35" s="115"/>
    </row>
    <row r="36" spans="1:14" s="16" customFormat="1" ht="15.75">
      <c r="A36" s="116"/>
      <c r="B36" s="123"/>
      <c r="C36" s="123"/>
      <c r="D36" s="123"/>
      <c r="E36" s="123"/>
      <c r="F36" s="123"/>
      <c r="G36" s="123"/>
      <c r="H36" s="123"/>
      <c r="I36" s="123"/>
      <c r="J36" s="123"/>
      <c r="K36" s="123"/>
      <c r="L36" s="113"/>
      <c r="M36" s="114"/>
      <c r="N36" s="115"/>
    </row>
    <row r="37" spans="1:14" s="16" customFormat="1" ht="15.75">
      <c r="A37" s="116"/>
      <c r="B37" s="123"/>
      <c r="C37" s="123"/>
      <c r="D37" s="123"/>
      <c r="E37" s="123"/>
      <c r="F37" s="123"/>
      <c r="G37" s="123"/>
      <c r="H37" s="123"/>
      <c r="I37" s="123"/>
      <c r="J37" s="123"/>
      <c r="K37" s="123"/>
      <c r="L37" s="113"/>
      <c r="M37" s="114"/>
      <c r="N37" s="115"/>
    </row>
    <row r="38" spans="1:14" s="16" customFormat="1" ht="15.75">
      <c r="A38" s="116"/>
      <c r="B38" s="123"/>
      <c r="C38" s="123"/>
      <c r="D38" s="123"/>
      <c r="E38" s="123"/>
      <c r="F38" s="123"/>
      <c r="G38" s="123"/>
      <c r="H38" s="123"/>
      <c r="I38" s="123"/>
      <c r="J38" s="123"/>
      <c r="K38" s="123"/>
      <c r="L38" s="113"/>
      <c r="M38" s="114"/>
      <c r="N38" s="115"/>
    </row>
    <row r="39" spans="1:14" s="16" customFormat="1" ht="15.75">
      <c r="A39" s="116"/>
      <c r="B39" s="123"/>
      <c r="C39" s="123"/>
      <c r="D39" s="123"/>
      <c r="E39" s="123"/>
      <c r="F39" s="123"/>
      <c r="G39" s="123"/>
      <c r="H39" s="123"/>
      <c r="I39" s="123"/>
      <c r="J39" s="123"/>
      <c r="K39" s="123"/>
      <c r="L39" s="113"/>
      <c r="M39" s="114"/>
      <c r="N39" s="115"/>
    </row>
    <row r="40" spans="1:14" s="16" customFormat="1" ht="15.75">
      <c r="A40" s="116"/>
      <c r="B40" s="123"/>
      <c r="C40" s="123"/>
      <c r="D40" s="123"/>
      <c r="E40" s="123"/>
      <c r="F40" s="123"/>
      <c r="G40" s="123"/>
      <c r="H40" s="123"/>
      <c r="I40" s="123"/>
      <c r="J40" s="123"/>
      <c r="K40" s="123"/>
      <c r="L40" s="113"/>
      <c r="M40" s="114"/>
      <c r="N40" s="115"/>
    </row>
    <row r="41" spans="1:14" s="16" customFormat="1" ht="15.75">
      <c r="A41" s="116"/>
      <c r="B41" s="123"/>
      <c r="C41" s="123"/>
      <c r="D41" s="123"/>
      <c r="E41" s="123"/>
      <c r="F41" s="123"/>
      <c r="G41" s="123"/>
      <c r="H41" s="123"/>
      <c r="I41" s="123"/>
      <c r="J41" s="123"/>
      <c r="K41" s="123"/>
      <c r="L41" s="113"/>
      <c r="M41" s="114"/>
      <c r="N41" s="115"/>
    </row>
    <row r="42" spans="1:14" s="16" customFormat="1" ht="15.75">
      <c r="A42" s="116"/>
      <c r="B42" s="123"/>
      <c r="C42" s="123"/>
      <c r="D42" s="123"/>
      <c r="E42" s="123"/>
      <c r="F42" s="123"/>
      <c r="G42" s="123"/>
      <c r="H42" s="123"/>
      <c r="I42" s="123"/>
      <c r="J42" s="123"/>
      <c r="K42" s="123"/>
      <c r="L42" s="113"/>
      <c r="M42" s="114"/>
      <c r="N42" s="115"/>
    </row>
    <row r="43" spans="1:14" s="16" customFormat="1" ht="15.75">
      <c r="A43" s="116"/>
      <c r="B43" s="123"/>
      <c r="C43" s="123"/>
      <c r="D43" s="123"/>
      <c r="E43" s="123"/>
      <c r="F43" s="123"/>
      <c r="G43" s="123"/>
      <c r="H43" s="123"/>
      <c r="I43" s="123"/>
      <c r="J43" s="123"/>
      <c r="K43" s="123"/>
      <c r="L43" s="113"/>
      <c r="M43" s="114"/>
      <c r="N43" s="115"/>
    </row>
    <row r="44" spans="1:14" s="16" customFormat="1" ht="15.75">
      <c r="A44" s="116"/>
      <c r="B44" s="123"/>
      <c r="C44" s="123"/>
      <c r="D44" s="123"/>
      <c r="E44" s="123"/>
      <c r="F44" s="123"/>
      <c r="G44" s="123"/>
      <c r="H44" s="123"/>
      <c r="I44" s="123"/>
      <c r="J44" s="123"/>
      <c r="K44" s="123"/>
      <c r="L44" s="113"/>
      <c r="M44" s="114"/>
      <c r="N44" s="115"/>
    </row>
    <row r="45" spans="1:14" s="16" customFormat="1" ht="15.75">
      <c r="A45" s="116"/>
      <c r="B45" s="123"/>
      <c r="C45" s="123"/>
      <c r="D45" s="123"/>
      <c r="E45" s="123"/>
      <c r="F45" s="123"/>
      <c r="G45" s="123"/>
      <c r="H45" s="123"/>
      <c r="I45" s="123"/>
      <c r="J45" s="123"/>
      <c r="K45" s="123"/>
      <c r="L45" s="113"/>
      <c r="M45" s="114"/>
      <c r="N45" s="115"/>
    </row>
    <row r="46" spans="1:14" s="16" customFormat="1" ht="15.75">
      <c r="A46" s="116"/>
      <c r="B46" s="123"/>
      <c r="C46" s="123"/>
      <c r="D46" s="123"/>
      <c r="E46" s="123"/>
      <c r="F46" s="123"/>
      <c r="G46" s="123"/>
      <c r="H46" s="123"/>
      <c r="I46" s="123"/>
      <c r="J46" s="123"/>
      <c r="K46" s="123"/>
      <c r="L46" s="113"/>
      <c r="M46" s="114"/>
      <c r="N46" s="115"/>
    </row>
    <row r="47" spans="1:14" s="16" customFormat="1" ht="15.75">
      <c r="A47" s="116"/>
      <c r="B47" s="123"/>
      <c r="C47" s="123"/>
      <c r="D47" s="123"/>
      <c r="E47" s="123"/>
      <c r="F47" s="123"/>
      <c r="G47" s="123"/>
      <c r="H47" s="123"/>
      <c r="I47" s="123"/>
      <c r="J47" s="123"/>
      <c r="K47" s="123"/>
      <c r="L47" s="113"/>
      <c r="M47" s="114"/>
      <c r="N47" s="115"/>
    </row>
    <row r="48" spans="1:14" s="16" customFormat="1" ht="15.75">
      <c r="A48" s="116"/>
      <c r="B48" s="123"/>
      <c r="C48" s="123"/>
      <c r="D48" s="123"/>
      <c r="E48" s="123"/>
      <c r="F48" s="123"/>
      <c r="G48" s="123"/>
      <c r="H48" s="123"/>
      <c r="I48" s="123"/>
      <c r="J48" s="123"/>
      <c r="K48" s="123"/>
      <c r="L48" s="113"/>
      <c r="M48" s="114"/>
      <c r="N48" s="115"/>
    </row>
    <row r="49" ht="41.25" customHeight="1"/>
  </sheetData>
  <mergeCells count="6">
    <mergeCell ref="A1:K1"/>
    <mergeCell ref="A25:F25"/>
    <mergeCell ref="A24:K24"/>
    <mergeCell ref="H4:K4"/>
    <mergeCell ref="B4:G4"/>
    <mergeCell ref="A2:K2"/>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6">
    <tabColor rgb="FFFFFF00"/>
    <pageSetUpPr fitToPage="1"/>
  </sheetPr>
  <dimension ref="A1:L49"/>
  <sheetViews>
    <sheetView showGridLines="0" view="pageBreakPreview" zoomScale="40" zoomScaleNormal="100" zoomScaleSheetLayoutView="40" zoomScalePageLayoutView="62" workbookViewId="0">
      <selection activeCell="A3" sqref="A3:L49"/>
    </sheetView>
  </sheetViews>
  <sheetFormatPr defaultColWidth="11.42578125" defaultRowHeight="14.25"/>
  <cols>
    <col min="1" max="1" width="18.42578125" style="270" customWidth="1"/>
    <col min="2" max="2" width="42.5703125" style="270" customWidth="1"/>
    <col min="3" max="3" width="30.140625" style="270" customWidth="1"/>
    <col min="4" max="4" width="42.5703125" style="270" customWidth="1"/>
    <col min="5" max="5" width="9.85546875" style="270" customWidth="1"/>
    <col min="6" max="6" width="18.7109375" style="270" customWidth="1"/>
    <col min="7" max="9" width="42.5703125" style="270" customWidth="1"/>
    <col min="10" max="10" width="55.85546875" style="270" customWidth="1"/>
    <col min="11" max="11" width="64.7109375" style="270" customWidth="1"/>
    <col min="12" max="12" width="26.140625" style="270" customWidth="1"/>
    <col min="13" max="16384" width="11.42578125" style="270"/>
  </cols>
  <sheetData>
    <row r="1" spans="1:12" ht="90.75" customHeight="1">
      <c r="A1" s="1349"/>
      <c r="B1" s="1349"/>
      <c r="C1" s="1349"/>
      <c r="D1" s="1349"/>
      <c r="E1" s="1349"/>
      <c r="F1" s="1349"/>
      <c r="G1" s="1349"/>
      <c r="H1" s="1349"/>
      <c r="I1" s="1349"/>
      <c r="J1" s="1349"/>
      <c r="K1" s="1349"/>
      <c r="L1" s="1349"/>
    </row>
    <row r="2" spans="1:12" ht="52.5" customHeight="1">
      <c r="B2" s="399"/>
      <c r="C2" s="399"/>
      <c r="D2" s="399"/>
      <c r="E2" s="399"/>
      <c r="F2" s="399"/>
      <c r="G2" s="399"/>
      <c r="H2" s="399"/>
      <c r="I2" s="399"/>
      <c r="J2" s="399"/>
      <c r="K2" s="399"/>
      <c r="L2" s="399"/>
    </row>
    <row r="3" spans="1:12" ht="30.75" customHeight="1">
      <c r="A3" s="1350" t="s">
        <v>150</v>
      </c>
      <c r="B3" s="1350"/>
      <c r="C3" s="1350"/>
      <c r="D3" s="1350"/>
      <c r="E3" s="1350"/>
      <c r="F3" s="1350"/>
      <c r="G3" s="1350"/>
      <c r="H3" s="1350"/>
      <c r="I3" s="1350"/>
      <c r="J3" s="1350"/>
      <c r="K3" s="1350"/>
      <c r="L3" s="1350"/>
    </row>
    <row r="4" spans="1:12" ht="23.25" customHeight="1">
      <c r="A4" s="1350"/>
      <c r="B4" s="1350"/>
      <c r="C4" s="1350"/>
      <c r="D4" s="1350"/>
      <c r="E4" s="1350"/>
      <c r="F4" s="1350"/>
      <c r="G4" s="1350"/>
      <c r="H4" s="1350"/>
      <c r="I4" s="1350"/>
      <c r="J4" s="1350"/>
      <c r="K4" s="1350"/>
      <c r="L4" s="1350"/>
    </row>
    <row r="5" spans="1:12" s="400" customFormat="1" ht="25.5" customHeight="1">
      <c r="A5" s="1350"/>
      <c r="B5" s="1350"/>
      <c r="C5" s="1350"/>
      <c r="D5" s="1350"/>
      <c r="E5" s="1350"/>
      <c r="F5" s="1350"/>
      <c r="G5" s="1350"/>
      <c r="H5" s="1350"/>
      <c r="I5" s="1350"/>
      <c r="J5" s="1350"/>
      <c r="K5" s="1350"/>
      <c r="L5" s="1350"/>
    </row>
    <row r="6" spans="1:12" ht="25.5" customHeight="1">
      <c r="A6" s="1350"/>
      <c r="B6" s="1350"/>
      <c r="C6" s="1350"/>
      <c r="D6" s="1350"/>
      <c r="E6" s="1350"/>
      <c r="F6" s="1350"/>
      <c r="G6" s="1350"/>
      <c r="H6" s="1350"/>
      <c r="I6" s="1350"/>
      <c r="J6" s="1350"/>
      <c r="K6" s="1350"/>
      <c r="L6" s="1350"/>
    </row>
    <row r="7" spans="1:12" ht="25.5" customHeight="1">
      <c r="A7" s="1350"/>
      <c r="B7" s="1350"/>
      <c r="C7" s="1350"/>
      <c r="D7" s="1350"/>
      <c r="E7" s="1350"/>
      <c r="F7" s="1350"/>
      <c r="G7" s="1350"/>
      <c r="H7" s="1350"/>
      <c r="I7" s="1350"/>
      <c r="J7" s="1350"/>
      <c r="K7" s="1350"/>
      <c r="L7" s="1350"/>
    </row>
    <row r="8" spans="1:12" ht="25.5" customHeight="1">
      <c r="A8" s="1350"/>
      <c r="B8" s="1350"/>
      <c r="C8" s="1350"/>
      <c r="D8" s="1350"/>
      <c r="E8" s="1350"/>
      <c r="F8" s="1350"/>
      <c r="G8" s="1350"/>
      <c r="H8" s="1350"/>
      <c r="I8" s="1350"/>
      <c r="J8" s="1350"/>
      <c r="K8" s="1350"/>
      <c r="L8" s="1350"/>
    </row>
    <row r="9" spans="1:12" ht="25.5" customHeight="1">
      <c r="A9" s="1350"/>
      <c r="B9" s="1350"/>
      <c r="C9" s="1350"/>
      <c r="D9" s="1350"/>
      <c r="E9" s="1350"/>
      <c r="F9" s="1350"/>
      <c r="G9" s="1350"/>
      <c r="H9" s="1350"/>
      <c r="I9" s="1350"/>
      <c r="J9" s="1350"/>
      <c r="K9" s="1350"/>
      <c r="L9" s="1350"/>
    </row>
    <row r="10" spans="1:12" ht="25.5" customHeight="1">
      <c r="A10" s="1350"/>
      <c r="B10" s="1350"/>
      <c r="C10" s="1350"/>
      <c r="D10" s="1350"/>
      <c r="E10" s="1350"/>
      <c r="F10" s="1350"/>
      <c r="G10" s="1350"/>
      <c r="H10" s="1350"/>
      <c r="I10" s="1350"/>
      <c r="J10" s="1350"/>
      <c r="K10" s="1350"/>
      <c r="L10" s="1350"/>
    </row>
    <row r="11" spans="1:12" ht="25.5" customHeight="1">
      <c r="A11" s="1350"/>
      <c r="B11" s="1350"/>
      <c r="C11" s="1350"/>
      <c r="D11" s="1350"/>
      <c r="E11" s="1350"/>
      <c r="F11" s="1350"/>
      <c r="G11" s="1350"/>
      <c r="H11" s="1350"/>
      <c r="I11" s="1350"/>
      <c r="J11" s="1350"/>
      <c r="K11" s="1350"/>
      <c r="L11" s="1350"/>
    </row>
    <row r="12" spans="1:12" ht="23.25" customHeight="1">
      <c r="A12" s="1350"/>
      <c r="B12" s="1350"/>
      <c r="C12" s="1350"/>
      <c r="D12" s="1350"/>
      <c r="E12" s="1350"/>
      <c r="F12" s="1350"/>
      <c r="G12" s="1350"/>
      <c r="H12" s="1350"/>
      <c r="I12" s="1350"/>
      <c r="J12" s="1350"/>
      <c r="K12" s="1350"/>
      <c r="L12" s="1350"/>
    </row>
    <row r="13" spans="1:12" ht="25.5" customHeight="1">
      <c r="A13" s="1350"/>
      <c r="B13" s="1350"/>
      <c r="C13" s="1350"/>
      <c r="D13" s="1350"/>
      <c r="E13" s="1350"/>
      <c r="F13" s="1350"/>
      <c r="G13" s="1350"/>
      <c r="H13" s="1350"/>
      <c r="I13" s="1350"/>
      <c r="J13" s="1350"/>
      <c r="K13" s="1350"/>
      <c r="L13" s="1350"/>
    </row>
    <row r="14" spans="1:12" ht="25.5" customHeight="1">
      <c r="A14" s="1350"/>
      <c r="B14" s="1350"/>
      <c r="C14" s="1350"/>
      <c r="D14" s="1350"/>
      <c r="E14" s="1350"/>
      <c r="F14" s="1350"/>
      <c r="G14" s="1350"/>
      <c r="H14" s="1350"/>
      <c r="I14" s="1350"/>
      <c r="J14" s="1350"/>
      <c r="K14" s="1350"/>
      <c r="L14" s="1350"/>
    </row>
    <row r="15" spans="1:12" ht="25.5" customHeight="1">
      <c r="A15" s="1350"/>
      <c r="B15" s="1350"/>
      <c r="C15" s="1350"/>
      <c r="D15" s="1350"/>
      <c r="E15" s="1350"/>
      <c r="F15" s="1350"/>
      <c r="G15" s="1350"/>
      <c r="H15" s="1350"/>
      <c r="I15" s="1350"/>
      <c r="J15" s="1350"/>
      <c r="K15" s="1350"/>
      <c r="L15" s="1350"/>
    </row>
    <row r="16" spans="1:12" ht="25.5" customHeight="1">
      <c r="A16" s="1350"/>
      <c r="B16" s="1350"/>
      <c r="C16" s="1350"/>
      <c r="D16" s="1350"/>
      <c r="E16" s="1350"/>
      <c r="F16" s="1350"/>
      <c r="G16" s="1350"/>
      <c r="H16" s="1350"/>
      <c r="I16" s="1350"/>
      <c r="J16" s="1350"/>
      <c r="K16" s="1350"/>
      <c r="L16" s="1350"/>
    </row>
    <row r="17" spans="1:12" ht="25.5" customHeight="1">
      <c r="A17" s="1350"/>
      <c r="B17" s="1350"/>
      <c r="C17" s="1350"/>
      <c r="D17" s="1350"/>
      <c r="E17" s="1350"/>
      <c r="F17" s="1350"/>
      <c r="G17" s="1350"/>
      <c r="H17" s="1350"/>
      <c r="I17" s="1350"/>
      <c r="J17" s="1350"/>
      <c r="K17" s="1350"/>
      <c r="L17" s="1350"/>
    </row>
    <row r="18" spans="1:12" ht="25.5" customHeight="1">
      <c r="A18" s="1350"/>
      <c r="B18" s="1350"/>
      <c r="C18" s="1350"/>
      <c r="D18" s="1350"/>
      <c r="E18" s="1350"/>
      <c r="F18" s="1350"/>
      <c r="G18" s="1350"/>
      <c r="H18" s="1350"/>
      <c r="I18" s="1350"/>
      <c r="J18" s="1350"/>
      <c r="K18" s="1350"/>
      <c r="L18" s="1350"/>
    </row>
    <row r="19" spans="1:12" ht="25.5" customHeight="1">
      <c r="A19" s="1350"/>
      <c r="B19" s="1350"/>
      <c r="C19" s="1350"/>
      <c r="D19" s="1350"/>
      <c r="E19" s="1350"/>
      <c r="F19" s="1350"/>
      <c r="G19" s="1350"/>
      <c r="H19" s="1350"/>
      <c r="I19" s="1350"/>
      <c r="J19" s="1350"/>
      <c r="K19" s="1350"/>
      <c r="L19" s="1350"/>
    </row>
    <row r="20" spans="1:12" ht="25.5" customHeight="1">
      <c r="A20" s="1350"/>
      <c r="B20" s="1350"/>
      <c r="C20" s="1350"/>
      <c r="D20" s="1350"/>
      <c r="E20" s="1350"/>
      <c r="F20" s="1350"/>
      <c r="G20" s="1350"/>
      <c r="H20" s="1350"/>
      <c r="I20" s="1350"/>
      <c r="J20" s="1350"/>
      <c r="K20" s="1350"/>
      <c r="L20" s="1350"/>
    </row>
    <row r="21" spans="1:12" ht="25.5" customHeight="1">
      <c r="A21" s="1350"/>
      <c r="B21" s="1350"/>
      <c r="C21" s="1350"/>
      <c r="D21" s="1350"/>
      <c r="E21" s="1350"/>
      <c r="F21" s="1350"/>
      <c r="G21" s="1350"/>
      <c r="H21" s="1350"/>
      <c r="I21" s="1350"/>
      <c r="J21" s="1350"/>
      <c r="K21" s="1350"/>
      <c r="L21" s="1350"/>
    </row>
    <row r="22" spans="1:12" ht="25.5" customHeight="1">
      <c r="A22" s="1350"/>
      <c r="B22" s="1350"/>
      <c r="C22" s="1350"/>
      <c r="D22" s="1350"/>
      <c r="E22" s="1350"/>
      <c r="F22" s="1350"/>
      <c r="G22" s="1350"/>
      <c r="H22" s="1350"/>
      <c r="I22" s="1350"/>
      <c r="J22" s="1350"/>
      <c r="K22" s="1350"/>
      <c r="L22" s="1350"/>
    </row>
    <row r="23" spans="1:12" ht="25.5" customHeight="1">
      <c r="A23" s="1350"/>
      <c r="B23" s="1350"/>
      <c r="C23" s="1350"/>
      <c r="D23" s="1350"/>
      <c r="E23" s="1350"/>
      <c r="F23" s="1350"/>
      <c r="G23" s="1350"/>
      <c r="H23" s="1350"/>
      <c r="I23" s="1350"/>
      <c r="J23" s="1350"/>
      <c r="K23" s="1350"/>
      <c r="L23" s="1350"/>
    </row>
    <row r="24" spans="1:12" ht="25.5" customHeight="1">
      <c r="A24" s="1350"/>
      <c r="B24" s="1350"/>
      <c r="C24" s="1350"/>
      <c r="D24" s="1350"/>
      <c r="E24" s="1350"/>
      <c r="F24" s="1350"/>
      <c r="G24" s="1350"/>
      <c r="H24" s="1350"/>
      <c r="I24" s="1350"/>
      <c r="J24" s="1350"/>
      <c r="K24" s="1350"/>
      <c r="L24" s="1350"/>
    </row>
    <row r="25" spans="1:12" ht="25.5" customHeight="1">
      <c r="A25" s="1350"/>
      <c r="B25" s="1350"/>
      <c r="C25" s="1350"/>
      <c r="D25" s="1350"/>
      <c r="E25" s="1350"/>
      <c r="F25" s="1350"/>
      <c r="G25" s="1350"/>
      <c r="H25" s="1350"/>
      <c r="I25" s="1350"/>
      <c r="J25" s="1350"/>
      <c r="K25" s="1350"/>
      <c r="L25" s="1350"/>
    </row>
    <row r="26" spans="1:12" ht="25.5" customHeight="1">
      <c r="A26" s="1350"/>
      <c r="B26" s="1350"/>
      <c r="C26" s="1350"/>
      <c r="D26" s="1350"/>
      <c r="E26" s="1350"/>
      <c r="F26" s="1350"/>
      <c r="G26" s="1350"/>
      <c r="H26" s="1350"/>
      <c r="I26" s="1350"/>
      <c r="J26" s="1350"/>
      <c r="K26" s="1350"/>
      <c r="L26" s="1350"/>
    </row>
    <row r="27" spans="1:12" ht="25.5" customHeight="1">
      <c r="A27" s="1350"/>
      <c r="B27" s="1350"/>
      <c r="C27" s="1350"/>
      <c r="D27" s="1350"/>
      <c r="E27" s="1350"/>
      <c r="F27" s="1350"/>
      <c r="G27" s="1350"/>
      <c r="H27" s="1350"/>
      <c r="I27" s="1350"/>
      <c r="J27" s="1350"/>
      <c r="K27" s="1350"/>
      <c r="L27" s="1350"/>
    </row>
    <row r="28" spans="1:12" ht="25.5" customHeight="1">
      <c r="A28" s="1350"/>
      <c r="B28" s="1350"/>
      <c r="C28" s="1350"/>
      <c r="D28" s="1350"/>
      <c r="E28" s="1350"/>
      <c r="F28" s="1350"/>
      <c r="G28" s="1350"/>
      <c r="H28" s="1350"/>
      <c r="I28" s="1350"/>
      <c r="J28" s="1350"/>
      <c r="K28" s="1350"/>
      <c r="L28" s="1350"/>
    </row>
    <row r="29" spans="1:12" ht="25.5" customHeight="1">
      <c r="A29" s="1350"/>
      <c r="B29" s="1350"/>
      <c r="C29" s="1350"/>
      <c r="D29" s="1350"/>
      <c r="E29" s="1350"/>
      <c r="F29" s="1350"/>
      <c r="G29" s="1350"/>
      <c r="H29" s="1350"/>
      <c r="I29" s="1350"/>
      <c r="J29" s="1350"/>
      <c r="K29" s="1350"/>
      <c r="L29" s="1350"/>
    </row>
    <row r="30" spans="1:12" ht="25.5" customHeight="1">
      <c r="A30" s="1350"/>
      <c r="B30" s="1350"/>
      <c r="C30" s="1350"/>
      <c r="D30" s="1350"/>
      <c r="E30" s="1350"/>
      <c r="F30" s="1350"/>
      <c r="G30" s="1350"/>
      <c r="H30" s="1350"/>
      <c r="I30" s="1350"/>
      <c r="J30" s="1350"/>
      <c r="K30" s="1350"/>
      <c r="L30" s="1350"/>
    </row>
    <row r="31" spans="1:12" ht="25.5" customHeight="1">
      <c r="A31" s="1350"/>
      <c r="B31" s="1350"/>
      <c r="C31" s="1350"/>
      <c r="D31" s="1350"/>
      <c r="E31" s="1350"/>
      <c r="F31" s="1350"/>
      <c r="G31" s="1350"/>
      <c r="H31" s="1350"/>
      <c r="I31" s="1350"/>
      <c r="J31" s="1350"/>
      <c r="K31" s="1350"/>
      <c r="L31" s="1350"/>
    </row>
    <row r="32" spans="1:12" ht="25.5" customHeight="1">
      <c r="A32" s="1350"/>
      <c r="B32" s="1350"/>
      <c r="C32" s="1350"/>
      <c r="D32" s="1350"/>
      <c r="E32" s="1350"/>
      <c r="F32" s="1350"/>
      <c r="G32" s="1350"/>
      <c r="H32" s="1350"/>
      <c r="I32" s="1350"/>
      <c r="J32" s="1350"/>
      <c r="K32" s="1350"/>
      <c r="L32" s="1350"/>
    </row>
    <row r="33" spans="1:12" ht="25.5" customHeight="1">
      <c r="A33" s="1350"/>
      <c r="B33" s="1350"/>
      <c r="C33" s="1350"/>
      <c r="D33" s="1350"/>
      <c r="E33" s="1350"/>
      <c r="F33" s="1350"/>
      <c r="G33" s="1350"/>
      <c r="H33" s="1350"/>
      <c r="I33" s="1350"/>
      <c r="J33" s="1350"/>
      <c r="K33" s="1350"/>
      <c r="L33" s="1350"/>
    </row>
    <row r="34" spans="1:12" ht="25.5" customHeight="1">
      <c r="A34" s="1350"/>
      <c r="B34" s="1350"/>
      <c r="C34" s="1350"/>
      <c r="D34" s="1350"/>
      <c r="E34" s="1350"/>
      <c r="F34" s="1350"/>
      <c r="G34" s="1350"/>
      <c r="H34" s="1350"/>
      <c r="I34" s="1350"/>
      <c r="J34" s="1350"/>
      <c r="K34" s="1350"/>
      <c r="L34" s="1350"/>
    </row>
    <row r="35" spans="1:12">
      <c r="A35" s="1350"/>
      <c r="B35" s="1350"/>
      <c r="C35" s="1350"/>
      <c r="D35" s="1350"/>
      <c r="E35" s="1350"/>
      <c r="F35" s="1350"/>
      <c r="G35" s="1350"/>
      <c r="H35" s="1350"/>
      <c r="I35" s="1350"/>
      <c r="J35" s="1350"/>
      <c r="K35" s="1350"/>
      <c r="L35" s="1350"/>
    </row>
    <row r="36" spans="1:12">
      <c r="A36" s="1350"/>
      <c r="B36" s="1350"/>
      <c r="C36" s="1350"/>
      <c r="D36" s="1350"/>
      <c r="E36" s="1350"/>
      <c r="F36" s="1350"/>
      <c r="G36" s="1350"/>
      <c r="H36" s="1350"/>
      <c r="I36" s="1350"/>
      <c r="J36" s="1350"/>
      <c r="K36" s="1350"/>
      <c r="L36" s="1350"/>
    </row>
    <row r="37" spans="1:12">
      <c r="A37" s="1350"/>
      <c r="B37" s="1350"/>
      <c r="C37" s="1350"/>
      <c r="D37" s="1350"/>
      <c r="E37" s="1350"/>
      <c r="F37" s="1350"/>
      <c r="G37" s="1350"/>
      <c r="H37" s="1350"/>
      <c r="I37" s="1350"/>
      <c r="J37" s="1350"/>
      <c r="K37" s="1350"/>
      <c r="L37" s="1350"/>
    </row>
    <row r="38" spans="1:12">
      <c r="A38" s="1350"/>
      <c r="B38" s="1350"/>
      <c r="C38" s="1350"/>
      <c r="D38" s="1350"/>
      <c r="E38" s="1350"/>
      <c r="F38" s="1350"/>
      <c r="G38" s="1350"/>
      <c r="H38" s="1350"/>
      <c r="I38" s="1350"/>
      <c r="J38" s="1350"/>
      <c r="K38" s="1350"/>
      <c r="L38" s="1350"/>
    </row>
    <row r="39" spans="1:12" ht="51" customHeight="1">
      <c r="A39" s="1350"/>
      <c r="B39" s="1350"/>
      <c r="C39" s="1350"/>
      <c r="D39" s="1350"/>
      <c r="E39" s="1350"/>
      <c r="F39" s="1350"/>
      <c r="G39" s="1350"/>
      <c r="H39" s="1350"/>
      <c r="I39" s="1350"/>
      <c r="J39" s="1350"/>
      <c r="K39" s="1350"/>
      <c r="L39" s="1350"/>
    </row>
    <row r="40" spans="1:12" ht="149.25" customHeight="1">
      <c r="A40" s="1350"/>
      <c r="B40" s="1350"/>
      <c r="C40" s="1350"/>
      <c r="D40" s="1350"/>
      <c r="E40" s="1350"/>
      <c r="F40" s="1350"/>
      <c r="G40" s="1350"/>
      <c r="H40" s="1350"/>
      <c r="I40" s="1350"/>
      <c r="J40" s="1350"/>
      <c r="K40" s="1350"/>
      <c r="L40" s="1350"/>
    </row>
    <row r="41" spans="1:12" ht="61.5" customHeight="1">
      <c r="A41" s="1350"/>
      <c r="B41" s="1350"/>
      <c r="C41" s="1350"/>
      <c r="D41" s="1350"/>
      <c r="E41" s="1350"/>
      <c r="F41" s="1350"/>
      <c r="G41" s="1350"/>
      <c r="H41" s="1350"/>
      <c r="I41" s="1350"/>
      <c r="J41" s="1350"/>
      <c r="K41" s="1350"/>
      <c r="L41" s="1350"/>
    </row>
    <row r="42" spans="1:12" ht="61.5" customHeight="1">
      <c r="A42" s="1350"/>
      <c r="B42" s="1350"/>
      <c r="C42" s="1350"/>
      <c r="D42" s="1350"/>
      <c r="E42" s="1350"/>
      <c r="F42" s="1350"/>
      <c r="G42" s="1350"/>
      <c r="H42" s="1350"/>
      <c r="I42" s="1350"/>
      <c r="J42" s="1350"/>
      <c r="K42" s="1350"/>
      <c r="L42" s="1350"/>
    </row>
    <row r="43" spans="1:12" ht="61.5" customHeight="1">
      <c r="A43" s="1350"/>
      <c r="B43" s="1350"/>
      <c r="C43" s="1350"/>
      <c r="D43" s="1350"/>
      <c r="E43" s="1350"/>
      <c r="F43" s="1350"/>
      <c r="G43" s="1350"/>
      <c r="H43" s="1350"/>
      <c r="I43" s="1350"/>
      <c r="J43" s="1350"/>
      <c r="K43" s="1350"/>
      <c r="L43" s="1350"/>
    </row>
    <row r="44" spans="1:12" ht="61.5" customHeight="1">
      <c r="A44" s="1350"/>
      <c r="B44" s="1350"/>
      <c r="C44" s="1350"/>
      <c r="D44" s="1350"/>
      <c r="E44" s="1350"/>
      <c r="F44" s="1350"/>
      <c r="G44" s="1350"/>
      <c r="H44" s="1350"/>
      <c r="I44" s="1350"/>
      <c r="J44" s="1350"/>
      <c r="K44" s="1350"/>
      <c r="L44" s="1350"/>
    </row>
    <row r="45" spans="1:12" ht="61.5" customHeight="1">
      <c r="A45" s="1350"/>
      <c r="B45" s="1350"/>
      <c r="C45" s="1350"/>
      <c r="D45" s="1350"/>
      <c r="E45" s="1350"/>
      <c r="F45" s="1350"/>
      <c r="G45" s="1350"/>
      <c r="H45" s="1350"/>
      <c r="I45" s="1350"/>
      <c r="J45" s="1350"/>
      <c r="K45" s="1350"/>
      <c r="L45" s="1350"/>
    </row>
    <row r="46" spans="1:12" ht="61.5" customHeight="1">
      <c r="A46" s="1350"/>
      <c r="B46" s="1350"/>
      <c r="C46" s="1350"/>
      <c r="D46" s="1350"/>
      <c r="E46" s="1350"/>
      <c r="F46" s="1350"/>
      <c r="G46" s="1350"/>
      <c r="H46" s="1350"/>
      <c r="I46" s="1350"/>
      <c r="J46" s="1350"/>
      <c r="K46" s="1350"/>
      <c r="L46" s="1350"/>
    </row>
    <row r="47" spans="1:12" ht="61.5" customHeight="1">
      <c r="A47" s="1350"/>
      <c r="B47" s="1350"/>
      <c r="C47" s="1350"/>
      <c r="D47" s="1350"/>
      <c r="E47" s="1350"/>
      <c r="F47" s="1350"/>
      <c r="G47" s="1350"/>
      <c r="H47" s="1350"/>
      <c r="I47" s="1350"/>
      <c r="J47" s="1350"/>
      <c r="K47" s="1350"/>
      <c r="L47" s="1350"/>
    </row>
    <row r="48" spans="1:12" ht="61.5" customHeight="1">
      <c r="A48" s="1350"/>
      <c r="B48" s="1350"/>
      <c r="C48" s="1350"/>
      <c r="D48" s="1350"/>
      <c r="E48" s="1350"/>
      <c r="F48" s="1350"/>
      <c r="G48" s="1350"/>
      <c r="H48" s="1350"/>
      <c r="I48" s="1350"/>
      <c r="J48" s="1350"/>
      <c r="K48" s="1350"/>
      <c r="L48" s="1350"/>
    </row>
    <row r="49" spans="1:12" ht="138.75" customHeight="1">
      <c r="A49" s="1350"/>
      <c r="B49" s="1350"/>
      <c r="C49" s="1350"/>
      <c r="D49" s="1350"/>
      <c r="E49" s="1350"/>
      <c r="F49" s="1350"/>
      <c r="G49" s="1350"/>
      <c r="H49" s="1350"/>
      <c r="I49" s="1350"/>
      <c r="J49" s="1350"/>
      <c r="K49" s="1350"/>
      <c r="L49" s="1350"/>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1">
    <tabColor theme="3" tint="0.59999389629810485"/>
    <pageSetUpPr fitToPage="1"/>
  </sheetPr>
  <dimension ref="A1:J54"/>
  <sheetViews>
    <sheetView showGridLines="0" view="pageBreakPreview" topLeftCell="A7" zoomScaleNormal="100" zoomScaleSheetLayoutView="100" workbookViewId="0">
      <selection activeCell="E23" sqref="A22:E23"/>
    </sheetView>
  </sheetViews>
  <sheetFormatPr defaultColWidth="11.42578125" defaultRowHeight="14.25"/>
  <cols>
    <col min="1" max="1" width="17.140625" style="433" customWidth="1"/>
    <col min="2" max="2" width="18.5703125" style="433" bestFit="1" customWidth="1"/>
    <col min="3" max="3" width="19.7109375" style="433" bestFit="1" customWidth="1"/>
    <col min="4" max="4" width="15.85546875" style="433" customWidth="1"/>
    <col min="5" max="5" width="20.140625" style="433" bestFit="1" customWidth="1"/>
    <col min="6" max="6" width="31.28515625" style="435" customWidth="1"/>
    <col min="7" max="7" width="18" style="435" customWidth="1"/>
    <col min="8" max="8" width="24.42578125" style="433" customWidth="1"/>
    <col min="9" max="9" width="23.140625" style="433" bestFit="1" customWidth="1"/>
    <col min="10" max="16384" width="11.42578125" style="433"/>
  </cols>
  <sheetData>
    <row r="1" spans="1:10" ht="32.25" customHeight="1">
      <c r="A1" s="1493" t="s">
        <v>497</v>
      </c>
      <c r="B1" s="1494"/>
      <c r="C1" s="1494"/>
      <c r="D1" s="1494"/>
      <c r="E1" s="1494"/>
      <c r="F1" s="1494"/>
      <c r="G1" s="1495"/>
      <c r="H1" s="434"/>
    </row>
    <row r="2" spans="1:10" ht="24.75" customHeight="1">
      <c r="A2" s="1496" t="str">
        <f>+'Resumen '!O4</f>
        <v>Período:  Diciembre 2008 - Mayo 2024</v>
      </c>
      <c r="B2" s="1497"/>
      <c r="C2" s="1497"/>
      <c r="D2" s="1497"/>
      <c r="E2" s="1497"/>
      <c r="F2" s="1497"/>
      <c r="G2" s="1498"/>
      <c r="H2" s="434"/>
    </row>
    <row r="3" spans="1:10" ht="6.75" customHeight="1">
      <c r="H3" s="434"/>
    </row>
    <row r="4" spans="1:10" s="437" customFormat="1" ht="44.25" customHeight="1">
      <c r="A4" s="1058" t="s">
        <v>406</v>
      </c>
      <c r="B4" s="1059" t="s">
        <v>498</v>
      </c>
      <c r="C4" s="1059" t="s">
        <v>499</v>
      </c>
      <c r="D4" s="1060" t="s">
        <v>500</v>
      </c>
      <c r="E4" s="1061" t="s">
        <v>501</v>
      </c>
      <c r="F4" s="436"/>
      <c r="G4" s="436"/>
      <c r="H4" s="434"/>
    </row>
    <row r="5" spans="1:10" hidden="1">
      <c r="A5" s="817">
        <v>2007</v>
      </c>
      <c r="B5" s="818">
        <v>7440643704.1800003</v>
      </c>
      <c r="C5" s="818">
        <v>13755990830.42</v>
      </c>
      <c r="D5" s="818">
        <v>0</v>
      </c>
      <c r="E5" s="819">
        <f>+C5+B5</f>
        <v>21196634534.599998</v>
      </c>
      <c r="G5" s="438"/>
      <c r="H5" s="434"/>
      <c r="I5" s="272"/>
      <c r="J5" s="272"/>
    </row>
    <row r="6" spans="1:10">
      <c r="A6" s="876">
        <v>2008</v>
      </c>
      <c r="B6" s="877">
        <v>10090935314.219999</v>
      </c>
      <c r="C6" s="877">
        <v>22987229737.049999</v>
      </c>
      <c r="D6" s="877">
        <v>0</v>
      </c>
      <c r="E6" s="878">
        <f>+C6+B6+Tabla26[[#This Row],[PE_Aportes Extraordinario Persona]]</f>
        <v>33078165051.269997</v>
      </c>
      <c r="G6" s="438"/>
      <c r="H6" s="434"/>
      <c r="I6" s="434"/>
      <c r="J6" s="440"/>
    </row>
    <row r="7" spans="1:10">
      <c r="A7" s="876">
        <v>2009</v>
      </c>
      <c r="B7" s="877">
        <v>12419428715.15</v>
      </c>
      <c r="C7" s="879">
        <v>25453341929.369999</v>
      </c>
      <c r="D7" s="877">
        <v>0</v>
      </c>
      <c r="E7" s="878">
        <f>+C7+B7+Tabla26[[#This Row],[PE_Aportes Extraordinario Persona]]</f>
        <v>37872770644.519997</v>
      </c>
      <c r="G7" s="438"/>
      <c r="H7" s="434"/>
    </row>
    <row r="8" spans="1:10">
      <c r="A8" s="876">
        <v>2010</v>
      </c>
      <c r="B8" s="877">
        <v>13982932933.34</v>
      </c>
      <c r="C8" s="879">
        <v>29622073160.660004</v>
      </c>
      <c r="D8" s="877">
        <v>0</v>
      </c>
      <c r="E8" s="878">
        <f>+C8+B8+Tabla26[[#This Row],[PE_Aportes Extraordinario Persona]]</f>
        <v>43605006094</v>
      </c>
      <c r="G8" s="438"/>
      <c r="H8" s="434"/>
    </row>
    <row r="9" spans="1:10">
      <c r="A9" s="876">
        <v>2011</v>
      </c>
      <c r="B9" s="877">
        <v>15631836986.009998</v>
      </c>
      <c r="C9" s="879">
        <v>33784047829.830002</v>
      </c>
      <c r="D9" s="877">
        <v>0</v>
      </c>
      <c r="E9" s="878">
        <f>+C9+B9+Tabla26[[#This Row],[PE_Aportes Extraordinario Persona]]</f>
        <v>49415884815.839996</v>
      </c>
      <c r="G9" s="438"/>
      <c r="H9" s="434"/>
    </row>
    <row r="10" spans="1:10">
      <c r="A10" s="876">
        <v>2012</v>
      </c>
      <c r="B10" s="877">
        <v>17595724643.350403</v>
      </c>
      <c r="C10" s="879">
        <v>37469807664.639603</v>
      </c>
      <c r="D10" s="877">
        <v>0</v>
      </c>
      <c r="E10" s="878">
        <f>+C10+B10+Tabla26[[#This Row],[PE_Aportes Extraordinario Persona]]</f>
        <v>55065532307.990005</v>
      </c>
      <c r="G10" s="438"/>
      <c r="H10" s="434"/>
    </row>
    <row r="11" spans="1:10">
      <c r="A11" s="876">
        <v>2013</v>
      </c>
      <c r="B11" s="877">
        <v>20873289030.960003</v>
      </c>
      <c r="C11" s="879">
        <v>40609714567.439995</v>
      </c>
      <c r="D11" s="877">
        <v>0</v>
      </c>
      <c r="E11" s="878">
        <f>+C11+B11+Tabla26[[#This Row],[PE_Aportes Extraordinario Persona]]</f>
        <v>61483003598.399994</v>
      </c>
      <c r="G11" s="438"/>
      <c r="H11" s="434"/>
    </row>
    <row r="12" spans="1:10">
      <c r="A12" s="876">
        <v>2014</v>
      </c>
      <c r="B12" s="877">
        <v>24657599719.139999</v>
      </c>
      <c r="C12" s="879">
        <v>45263293195.400002</v>
      </c>
      <c r="D12" s="877">
        <v>0</v>
      </c>
      <c r="E12" s="878">
        <f>+C12+B12+Tabla26[[#This Row],[PE_Aportes Extraordinario Persona]]</f>
        <v>69920892914.540009</v>
      </c>
      <c r="G12" s="438"/>
      <c r="H12" s="434"/>
    </row>
    <row r="13" spans="1:10">
      <c r="A13" s="876">
        <v>2015</v>
      </c>
      <c r="B13" s="877">
        <v>29250900435.389999</v>
      </c>
      <c r="C13" s="879">
        <v>49801471613.939987</v>
      </c>
      <c r="D13" s="877">
        <v>0</v>
      </c>
      <c r="E13" s="878">
        <f>+C13+B13+Tabla26[[#This Row],[PE_Aportes Extraordinario Persona]]</f>
        <v>79052372049.329987</v>
      </c>
      <c r="H13" s="434"/>
    </row>
    <row r="14" spans="1:10">
      <c r="A14" s="876">
        <v>2016</v>
      </c>
      <c r="B14" s="877">
        <v>33197918782.480003</v>
      </c>
      <c r="C14" s="877">
        <v>55851245438.969994</v>
      </c>
      <c r="D14" s="877">
        <v>0</v>
      </c>
      <c r="E14" s="878">
        <f>+C14+B14+Tabla26[[#This Row],[PE_Aportes Extraordinario Persona]]</f>
        <v>89049164221.449997</v>
      </c>
      <c r="H14" s="434"/>
    </row>
    <row r="15" spans="1:10">
      <c r="A15" s="876">
        <v>2017</v>
      </c>
      <c r="B15" s="877">
        <v>37563341220.540001</v>
      </c>
      <c r="C15" s="877">
        <v>62094410132.149994</v>
      </c>
      <c r="D15" s="877">
        <v>0</v>
      </c>
      <c r="E15" s="878">
        <f>+C15+B15+Tabla26[[#This Row],[PE_Aportes Extraordinario Persona]]</f>
        <v>99657751352.690002</v>
      </c>
      <c r="H15" s="434"/>
    </row>
    <row r="16" spans="1:10">
      <c r="A16" s="876">
        <v>2018</v>
      </c>
      <c r="B16" s="877">
        <v>42779387567.769997</v>
      </c>
      <c r="C16" s="877">
        <v>70074621814.729996</v>
      </c>
      <c r="D16" s="877">
        <v>0</v>
      </c>
      <c r="E16" s="878">
        <f>+C16+B16+Tabla26[[#This Row],[PE_Aportes Extraordinario Persona]]</f>
        <v>112854009382.5</v>
      </c>
    </row>
    <row r="17" spans="1:7">
      <c r="A17" s="876">
        <v>2019</v>
      </c>
      <c r="B17" s="877">
        <v>46529847103.790001</v>
      </c>
      <c r="C17" s="877">
        <v>76380977283.079987</v>
      </c>
      <c r="D17" s="877">
        <v>0</v>
      </c>
      <c r="E17" s="878">
        <f>+C17+B17+Tabla26[[#This Row],[PE_Aportes Extraordinario Persona]]</f>
        <v>122910824386.87</v>
      </c>
    </row>
    <row r="18" spans="1:7">
      <c r="A18" s="876">
        <v>2020</v>
      </c>
      <c r="B18" s="877">
        <v>51494714927.979996</v>
      </c>
      <c r="C18" s="877">
        <v>69903275637.529999</v>
      </c>
      <c r="D18" s="877">
        <v>0</v>
      </c>
      <c r="E18" s="878">
        <f>+C18+B18+Tabla26[[#This Row],[PE_Aportes Extraordinario Persona]]</f>
        <v>121397990565.50999</v>
      </c>
    </row>
    <row r="19" spans="1:7" s="441" customFormat="1">
      <c r="A19" s="876">
        <v>2021</v>
      </c>
      <c r="B19" s="877">
        <v>53978644084.050003</v>
      </c>
      <c r="C19" s="877">
        <v>85663651015.01001</v>
      </c>
      <c r="D19" s="877">
        <v>0</v>
      </c>
      <c r="E19" s="878">
        <f>+C19+B19+Tabla26[[#This Row],[PE_Aportes Extraordinario Persona]]</f>
        <v>139642295099.06</v>
      </c>
      <c r="F19" s="435"/>
      <c r="G19" s="439"/>
    </row>
    <row r="20" spans="1:7" s="441" customFormat="1">
      <c r="A20" s="880">
        <v>2022</v>
      </c>
      <c r="B20" s="879">
        <v>61767495991.210007</v>
      </c>
      <c r="C20" s="879">
        <v>91633889428.23999</v>
      </c>
      <c r="D20" s="879">
        <v>6660440.9199999999</v>
      </c>
      <c r="E20" s="878">
        <f>+C20+B20+Tabla26[[#This Row],[PE_Aportes Extraordinario Persona]]</f>
        <v>153408045860.37003</v>
      </c>
      <c r="F20" s="435"/>
      <c r="G20" s="439"/>
    </row>
    <row r="21" spans="1:7" s="441" customFormat="1">
      <c r="A21" s="880">
        <v>2023</v>
      </c>
      <c r="B21" s="879">
        <v>69507971864.880005</v>
      </c>
      <c r="C21" s="879">
        <v>119949915484.78999</v>
      </c>
      <c r="D21" s="879">
        <v>19354551.170000002</v>
      </c>
      <c r="E21" s="878">
        <f>+C21+B21+Tabla26[[#This Row],[PE_Aportes Extraordinario Persona]]</f>
        <v>189477241900.84</v>
      </c>
      <c r="F21" s="435"/>
      <c r="G21" s="439"/>
    </row>
    <row r="22" spans="1:7">
      <c r="A22" s="880" t="str">
        <f>+'Resumen '!O5</f>
        <v>Ene-May. 24</v>
      </c>
      <c r="B22" s="877">
        <v>30671134185.220005</v>
      </c>
      <c r="C22" s="877">
        <v>54920094836.010002</v>
      </c>
      <c r="D22" s="877">
        <v>17635321.289999999</v>
      </c>
      <c r="E22" s="878">
        <f>+C22+B22+Tabla26[[#This Row],[PE_Aportes Extraordinario Persona]]</f>
        <v>85608864342.520004</v>
      </c>
      <c r="F22" s="439"/>
    </row>
    <row r="23" spans="1:7">
      <c r="A23" s="881" t="s">
        <v>422</v>
      </c>
      <c r="B23" s="882">
        <f>SUM(B5:B22)</f>
        <v>579433747209.6604</v>
      </c>
      <c r="C23" s="882">
        <f>SUM(C5:C22)</f>
        <v>985219051599.25952</v>
      </c>
      <c r="D23" s="882">
        <f>SUM(D5:D22)</f>
        <v>43650313.380000003</v>
      </c>
      <c r="E23" s="883">
        <f>SUM(E5:E22)</f>
        <v>1564696449122.3003</v>
      </c>
    </row>
    <row r="24" spans="1:7">
      <c r="A24" s="774" t="s">
        <v>502</v>
      </c>
      <c r="B24" s="774"/>
      <c r="C24" s="774"/>
      <c r="D24" s="774"/>
      <c r="E24" s="774"/>
    </row>
    <row r="26" spans="1:7" ht="33.75" customHeight="1"/>
    <row r="27" spans="1:7" ht="36" customHeight="1"/>
    <row r="28" spans="1:7" ht="36" customHeight="1"/>
    <row r="29" spans="1:7" ht="36" customHeight="1"/>
    <row r="30" spans="1:7" ht="36" customHeight="1"/>
    <row r="54" ht="41.25" customHeight="1"/>
  </sheetData>
  <mergeCells count="2">
    <mergeCell ref="A1:G1"/>
    <mergeCell ref="A2:G2"/>
  </mergeCells>
  <conditionalFormatting sqref="B22:D22 B17:C21">
    <cfRule type="cellIs" dxfId="411" priority="2" operator="equal">
      <formula>0</formula>
    </cfRule>
  </conditionalFormatting>
  <conditionalFormatting sqref="A6:E23">
    <cfRule type="cellIs" dxfId="410" priority="1"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6" max="16383" man="1"/>
  </rowBreaks>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82">
    <tabColor theme="4" tint="0.39997558519241921"/>
    <pageSetUpPr fitToPage="1"/>
  </sheetPr>
  <dimension ref="A1:M64"/>
  <sheetViews>
    <sheetView showGridLines="0" view="pageBreakPreview" zoomScale="55" zoomScaleNormal="100" zoomScaleSheetLayoutView="55" workbookViewId="0">
      <selection activeCell="F18" sqref="F18"/>
    </sheetView>
  </sheetViews>
  <sheetFormatPr defaultColWidth="11.42578125" defaultRowHeight="15"/>
  <cols>
    <col min="1" max="1" width="26.7109375" style="69" customWidth="1"/>
    <col min="2" max="2" width="30.85546875" style="69" customWidth="1"/>
    <col min="3" max="3" width="30.7109375" style="69" customWidth="1"/>
    <col min="4" max="5" width="32" style="69" customWidth="1"/>
    <col min="6" max="6" width="26.7109375" style="69" customWidth="1"/>
    <col min="7" max="7" width="36" style="69" customWidth="1"/>
    <col min="8" max="8" width="11.42578125" style="69"/>
    <col min="9" max="9" width="23.7109375" style="69" customWidth="1"/>
    <col min="10" max="10" width="33.140625" style="69" customWidth="1"/>
    <col min="11" max="11" width="25.28515625" style="69" bestFit="1" customWidth="1"/>
    <col min="12" max="16384" width="11.42578125" style="69"/>
  </cols>
  <sheetData>
    <row r="1" spans="1:13" ht="34.5" customHeight="1">
      <c r="A1" s="1499" t="s">
        <v>503</v>
      </c>
      <c r="B1" s="1500"/>
      <c r="C1" s="1500"/>
      <c r="D1" s="1500"/>
      <c r="E1" s="1500"/>
      <c r="F1" s="1500"/>
      <c r="G1" s="1500"/>
      <c r="H1" s="1500"/>
      <c r="I1" s="1501"/>
    </row>
    <row r="2" spans="1:13" ht="42.75" customHeight="1">
      <c r="A2" s="1502" t="str">
        <f>+'Resumen '!O4</f>
        <v>Período:  Diciembre 2008 - Mayo 2024</v>
      </c>
      <c r="B2" s="1503"/>
      <c r="C2" s="1503"/>
      <c r="D2" s="1503"/>
      <c r="E2" s="1503"/>
      <c r="F2" s="1503"/>
      <c r="G2" s="1503"/>
      <c r="H2" s="1503"/>
      <c r="I2" s="1504"/>
    </row>
    <row r="3" spans="1:13" ht="12.75" customHeight="1">
      <c r="A3" s="132"/>
      <c r="B3" s="146"/>
      <c r="C3" s="146"/>
      <c r="D3" s="146"/>
      <c r="E3" s="146"/>
      <c r="F3" s="146"/>
      <c r="G3" s="146"/>
    </row>
    <row r="4" spans="1:13" ht="67.5" customHeight="1">
      <c r="A4" s="995" t="s">
        <v>303</v>
      </c>
      <c r="B4" s="995" t="s">
        <v>504</v>
      </c>
      <c r="C4" s="995" t="s">
        <v>505</v>
      </c>
      <c r="D4" s="995" t="s">
        <v>506</v>
      </c>
      <c r="E4" s="995" t="s">
        <v>507</v>
      </c>
      <c r="F4" s="995" t="s">
        <v>500</v>
      </c>
      <c r="G4" s="995" t="s">
        <v>508</v>
      </c>
    </row>
    <row r="5" spans="1:13" ht="19.5">
      <c r="A5" s="996">
        <v>2008</v>
      </c>
      <c r="B5" s="997">
        <v>2875916564.5526996</v>
      </c>
      <c r="C5" s="997">
        <v>6551360475.0592489</v>
      </c>
      <c r="D5" s="997">
        <v>7215018749.6672993</v>
      </c>
      <c r="E5" s="997">
        <v>16435869261.990749</v>
      </c>
      <c r="F5" s="997">
        <f>+'IV.1.4. Recaudo x sector'!D6</f>
        <v>0</v>
      </c>
      <c r="G5" s="998">
        <f>SUM(B5:F5)</f>
        <v>33078165051.269997</v>
      </c>
      <c r="H5" s="70"/>
      <c r="I5" s="172"/>
      <c r="J5" s="125"/>
      <c r="K5" s="120"/>
    </row>
    <row r="6" spans="1:13" ht="19.5">
      <c r="A6" s="996">
        <v>2009</v>
      </c>
      <c r="B6" s="997">
        <v>3539537183.8177495</v>
      </c>
      <c r="C6" s="997">
        <v>7254202449.8704491</v>
      </c>
      <c r="D6" s="997">
        <v>8879891531.3322487</v>
      </c>
      <c r="E6" s="997">
        <v>18199139479.49955</v>
      </c>
      <c r="F6" s="997">
        <f>+'IV.1.4. Recaudo x sector'!D7</f>
        <v>0</v>
      </c>
      <c r="G6" s="998">
        <f t="shared" ref="G6:G21" si="0">SUM(B6:F6)</f>
        <v>37872770644.519997</v>
      </c>
      <c r="H6" s="70"/>
      <c r="I6" s="172"/>
      <c r="J6" s="121"/>
      <c r="K6" s="40"/>
    </row>
    <row r="7" spans="1:13" ht="19.5">
      <c r="A7" s="996">
        <v>2010</v>
      </c>
      <c r="B7" s="997">
        <v>3985135886.0018997</v>
      </c>
      <c r="C7" s="997">
        <v>8442290850.7881002</v>
      </c>
      <c r="D7" s="997">
        <v>9997797047.3381004</v>
      </c>
      <c r="E7" s="997">
        <v>21179782309.871902</v>
      </c>
      <c r="F7" s="997">
        <f>+'IV.1.4. Recaudo x sector'!D8</f>
        <v>0</v>
      </c>
      <c r="G7" s="998">
        <f t="shared" si="0"/>
        <v>43605006094</v>
      </c>
      <c r="H7" s="70"/>
      <c r="I7" s="172"/>
      <c r="J7" s="70"/>
      <c r="L7" s="71"/>
    </row>
    <row r="8" spans="1:13" ht="19.5">
      <c r="A8" s="996">
        <v>2011</v>
      </c>
      <c r="B8" s="999">
        <v>4455073541.0128489</v>
      </c>
      <c r="C8" s="999">
        <v>9628453631.5015488</v>
      </c>
      <c r="D8" s="999">
        <v>11176763444.997149</v>
      </c>
      <c r="E8" s="999">
        <v>24155594198.328449</v>
      </c>
      <c r="F8" s="997">
        <f>+'IV.1.4. Recaudo x sector'!D9</f>
        <v>0</v>
      </c>
      <c r="G8" s="998">
        <f t="shared" si="0"/>
        <v>49415884815.839996</v>
      </c>
      <c r="H8" s="70"/>
      <c r="I8" s="172"/>
      <c r="J8" s="71"/>
      <c r="L8" s="71"/>
    </row>
    <row r="9" spans="1:13" ht="19.5">
      <c r="A9" s="996">
        <v>2012</v>
      </c>
      <c r="B9" s="999">
        <v>5014781523.3548641</v>
      </c>
      <c r="C9" s="999">
        <v>10678895184.422285</v>
      </c>
      <c r="D9" s="999">
        <v>12580943119.995537</v>
      </c>
      <c r="E9" s="999">
        <v>26790912480.217316</v>
      </c>
      <c r="F9" s="997">
        <f>+'IV.1.4. Recaudo x sector'!D10</f>
        <v>0</v>
      </c>
      <c r="G9" s="998">
        <f t="shared" si="0"/>
        <v>55065532307.990005</v>
      </c>
      <c r="H9" s="70"/>
      <c r="I9" s="172"/>
      <c r="J9" s="71"/>
      <c r="K9" s="71"/>
    </row>
    <row r="10" spans="1:13" ht="19.5">
      <c r="A10" s="996">
        <v>2013</v>
      </c>
      <c r="B10" s="999">
        <v>5948887373.8236008</v>
      </c>
      <c r="C10" s="999">
        <v>11573768651.720398</v>
      </c>
      <c r="D10" s="999">
        <v>14924401657.136402</v>
      </c>
      <c r="E10" s="999">
        <v>29035945915.719597</v>
      </c>
      <c r="F10" s="997">
        <f>+'IV.1.4. Recaudo x sector'!D11</f>
        <v>0</v>
      </c>
      <c r="G10" s="998">
        <f t="shared" si="0"/>
        <v>61483003598.399994</v>
      </c>
      <c r="H10" s="70"/>
      <c r="I10" s="172"/>
      <c r="J10" s="71"/>
    </row>
    <row r="11" spans="1:13" ht="19.5">
      <c r="A11" s="996">
        <v>2014</v>
      </c>
      <c r="B11" s="999">
        <v>7027415919.9548988</v>
      </c>
      <c r="C11" s="999">
        <v>12900038560.688999</v>
      </c>
      <c r="D11" s="999">
        <v>17630183799.185101</v>
      </c>
      <c r="E11" s="999">
        <v>32363254634.710999</v>
      </c>
      <c r="F11" s="997">
        <f>+'IV.1.4. Recaudo x sector'!D12</f>
        <v>0</v>
      </c>
      <c r="G11" s="998">
        <f t="shared" si="0"/>
        <v>69920892914.539993</v>
      </c>
      <c r="H11" s="70"/>
      <c r="I11" s="172"/>
      <c r="J11" s="71"/>
    </row>
    <row r="12" spans="1:13" ht="19.5">
      <c r="A12" s="996">
        <v>2015</v>
      </c>
      <c r="B12" s="999">
        <v>8336506624.0861492</v>
      </c>
      <c r="C12" s="999">
        <v>14193419409.972895</v>
      </c>
      <c r="D12" s="999">
        <v>20914393811.303848</v>
      </c>
      <c r="E12" s="999">
        <v>35608052203.967087</v>
      </c>
      <c r="F12" s="997">
        <f>+'IV.1.4. Recaudo x sector'!D13</f>
        <v>0</v>
      </c>
      <c r="G12" s="998">
        <f t="shared" si="0"/>
        <v>79052372049.329987</v>
      </c>
      <c r="H12" s="70"/>
      <c r="I12" s="172"/>
      <c r="J12" s="71"/>
    </row>
    <row r="13" spans="1:13" ht="19.5">
      <c r="A13" s="996">
        <v>2016</v>
      </c>
      <c r="B13" s="999">
        <v>9461406853.0067997</v>
      </c>
      <c r="C13" s="999">
        <v>15917604950.106447</v>
      </c>
      <c r="D13" s="999">
        <v>23736511929.473202</v>
      </c>
      <c r="E13" s="999">
        <v>39933640488.863541</v>
      </c>
      <c r="F13" s="997">
        <f>+'IV.1.4. Recaudo x sector'!D14</f>
        <v>0</v>
      </c>
      <c r="G13" s="998">
        <f t="shared" si="0"/>
        <v>89049164221.449982</v>
      </c>
      <c r="H13" s="70"/>
      <c r="I13" s="172"/>
      <c r="J13" s="75"/>
      <c r="K13" s="75"/>
      <c r="L13" s="75"/>
      <c r="M13" s="75"/>
    </row>
    <row r="14" spans="1:13" ht="19.5">
      <c r="A14" s="996">
        <v>2017</v>
      </c>
      <c r="B14" s="999">
        <v>10705552247.853899</v>
      </c>
      <c r="C14" s="999">
        <v>17696906887.662746</v>
      </c>
      <c r="D14" s="999">
        <v>26857788972.6861</v>
      </c>
      <c r="E14" s="999">
        <v>44397503244.487244</v>
      </c>
      <c r="F14" s="997">
        <f>+'IV.1.4. Recaudo x sector'!D15</f>
        <v>0</v>
      </c>
      <c r="G14" s="998">
        <f t="shared" si="0"/>
        <v>99657751352.689987</v>
      </c>
      <c r="H14" s="70"/>
      <c r="I14" s="172"/>
    </row>
    <row r="15" spans="1:13" ht="19.5">
      <c r="A15" s="996">
        <v>2018</v>
      </c>
      <c r="B15" s="999">
        <v>12192125456.814447</v>
      </c>
      <c r="C15" s="999">
        <v>19971267217.198051</v>
      </c>
      <c r="D15" s="999">
        <v>30587262110.955547</v>
      </c>
      <c r="E15" s="999">
        <v>50103354597.531952</v>
      </c>
      <c r="F15" s="997">
        <f>+'IV.1.4. Recaudo x sector'!D16</f>
        <v>0</v>
      </c>
      <c r="G15" s="998">
        <f t="shared" si="0"/>
        <v>112854009382.5</v>
      </c>
      <c r="H15" s="144"/>
      <c r="I15" s="172"/>
    </row>
    <row r="16" spans="1:13" ht="19.5">
      <c r="A16" s="996">
        <v>2019</v>
      </c>
      <c r="B16" s="999">
        <v>13261006424.580149</v>
      </c>
      <c r="C16" s="999">
        <v>21768578525.677795</v>
      </c>
      <c r="D16" s="999">
        <v>33268840679.20985</v>
      </c>
      <c r="E16" s="999">
        <v>54612398757.402191</v>
      </c>
      <c r="F16" s="997">
        <f>+'IV.1.4. Recaudo x sector'!D17</f>
        <v>0</v>
      </c>
      <c r="G16" s="998">
        <f t="shared" si="0"/>
        <v>122910824386.86998</v>
      </c>
      <c r="H16" s="70"/>
      <c r="I16" s="172"/>
    </row>
    <row r="17" spans="1:11" ht="19.5">
      <c r="A17" s="996">
        <v>2020</v>
      </c>
      <c r="B17" s="999">
        <v>14675993754.4743</v>
      </c>
      <c r="C17" s="999">
        <v>19922433556.696049</v>
      </c>
      <c r="D17" s="999">
        <v>36818721173.505692</v>
      </c>
      <c r="E17" s="999">
        <v>49980842080.833946</v>
      </c>
      <c r="F17" s="997">
        <f>+'IV.1.4. Recaudo x sector'!D18</f>
        <v>0</v>
      </c>
      <c r="G17" s="998">
        <f t="shared" si="0"/>
        <v>121397990565.50998</v>
      </c>
      <c r="H17" s="70"/>
      <c r="I17" s="172"/>
    </row>
    <row r="18" spans="1:11" ht="19.5">
      <c r="A18" s="996">
        <v>2021</v>
      </c>
      <c r="B18" s="997">
        <v>15383913563.95425</v>
      </c>
      <c r="C18" s="997">
        <v>24414140539.277851</v>
      </c>
      <c r="D18" s="997">
        <v>38594730520.095749</v>
      </c>
      <c r="E18" s="997">
        <v>61249510475.732155</v>
      </c>
      <c r="F18" s="997">
        <f>+'IV.1.4. Recaudo x sector'!D19</f>
        <v>0</v>
      </c>
      <c r="G18" s="998">
        <f>SUM(B18:F18)</f>
        <v>139642295099.06</v>
      </c>
      <c r="H18" s="70"/>
      <c r="I18" s="172"/>
    </row>
    <row r="19" spans="1:11" ht="19.5">
      <c r="A19" s="1000">
        <v>2022</v>
      </c>
      <c r="B19" s="999">
        <v>17603736357.49485</v>
      </c>
      <c r="C19" s="999">
        <v>26115658487.048393</v>
      </c>
      <c r="D19" s="999">
        <v>44163759633.715157</v>
      </c>
      <c r="E19" s="999">
        <v>65518230941.191589</v>
      </c>
      <c r="F19" s="999">
        <v>7225756.8099999996</v>
      </c>
      <c r="G19" s="998">
        <f t="shared" si="0"/>
        <v>153408611176.25998</v>
      </c>
      <c r="H19" s="70"/>
      <c r="I19" s="172"/>
    </row>
    <row r="20" spans="1:11" ht="19.5">
      <c r="A20" s="1000">
        <v>2023</v>
      </c>
      <c r="B20" s="999">
        <v>19809771981.490799</v>
      </c>
      <c r="C20" s="999">
        <v>34185725913.165146</v>
      </c>
      <c r="D20" s="999">
        <v>49698199883.389198</v>
      </c>
      <c r="E20" s="999">
        <v>85764189571.624847</v>
      </c>
      <c r="F20" s="999">
        <v>19354551.170000002</v>
      </c>
      <c r="G20" s="998">
        <f t="shared" si="0"/>
        <v>189477241900.84</v>
      </c>
      <c r="H20" s="70"/>
      <c r="I20" s="172"/>
    </row>
    <row r="21" spans="1:11" ht="19.5">
      <c r="A21" s="1000" t="str">
        <f>+'IV.1.4. Recaudo x sector'!A22</f>
        <v>Ene-May. 24</v>
      </c>
      <c r="B21" s="997">
        <v>8741273242.7877007</v>
      </c>
      <c r="C21" s="997">
        <v>15652227028.26285</v>
      </c>
      <c r="D21" s="997">
        <v>21929860942.432304</v>
      </c>
      <c r="E21" s="997">
        <v>39267867807.747147</v>
      </c>
      <c r="F21" s="997">
        <v>17635321.289999999</v>
      </c>
      <c r="G21" s="998">
        <f t="shared" si="0"/>
        <v>85608864342.520004</v>
      </c>
      <c r="I21" s="172"/>
      <c r="J21" s="70"/>
    </row>
    <row r="22" spans="1:11" ht="19.5">
      <c r="A22" s="996" t="s">
        <v>422</v>
      </c>
      <c r="B22" s="998">
        <f t="shared" ref="B22:G22" si="1">SUM(B5:B21)</f>
        <v>163018034499.06192</v>
      </c>
      <c r="C22" s="998">
        <f t="shared" si="1"/>
        <v>276866972319.11932</v>
      </c>
      <c r="D22" s="998">
        <f t="shared" si="1"/>
        <v>408975069006.41852</v>
      </c>
      <c r="E22" s="998">
        <f t="shared" si="1"/>
        <v>694596088449.72034</v>
      </c>
      <c r="F22" s="998">
        <f t="shared" si="1"/>
        <v>44215629.269999996</v>
      </c>
      <c r="G22" s="998">
        <f t="shared" si="1"/>
        <v>1543500379903.5901</v>
      </c>
      <c r="J22" s="99"/>
    </row>
    <row r="23" spans="1:11" ht="19.5">
      <c r="A23" s="982" t="s">
        <v>502</v>
      </c>
      <c r="B23" s="980"/>
      <c r="C23" s="980"/>
      <c r="D23" s="980"/>
      <c r="E23" s="980"/>
      <c r="F23" s="980"/>
      <c r="G23" s="981"/>
      <c r="J23" s="99"/>
      <c r="K23" s="70"/>
    </row>
    <row r="24" spans="1:11">
      <c r="J24" s="95"/>
      <c r="K24" s="70"/>
    </row>
    <row r="25" spans="1:11" ht="36.75" customHeight="1">
      <c r="C25" s="81"/>
      <c r="E25" s="81"/>
      <c r="F25" s="81"/>
      <c r="J25" s="70"/>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44"/>
    </row>
    <row r="64" spans="5:7">
      <c r="E64" s="144"/>
      <c r="F64" s="144"/>
      <c r="G64" s="144"/>
    </row>
  </sheetData>
  <mergeCells count="2">
    <mergeCell ref="A1:I1"/>
    <mergeCell ref="A2:I2"/>
  </mergeCells>
  <conditionalFormatting sqref="B16:E21">
    <cfRule type="cellIs" dxfId="399"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3">
    <tabColor theme="4" tint="0.39997558519241921"/>
    <pageSetUpPr fitToPage="1"/>
  </sheetPr>
  <dimension ref="A1:J50"/>
  <sheetViews>
    <sheetView showGridLines="0" view="pageBreakPreview" zoomScale="40" zoomScaleNormal="100" zoomScaleSheetLayoutView="40" workbookViewId="0">
      <selection activeCell="J32" sqref="J32"/>
    </sheetView>
  </sheetViews>
  <sheetFormatPr defaultColWidth="11.42578125" defaultRowHeight="14.25"/>
  <cols>
    <col min="1" max="1" width="31.42578125" style="327" customWidth="1"/>
    <col min="2" max="2" width="31.140625" style="327" customWidth="1"/>
    <col min="3" max="3" width="26.140625" style="327" customWidth="1"/>
    <col min="4" max="4" width="33.5703125" style="327" customWidth="1"/>
    <col min="5" max="5" width="32.85546875" style="327" bestFit="1" customWidth="1"/>
    <col min="6" max="6" width="34.28515625" style="327" customWidth="1"/>
    <col min="7" max="7" width="40.140625" style="327" customWidth="1"/>
    <col min="8" max="8" width="25.28515625" style="327" customWidth="1"/>
    <col min="9" max="9" width="21" style="327" bestFit="1" customWidth="1"/>
    <col min="10" max="10" width="33.85546875" style="327" bestFit="1" customWidth="1"/>
    <col min="11" max="16384" width="11.42578125" style="327"/>
  </cols>
  <sheetData>
    <row r="1" spans="1:9" s="465" customFormat="1" ht="51.75" customHeight="1">
      <c r="A1" s="1507" t="s">
        <v>509</v>
      </c>
      <c r="B1" s="1508"/>
      <c r="C1" s="1508"/>
      <c r="D1" s="1508"/>
      <c r="E1" s="1508"/>
      <c r="F1" s="1508"/>
      <c r="G1" s="1508"/>
      <c r="H1" s="1508"/>
    </row>
    <row r="2" spans="1:9" s="465" customFormat="1" ht="33.75" customHeight="1" thickBot="1">
      <c r="A2" s="1505" t="str">
        <f>+'Resumen '!O4</f>
        <v>Período:  Diciembre 2008 - Mayo 2024</v>
      </c>
      <c r="B2" s="1506"/>
      <c r="C2" s="1506"/>
      <c r="D2" s="1506"/>
      <c r="E2" s="1506"/>
      <c r="F2" s="1506"/>
      <c r="G2" s="1506"/>
      <c r="H2" s="1506"/>
    </row>
    <row r="3" spans="1:9" ht="18" customHeight="1">
      <c r="A3" s="328"/>
      <c r="B3" s="328"/>
      <c r="C3" s="328"/>
      <c r="D3" s="328"/>
      <c r="E3" s="328"/>
      <c r="F3" s="328"/>
    </row>
    <row r="4" spans="1:9" s="329" customFormat="1" ht="52.5" customHeight="1">
      <c r="A4" s="775" t="s">
        <v>303</v>
      </c>
      <c r="B4" s="776" t="s">
        <v>510</v>
      </c>
      <c r="C4" s="776" t="s">
        <v>511</v>
      </c>
      <c r="D4" s="776" t="s">
        <v>512</v>
      </c>
      <c r="E4" s="776" t="s">
        <v>513</v>
      </c>
      <c r="F4" s="776" t="s">
        <v>202</v>
      </c>
      <c r="G4" s="776" t="s">
        <v>514</v>
      </c>
      <c r="H4" s="775" t="s">
        <v>515</v>
      </c>
      <c r="I4" s="330"/>
    </row>
    <row r="5" spans="1:9" s="514" customFormat="1" ht="20.25">
      <c r="A5" s="884">
        <v>2008</v>
      </c>
      <c r="B5" s="885">
        <v>0</v>
      </c>
      <c r="C5" s="885">
        <v>256250000</v>
      </c>
      <c r="D5" s="885">
        <f>+'IV.1.3. Ingr y egr SDSS'!C6</f>
        <v>2203369531</v>
      </c>
      <c r="E5" s="885">
        <f>+'IV.1.5 Rec. x origen'!D5</f>
        <v>7215018749.6672993</v>
      </c>
      <c r="F5" s="886">
        <f t="shared" ref="F5:F18" si="0">SUM(B5:E5)</f>
        <v>9674638280.6672993</v>
      </c>
      <c r="G5" s="885">
        <f>1000000*Tabla40[[#This Row],[PIB Corriente 
(RD$ Millones)]]</f>
        <v>1661642680487.7073</v>
      </c>
      <c r="H5" s="887">
        <f t="shared" ref="H5:H19" si="1">+F5/G5</f>
        <v>5.8223337630131794E-3</v>
      </c>
      <c r="I5" s="513"/>
    </row>
    <row r="6" spans="1:9" s="514" customFormat="1" ht="20.25">
      <c r="A6" s="884">
        <v>2009</v>
      </c>
      <c r="B6" s="885">
        <f>+'IV.1.3. Ingr y egr SDSS'!F7</f>
        <v>178872817.62</v>
      </c>
      <c r="C6" s="885">
        <v>18750000</v>
      </c>
      <c r="D6" s="885">
        <f>+'IV.1.3. Ingr y egr SDSS'!C7</f>
        <v>3190675855.0100002</v>
      </c>
      <c r="E6" s="885">
        <f>+'IV.1.5 Rec. x origen'!D6</f>
        <v>8879891531.3322487</v>
      </c>
      <c r="F6" s="886">
        <f t="shared" si="0"/>
        <v>12268190203.96225</v>
      </c>
      <c r="G6" s="885">
        <f>1000000*Tabla40[[#This Row],[PIB Corriente 
(RD$ Millones)]]</f>
        <v>1736041063667.1541</v>
      </c>
      <c r="H6" s="887">
        <f t="shared" si="1"/>
        <v>7.0667626824721195E-3</v>
      </c>
      <c r="I6" s="513"/>
    </row>
    <row r="7" spans="1:9" s="514" customFormat="1" ht="20.25">
      <c r="A7" s="884">
        <v>2010</v>
      </c>
      <c r="B7" s="885">
        <f>+'IV.1.3. Ingr y egr SDSS'!F8</f>
        <v>95767340.060000002</v>
      </c>
      <c r="C7" s="885">
        <v>0</v>
      </c>
      <c r="D7" s="885">
        <f>+'IV.1.3. Ingr y egr SDSS'!C8</f>
        <v>3736675849.46</v>
      </c>
      <c r="E7" s="885">
        <f>+'IV.1.5 Rec. x origen'!D7</f>
        <v>9997797047.3381004</v>
      </c>
      <c r="F7" s="886">
        <f t="shared" si="0"/>
        <v>13830240236.858101</v>
      </c>
      <c r="G7" s="885">
        <f>1000000*Tabla40[[#This Row],[PIB Corriente 
(RD$ Millones)]]</f>
        <v>1983201682219.3242</v>
      </c>
      <c r="H7" s="887">
        <f t="shared" si="1"/>
        <v>6.9736932763092528E-3</v>
      </c>
      <c r="I7" s="513"/>
    </row>
    <row r="8" spans="1:9" s="514" customFormat="1" ht="20.25">
      <c r="A8" s="884">
        <v>2011</v>
      </c>
      <c r="B8" s="885">
        <f>+'IV.1.3. Ingr y egr SDSS'!F9</f>
        <v>320281085.42000002</v>
      </c>
      <c r="C8" s="885">
        <v>0</v>
      </c>
      <c r="D8" s="885">
        <f>+'IV.1.3. Ingr y egr SDSS'!C9</f>
        <v>4134675852</v>
      </c>
      <c r="E8" s="885">
        <f>+'IV.1.5 Rec. x origen'!D8</f>
        <v>11176763444.997149</v>
      </c>
      <c r="F8" s="886">
        <f t="shared" si="0"/>
        <v>15631720382.417149</v>
      </c>
      <c r="G8" s="885">
        <f>1000000*Tabla40[[#This Row],[PIB Corriente 
(RD$ Millones)]]</f>
        <v>2210213934451.6792</v>
      </c>
      <c r="H8" s="887">
        <f t="shared" si="1"/>
        <v>7.0724920057547019E-3</v>
      </c>
      <c r="I8" s="513"/>
    </row>
    <row r="9" spans="1:9" s="514" customFormat="1" ht="20.25">
      <c r="A9" s="884">
        <v>2012</v>
      </c>
      <c r="B9" s="885">
        <f>+'IV.1.3. Ingr y egr SDSS'!F10</f>
        <v>349151178.95999998</v>
      </c>
      <c r="C9" s="885">
        <v>0</v>
      </c>
      <c r="D9" s="885">
        <f>+'IV.1.3. Ingr y egr SDSS'!C10</f>
        <v>4599999999.96</v>
      </c>
      <c r="E9" s="885">
        <f>+'IV.1.5 Rec. x origen'!D9</f>
        <v>12580943119.995537</v>
      </c>
      <c r="F9" s="886">
        <f t="shared" si="0"/>
        <v>17530094298.915535</v>
      </c>
      <c r="G9" s="885">
        <f>1000000*Tabla40[[#This Row],[PIB Corriente 
(RD$ Millones)]]</f>
        <v>2386016246957.0591</v>
      </c>
      <c r="H9" s="887">
        <f t="shared" si="1"/>
        <v>7.3470138023041809E-3</v>
      </c>
      <c r="I9" s="513"/>
    </row>
    <row r="10" spans="1:9" s="514" customFormat="1" ht="20.25">
      <c r="A10" s="884">
        <v>2013</v>
      </c>
      <c r="B10" s="885">
        <f>+'IV.1.3. Ingr y egr SDSS'!F11</f>
        <v>362641633.79000002</v>
      </c>
      <c r="C10" s="885">
        <v>0</v>
      </c>
      <c r="D10" s="885">
        <f>+'IV.1.3. Ingr y egr SDSS'!C11</f>
        <v>5302610000</v>
      </c>
      <c r="E10" s="885">
        <f>+'IV.1.5 Rec. x origen'!D10</f>
        <v>14924401657.136402</v>
      </c>
      <c r="F10" s="886">
        <f t="shared" si="0"/>
        <v>20589653290.926403</v>
      </c>
      <c r="G10" s="885">
        <f>1000000*Tabla40[[#This Row],[PIB Corriente 
(RD$ Millones)]]</f>
        <v>2619769696512.7524</v>
      </c>
      <c r="H10" s="887">
        <f t="shared" si="1"/>
        <v>7.8593371464422447E-3</v>
      </c>
      <c r="I10" s="513"/>
    </row>
    <row r="11" spans="1:9" s="514" customFormat="1" ht="20.25">
      <c r="A11" s="884">
        <v>2014</v>
      </c>
      <c r="B11" s="885">
        <f>+'IV.1.3. Ingr y egr SDSS'!F12</f>
        <v>332071916.05000001</v>
      </c>
      <c r="C11" s="885">
        <v>0</v>
      </c>
      <c r="D11" s="885">
        <f>+'IV.1.3. Ingr y egr SDSS'!C12</f>
        <v>6839999499</v>
      </c>
      <c r="E11" s="885">
        <f>+'IV.1.5 Rec. x origen'!D11</f>
        <v>17630183799.185101</v>
      </c>
      <c r="F11" s="886">
        <f t="shared" si="0"/>
        <v>24802255214.2351</v>
      </c>
      <c r="G11" s="885">
        <f>1000000*Tabla40[[#This Row],[PIB Corriente 
(RD$ Millones)]]</f>
        <v>2925665101870.168</v>
      </c>
      <c r="H11" s="887">
        <f t="shared" si="1"/>
        <v>8.4774758390428195E-3</v>
      </c>
      <c r="I11" s="513"/>
    </row>
    <row r="12" spans="1:9" s="514" customFormat="1" ht="20.25">
      <c r="A12" s="884">
        <v>2015</v>
      </c>
      <c r="B12" s="885">
        <f>+'IV.1.3. Ingr y egr SDSS'!F13</f>
        <v>355290192.04999995</v>
      </c>
      <c r="C12" s="885">
        <v>0</v>
      </c>
      <c r="D12" s="885">
        <f>+'IV.1.3. Ingr y egr SDSS'!C13</f>
        <v>6922811271.25</v>
      </c>
      <c r="E12" s="885">
        <f>+'IV.1.5 Rec. x origen'!D12</f>
        <v>20914393811.303848</v>
      </c>
      <c r="F12" s="886">
        <f t="shared" si="0"/>
        <v>28192495274.603848</v>
      </c>
      <c r="G12" s="885">
        <f>1000000*Tabla40[[#This Row],[PIB Corriente 
(RD$ Millones)]]</f>
        <v>3205655136147.4038</v>
      </c>
      <c r="H12" s="887">
        <f t="shared" si="1"/>
        <v>8.7946126695605618E-3</v>
      </c>
      <c r="I12" s="513"/>
    </row>
    <row r="13" spans="1:9" s="514" customFormat="1" ht="20.25">
      <c r="A13" s="889">
        <v>2016</v>
      </c>
      <c r="B13" s="888">
        <f>+'IV.1.3. Ingr y egr SDSS'!F14</f>
        <v>371308008.60000002</v>
      </c>
      <c r="C13" s="888">
        <v>0</v>
      </c>
      <c r="D13" s="885">
        <f>+'IV.1.3. Ingr y egr SDSS'!C14</f>
        <v>8498167479</v>
      </c>
      <c r="E13" s="888">
        <f>+'IV.1.5 Rec. x origen'!D13</f>
        <v>23736511929.473202</v>
      </c>
      <c r="F13" s="886">
        <f t="shared" si="0"/>
        <v>32605987417.073204</v>
      </c>
      <c r="G13" s="885">
        <f>1000000*Tabla40[[#This Row],[PIB Corriente 
(RD$ Millones)]]</f>
        <v>3487292512702.7495</v>
      </c>
      <c r="H13" s="887">
        <f t="shared" si="1"/>
        <v>9.3499433438127763E-3</v>
      </c>
      <c r="I13" s="513"/>
    </row>
    <row r="14" spans="1:9" s="515" customFormat="1" ht="20.25">
      <c r="A14" s="889">
        <v>2017</v>
      </c>
      <c r="B14" s="888">
        <f>+'IV.1.3. Ingr y egr SDSS'!F15</f>
        <v>666539596.8900001</v>
      </c>
      <c r="C14" s="888">
        <v>0</v>
      </c>
      <c r="D14" s="885">
        <f>+'IV.1.3. Ingr y egr SDSS'!C15</f>
        <v>8861365332.7000008</v>
      </c>
      <c r="E14" s="888">
        <f>+'IV.1.5 Rec. x origen'!D14</f>
        <v>26857788972.6861</v>
      </c>
      <c r="F14" s="886">
        <f t="shared" si="0"/>
        <v>36385693902.2761</v>
      </c>
      <c r="G14" s="885">
        <f>1000000*Tabla40[[#This Row],[PIB Corriente 
(RD$ Millones)]]</f>
        <v>3802655772442.54</v>
      </c>
      <c r="H14" s="887">
        <f t="shared" si="1"/>
        <v>9.5684953042448721E-3</v>
      </c>
    </row>
    <row r="15" spans="1:9" s="515" customFormat="1" ht="20.25">
      <c r="A15" s="889">
        <v>2018</v>
      </c>
      <c r="B15" s="888">
        <f>+'IV.1.3. Ingr y egr SDSS'!F16</f>
        <v>793166886.71000004</v>
      </c>
      <c r="C15" s="888">
        <v>0</v>
      </c>
      <c r="D15" s="885">
        <f>+'IV.1.3. Ingr y egr SDSS'!C16</f>
        <v>9303031999.3699989</v>
      </c>
      <c r="E15" s="888">
        <f>+'IV.1.5 Rec. x origen'!D15</f>
        <v>30587262110.955547</v>
      </c>
      <c r="F15" s="886">
        <f t="shared" si="0"/>
        <v>40683460997.035545</v>
      </c>
      <c r="G15" s="885">
        <f>1000000*Tabla40[[#This Row],[PIB Corriente 
(RD$ Millones)]]</f>
        <v>4235846766948.5278</v>
      </c>
      <c r="H15" s="887">
        <f t="shared" si="1"/>
        <v>9.6045639125759991E-3</v>
      </c>
    </row>
    <row r="16" spans="1:9" s="515" customFormat="1" ht="20.25">
      <c r="A16" s="889">
        <v>2019</v>
      </c>
      <c r="B16" s="888">
        <f>+'IV.1.3. Ingr y egr SDSS'!F17</f>
        <v>910105888.26999998</v>
      </c>
      <c r="C16" s="888">
        <v>0</v>
      </c>
      <c r="D16" s="885">
        <f>+'IV.1.3. Ingr y egr SDSS'!C17</f>
        <v>10073865331.690001</v>
      </c>
      <c r="E16" s="888">
        <f>+'IV.1.5 Rec. x origen'!D16</f>
        <v>33268840679.20985</v>
      </c>
      <c r="F16" s="886">
        <f t="shared" si="0"/>
        <v>44252811899.169853</v>
      </c>
      <c r="G16" s="885">
        <f>1000000*Tabla40[[#This Row],[PIB Corriente 
(RD$ Millones)]]</f>
        <v>4562235075736.1953</v>
      </c>
      <c r="H16" s="887">
        <f t="shared" si="1"/>
        <v>9.699809668845023E-3</v>
      </c>
    </row>
    <row r="17" spans="1:10" s="515" customFormat="1" ht="20.25">
      <c r="A17" s="889">
        <v>2020</v>
      </c>
      <c r="B17" s="888">
        <f>+'IV.1.3. Ingr y egr SDSS'!F18</f>
        <v>1093851359.3600001</v>
      </c>
      <c r="C17" s="885">
        <v>0</v>
      </c>
      <c r="D17" s="885">
        <f>+'IV.1.3. Ingr y egr SDSS'!C18</f>
        <v>10800531999.639999</v>
      </c>
      <c r="E17" s="888">
        <f>+'IV.1.5 Rec. x origen'!D17</f>
        <v>36818721173.505692</v>
      </c>
      <c r="F17" s="886">
        <f t="shared" si="0"/>
        <v>48713104532.505692</v>
      </c>
      <c r="G17" s="885">
        <v>4456657376752.2686</v>
      </c>
      <c r="H17" s="887">
        <f t="shared" si="1"/>
        <v>1.0930412731885783E-2</v>
      </c>
    </row>
    <row r="18" spans="1:10" s="515" customFormat="1" ht="20.25">
      <c r="A18" s="889">
        <v>2021</v>
      </c>
      <c r="B18" s="888">
        <f>+'IV.1.3. Ingr y egr SDSS'!F19</f>
        <v>1116049433.3900001</v>
      </c>
      <c r="C18" s="885">
        <v>0</v>
      </c>
      <c r="D18" s="885">
        <f>+'IV.1.3. Ingr y egr SDSS'!C19</f>
        <v>16360531999.959999</v>
      </c>
      <c r="E18" s="888">
        <f>+'IV.1.5 Rec. x origen'!D18</f>
        <v>38594730520.095749</v>
      </c>
      <c r="F18" s="886">
        <f t="shared" si="0"/>
        <v>56071311953.445747</v>
      </c>
      <c r="G18" s="885">
        <v>5392714102083.8213</v>
      </c>
      <c r="H18" s="887">
        <f t="shared" si="1"/>
        <v>1.0397605156145585E-2</v>
      </c>
    </row>
    <row r="19" spans="1:10" s="515" customFormat="1" ht="20.25">
      <c r="A19" s="889">
        <v>2022</v>
      </c>
      <c r="B19" s="888">
        <f>+'IV.1.3. Ingr y egr SDSS'!F20</f>
        <v>1205291803.4200001</v>
      </c>
      <c r="C19" s="885">
        <v>0</v>
      </c>
      <c r="D19" s="885">
        <f>+'IV.1.3. Ingr y egr SDSS'!C20</f>
        <v>15455487666.629999</v>
      </c>
      <c r="E19" s="888">
        <f>+'IV.1.5 Rec. x origen'!D19</f>
        <v>44163759633.715157</v>
      </c>
      <c r="F19" s="886">
        <v>60824539103.765152</v>
      </c>
      <c r="G19" s="885">
        <v>6260564018596.4199</v>
      </c>
      <c r="H19" s="887">
        <f t="shared" si="1"/>
        <v>9.7155046930422796E-3</v>
      </c>
    </row>
    <row r="20" spans="1:10" s="515" customFormat="1" ht="20.25">
      <c r="A20" s="889">
        <v>2023</v>
      </c>
      <c r="B20" s="888">
        <f>+'IV.1.3. Ingr y egr SDSS'!F21</f>
        <v>2163425494.8100004</v>
      </c>
      <c r="C20" s="885">
        <v>0</v>
      </c>
      <c r="D20" s="885">
        <f>+'IV.1.3. Ingr y egr SDSS'!C21</f>
        <v>18395222000.040001</v>
      </c>
      <c r="E20" s="888">
        <f>+'IV.1.5 Rec. x origen'!D20</f>
        <v>49698199883.389198</v>
      </c>
      <c r="F20" s="886">
        <v>60824539104.765198</v>
      </c>
      <c r="G20" s="885">
        <f>+'Resumen '!B60</f>
        <v>6820019259995.7139</v>
      </c>
      <c r="H20" s="887">
        <f>+F20/G20</f>
        <v>8.9185289345947421E-3</v>
      </c>
    </row>
    <row r="21" spans="1:10" ht="20.25">
      <c r="A21" s="889" t="str">
        <f>+Tabla27[[#This Row],[Período]]</f>
        <v>Ene-May. 24</v>
      </c>
      <c r="B21" s="888">
        <f>+'IV.1.3. Ingr y egr SDSS'!F22</f>
        <v>887680263.13</v>
      </c>
      <c r="C21" s="885">
        <v>0</v>
      </c>
      <c r="D21" s="885">
        <f>+'IV.1.3. Ingr y egr SDSS'!C22</f>
        <v>8081342500</v>
      </c>
      <c r="E21" s="888">
        <f>+'IV.1.5 Rec. x origen'!D21</f>
        <v>21929860942.432304</v>
      </c>
      <c r="F21" s="886">
        <f>SUM(B21:E21)</f>
        <v>30898883705.562302</v>
      </c>
      <c r="G21" s="885">
        <f>+'Resumen '!B60</f>
        <v>6820019259995.7139</v>
      </c>
      <c r="H21" s="887">
        <f>+F21/G21</f>
        <v>4.5306153146526043E-3</v>
      </c>
      <c r="J21" s="515"/>
    </row>
    <row r="22" spans="1:10" ht="20.25">
      <c r="A22" s="775" t="s">
        <v>202</v>
      </c>
      <c r="B22" s="895">
        <f>SUM(B5:B21)</f>
        <v>11201494898.530001</v>
      </c>
      <c r="C22" s="895">
        <f>SUM(C5:C21)</f>
        <v>275000000</v>
      </c>
      <c r="D22" s="895">
        <f>SUM(D5:D21)</f>
        <v>142760364166.71002</v>
      </c>
      <c r="E22" s="895">
        <f>SUM(E5:E21)</f>
        <v>408975069006.41852</v>
      </c>
      <c r="F22" s="895">
        <f>SUM(F5:F21)</f>
        <v>553779619798.18445</v>
      </c>
      <c r="G22" s="890"/>
      <c r="H22" s="890"/>
      <c r="J22" s="515"/>
    </row>
    <row r="23" spans="1:10" ht="20.25">
      <c r="A23" s="1239" t="s">
        <v>516</v>
      </c>
      <c r="B23" s="1138"/>
      <c r="C23" s="892"/>
      <c r="D23" s="891"/>
      <c r="E23" s="892"/>
      <c r="F23" s="893"/>
      <c r="G23" s="892"/>
      <c r="H23" s="894"/>
      <c r="J23" s="515"/>
    </row>
    <row r="24" spans="1:10" ht="15">
      <c r="D24" s="333"/>
      <c r="E24" s="333"/>
      <c r="F24" s="333"/>
      <c r="G24" s="332"/>
    </row>
    <row r="25" spans="1:10">
      <c r="B25" s="334"/>
      <c r="E25" s="333"/>
    </row>
    <row r="26" spans="1:10">
      <c r="D26" s="335"/>
    </row>
    <row r="33" ht="32.25" customHeight="1"/>
    <row r="39" ht="32.25" customHeight="1"/>
    <row r="50" ht="66" customHeight="1"/>
  </sheetData>
  <mergeCells count="2">
    <mergeCell ref="A2:H2"/>
    <mergeCell ref="A1:H1"/>
  </mergeCells>
  <conditionalFormatting sqref="B5:H21">
    <cfRule type="cellIs" dxfId="386" priority="2"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4">
    <tabColor rgb="FF00B0F0"/>
    <pageSetUpPr fitToPage="1"/>
  </sheetPr>
  <dimension ref="A1:O50"/>
  <sheetViews>
    <sheetView showGridLines="0" view="pageBreakPreview" zoomScale="40" zoomScaleNormal="100" zoomScaleSheetLayoutView="40" workbookViewId="0">
      <selection activeCell="A5" sqref="A5:L50"/>
    </sheetView>
  </sheetViews>
  <sheetFormatPr defaultColWidth="11.42578125" defaultRowHeight="18"/>
  <cols>
    <col min="1" max="1" width="17" style="270" customWidth="1"/>
    <col min="2" max="2" width="16.7109375" style="270" customWidth="1"/>
    <col min="3" max="3" width="16.140625" style="270" customWidth="1"/>
    <col min="4" max="5" width="17.42578125" style="270" bestFit="1" customWidth="1"/>
    <col min="6" max="6" width="20.42578125" style="270" customWidth="1"/>
    <col min="7" max="7" width="37.85546875" style="270" customWidth="1"/>
    <col min="8" max="8" width="40" style="270" customWidth="1"/>
    <col min="9" max="9" width="15" style="270" customWidth="1"/>
    <col min="10" max="10" width="18.42578125" style="270" customWidth="1"/>
    <col min="11" max="11" width="43.85546875" style="270" customWidth="1"/>
    <col min="12" max="12" width="20.42578125" style="270" customWidth="1"/>
    <col min="13" max="13" width="11.28515625" style="413" customWidth="1"/>
    <col min="14" max="16384" width="11.42578125" style="270"/>
  </cols>
  <sheetData>
    <row r="1" spans="1:13" ht="20.25">
      <c r="A1" s="412" t="s">
        <v>517</v>
      </c>
    </row>
    <row r="2" spans="1:13" ht="58.5" customHeight="1">
      <c r="A2" s="412" t="s">
        <v>518</v>
      </c>
    </row>
    <row r="3" spans="1:13" ht="20.25">
      <c r="A3" s="412" t="s">
        <v>519</v>
      </c>
      <c r="M3" s="414"/>
    </row>
    <row r="4" spans="1:13">
      <c r="M4" s="415"/>
    </row>
    <row r="5" spans="1:13" ht="18" customHeight="1">
      <c r="A5" s="1509" t="s">
        <v>520</v>
      </c>
      <c r="B5" s="1509"/>
      <c r="C5" s="1509"/>
      <c r="D5" s="1509"/>
      <c r="E5" s="1509"/>
      <c r="F5" s="1509"/>
      <c r="G5" s="1509"/>
      <c r="H5" s="1509"/>
      <c r="I5" s="1509"/>
      <c r="J5" s="1509"/>
      <c r="K5" s="1509"/>
      <c r="L5" s="1509"/>
      <c r="M5" s="414"/>
    </row>
    <row r="6" spans="1:13" ht="18" customHeight="1">
      <c r="A6" s="1509"/>
      <c r="B6" s="1509"/>
      <c r="C6" s="1509"/>
      <c r="D6" s="1509"/>
      <c r="E6" s="1509"/>
      <c r="F6" s="1509"/>
      <c r="G6" s="1509"/>
      <c r="H6" s="1509"/>
      <c r="I6" s="1509"/>
      <c r="J6" s="1509"/>
      <c r="K6" s="1509"/>
      <c r="L6" s="1509"/>
      <c r="M6" s="415"/>
    </row>
    <row r="7" spans="1:13" ht="18" customHeight="1">
      <c r="A7" s="1509"/>
      <c r="B7" s="1509"/>
      <c r="C7" s="1509"/>
      <c r="D7" s="1509"/>
      <c r="E7" s="1509"/>
      <c r="F7" s="1509"/>
      <c r="G7" s="1509"/>
      <c r="H7" s="1509"/>
      <c r="I7" s="1509"/>
      <c r="J7" s="1509"/>
      <c r="K7" s="1509"/>
      <c r="L7" s="1509"/>
    </row>
    <row r="8" spans="1:13" ht="18" customHeight="1">
      <c r="A8" s="1509"/>
      <c r="B8" s="1509"/>
      <c r="C8" s="1509"/>
      <c r="D8" s="1509"/>
      <c r="E8" s="1509"/>
      <c r="F8" s="1509"/>
      <c r="G8" s="1509"/>
      <c r="H8" s="1509"/>
      <c r="I8" s="1509"/>
      <c r="J8" s="1509"/>
      <c r="K8" s="1509"/>
      <c r="L8" s="1509"/>
    </row>
    <row r="9" spans="1:13" ht="18" customHeight="1">
      <c r="A9" s="1509"/>
      <c r="B9" s="1509"/>
      <c r="C9" s="1509"/>
      <c r="D9" s="1509"/>
      <c r="E9" s="1509"/>
      <c r="F9" s="1509"/>
      <c r="G9" s="1509"/>
      <c r="H9" s="1509"/>
      <c r="I9" s="1509"/>
      <c r="J9" s="1509"/>
      <c r="K9" s="1509"/>
      <c r="L9" s="1509"/>
    </row>
    <row r="10" spans="1:13" ht="18" customHeight="1">
      <c r="A10" s="1509"/>
      <c r="B10" s="1509"/>
      <c r="C10" s="1509"/>
      <c r="D10" s="1509"/>
      <c r="E10" s="1509"/>
      <c r="F10" s="1509"/>
      <c r="G10" s="1509"/>
      <c r="H10" s="1509"/>
      <c r="I10" s="1509"/>
      <c r="J10" s="1509"/>
      <c r="K10" s="1509"/>
      <c r="L10" s="1509"/>
    </row>
    <row r="11" spans="1:13" ht="18" customHeight="1">
      <c r="A11" s="1509"/>
      <c r="B11" s="1509"/>
      <c r="C11" s="1509"/>
      <c r="D11" s="1509"/>
      <c r="E11" s="1509"/>
      <c r="F11" s="1509"/>
      <c r="G11" s="1509"/>
      <c r="H11" s="1509"/>
      <c r="I11" s="1509"/>
      <c r="J11" s="1509"/>
      <c r="K11" s="1509"/>
      <c r="L11" s="1509"/>
    </row>
    <row r="12" spans="1:13" ht="18" customHeight="1">
      <c r="A12" s="1509"/>
      <c r="B12" s="1509"/>
      <c r="C12" s="1509"/>
      <c r="D12" s="1509"/>
      <c r="E12" s="1509"/>
      <c r="F12" s="1509"/>
      <c r="G12" s="1509"/>
      <c r="H12" s="1509"/>
      <c r="I12" s="1509"/>
      <c r="J12" s="1509"/>
      <c r="K12" s="1509"/>
      <c r="L12" s="1509"/>
    </row>
    <row r="13" spans="1:13" ht="18" customHeight="1">
      <c r="A13" s="1509"/>
      <c r="B13" s="1509"/>
      <c r="C13" s="1509"/>
      <c r="D13" s="1509"/>
      <c r="E13" s="1509"/>
      <c r="F13" s="1509"/>
      <c r="G13" s="1509"/>
      <c r="H13" s="1509"/>
      <c r="I13" s="1509"/>
      <c r="J13" s="1509"/>
      <c r="K13" s="1509"/>
      <c r="L13" s="1509"/>
      <c r="M13" s="416"/>
    </row>
    <row r="14" spans="1:13" ht="18" customHeight="1">
      <c r="A14" s="1509"/>
      <c r="B14" s="1509"/>
      <c r="C14" s="1509"/>
      <c r="D14" s="1509"/>
      <c r="E14" s="1509"/>
      <c r="F14" s="1509"/>
      <c r="G14" s="1509"/>
      <c r="H14" s="1509"/>
      <c r="I14" s="1509"/>
      <c r="J14" s="1509"/>
      <c r="K14" s="1509"/>
      <c r="L14" s="1509"/>
      <c r="M14" s="416"/>
    </row>
    <row r="15" spans="1:13" ht="18" customHeight="1">
      <c r="A15" s="1509"/>
      <c r="B15" s="1509"/>
      <c r="C15" s="1509"/>
      <c r="D15" s="1509"/>
      <c r="E15" s="1509"/>
      <c r="F15" s="1509"/>
      <c r="G15" s="1509"/>
      <c r="H15" s="1509"/>
      <c r="I15" s="1509"/>
      <c r="J15" s="1509"/>
      <c r="K15" s="1509"/>
      <c r="L15" s="1509"/>
      <c r="M15" s="417"/>
    </row>
    <row r="16" spans="1:13" ht="18" customHeight="1">
      <c r="A16" s="1509"/>
      <c r="B16" s="1509"/>
      <c r="C16" s="1509"/>
      <c r="D16" s="1509"/>
      <c r="E16" s="1509"/>
      <c r="F16" s="1509"/>
      <c r="G16" s="1509"/>
      <c r="H16" s="1509"/>
      <c r="I16" s="1509"/>
      <c r="J16" s="1509"/>
      <c r="K16" s="1509"/>
      <c r="L16" s="1509"/>
      <c r="M16" s="414"/>
    </row>
    <row r="17" spans="1:15" ht="18" customHeight="1">
      <c r="A17" s="1509"/>
      <c r="B17" s="1509"/>
      <c r="C17" s="1509"/>
      <c r="D17" s="1509"/>
      <c r="E17" s="1509"/>
      <c r="F17" s="1509"/>
      <c r="G17" s="1509"/>
      <c r="H17" s="1509"/>
      <c r="I17" s="1509"/>
      <c r="J17" s="1509"/>
      <c r="K17" s="1509"/>
      <c r="L17" s="1509"/>
      <c r="M17" s="414"/>
    </row>
    <row r="18" spans="1:15" ht="18" customHeight="1">
      <c r="A18" s="1509"/>
      <c r="B18" s="1509"/>
      <c r="C18" s="1509"/>
      <c r="D18" s="1509"/>
      <c r="E18" s="1509"/>
      <c r="F18" s="1509"/>
      <c r="G18" s="1509"/>
      <c r="H18" s="1509"/>
      <c r="I18" s="1509"/>
      <c r="J18" s="1509"/>
      <c r="K18" s="1509"/>
      <c r="L18" s="1509"/>
      <c r="M18" s="414"/>
    </row>
    <row r="19" spans="1:15" ht="18" customHeight="1">
      <c r="A19" s="1509"/>
      <c r="B19" s="1509"/>
      <c r="C19" s="1509"/>
      <c r="D19" s="1509"/>
      <c r="E19" s="1509"/>
      <c r="F19" s="1509"/>
      <c r="G19" s="1509"/>
      <c r="H19" s="1509"/>
      <c r="I19" s="1509"/>
      <c r="J19" s="1509"/>
      <c r="K19" s="1509"/>
      <c r="L19" s="1509"/>
      <c r="M19" s="414"/>
    </row>
    <row r="20" spans="1:15" ht="18" customHeight="1">
      <c r="A20" s="1509"/>
      <c r="B20" s="1509"/>
      <c r="C20" s="1509"/>
      <c r="D20" s="1509"/>
      <c r="E20" s="1509"/>
      <c r="F20" s="1509"/>
      <c r="G20" s="1509"/>
      <c r="H20" s="1509"/>
      <c r="I20" s="1509"/>
      <c r="J20" s="1509"/>
      <c r="K20" s="1509"/>
      <c r="L20" s="1509"/>
      <c r="M20" s="414"/>
    </row>
    <row r="21" spans="1:15" ht="18" customHeight="1">
      <c r="A21" s="1509"/>
      <c r="B21" s="1509"/>
      <c r="C21" s="1509"/>
      <c r="D21" s="1509"/>
      <c r="E21" s="1509"/>
      <c r="F21" s="1509"/>
      <c r="G21" s="1509"/>
      <c r="H21" s="1509"/>
      <c r="I21" s="1509"/>
      <c r="J21" s="1509"/>
      <c r="K21" s="1509"/>
      <c r="L21" s="1509"/>
      <c r="M21" s="414"/>
    </row>
    <row r="22" spans="1:15" ht="18" customHeight="1">
      <c r="A22" s="1509"/>
      <c r="B22" s="1509"/>
      <c r="C22" s="1509"/>
      <c r="D22" s="1509"/>
      <c r="E22" s="1509"/>
      <c r="F22" s="1509"/>
      <c r="G22" s="1509"/>
      <c r="H22" s="1509"/>
      <c r="I22" s="1509"/>
      <c r="J22" s="1509"/>
      <c r="K22" s="1509"/>
      <c r="L22" s="1509"/>
      <c r="M22" s="414"/>
    </row>
    <row r="23" spans="1:15" ht="18" customHeight="1">
      <c r="A23" s="1509"/>
      <c r="B23" s="1509"/>
      <c r="C23" s="1509"/>
      <c r="D23" s="1509"/>
      <c r="E23" s="1509"/>
      <c r="F23" s="1509"/>
      <c r="G23" s="1509"/>
      <c r="H23" s="1509"/>
      <c r="I23" s="1509"/>
      <c r="J23" s="1509"/>
      <c r="K23" s="1509"/>
      <c r="L23" s="1509"/>
      <c r="M23" s="414"/>
    </row>
    <row r="24" spans="1:15" ht="18" customHeight="1">
      <c r="A24" s="1509"/>
      <c r="B24" s="1509"/>
      <c r="C24" s="1509"/>
      <c r="D24" s="1509"/>
      <c r="E24" s="1509"/>
      <c r="F24" s="1509"/>
      <c r="G24" s="1509"/>
      <c r="H24" s="1509"/>
      <c r="I24" s="1509"/>
      <c r="J24" s="1509"/>
      <c r="K24" s="1509"/>
      <c r="L24" s="1509"/>
      <c r="M24" s="414"/>
    </row>
    <row r="25" spans="1:15" ht="18" customHeight="1">
      <c r="A25" s="1509"/>
      <c r="B25" s="1509"/>
      <c r="C25" s="1509"/>
      <c r="D25" s="1509"/>
      <c r="E25" s="1509"/>
      <c r="F25" s="1509"/>
      <c r="G25" s="1509"/>
      <c r="H25" s="1509"/>
      <c r="I25" s="1509"/>
      <c r="J25" s="1509"/>
      <c r="K25" s="1509"/>
      <c r="L25" s="1509"/>
    </row>
    <row r="26" spans="1:15" ht="18" customHeight="1">
      <c r="A26" s="1509"/>
      <c r="B26" s="1509"/>
      <c r="C26" s="1509"/>
      <c r="D26" s="1509"/>
      <c r="E26" s="1509"/>
      <c r="F26" s="1509"/>
      <c r="G26" s="1509"/>
      <c r="H26" s="1509"/>
      <c r="I26" s="1509"/>
      <c r="J26" s="1509"/>
      <c r="K26" s="1509"/>
      <c r="L26" s="1509"/>
    </row>
    <row r="27" spans="1:15" ht="18" customHeight="1">
      <c r="A27" s="1509"/>
      <c r="B27" s="1509"/>
      <c r="C27" s="1509"/>
      <c r="D27" s="1509"/>
      <c r="E27" s="1509"/>
      <c r="F27" s="1509"/>
      <c r="G27" s="1509"/>
      <c r="H27" s="1509"/>
      <c r="I27" s="1509"/>
      <c r="J27" s="1509"/>
      <c r="K27" s="1509"/>
      <c r="L27" s="1509"/>
    </row>
    <row r="28" spans="1:15" ht="18" customHeight="1">
      <c r="A28" s="1509"/>
      <c r="B28" s="1509"/>
      <c r="C28" s="1509"/>
      <c r="D28" s="1509"/>
      <c r="E28" s="1509"/>
      <c r="F28" s="1509"/>
      <c r="G28" s="1509"/>
      <c r="H28" s="1509"/>
      <c r="I28" s="1509"/>
      <c r="J28" s="1509"/>
      <c r="K28" s="1509"/>
      <c r="L28" s="1509"/>
      <c r="M28" s="418"/>
    </row>
    <row r="29" spans="1:15" ht="18" customHeight="1">
      <c r="A29" s="1509"/>
      <c r="B29" s="1509"/>
      <c r="C29" s="1509"/>
      <c r="D29" s="1509"/>
      <c r="E29" s="1509"/>
      <c r="F29" s="1509"/>
      <c r="G29" s="1509"/>
      <c r="H29" s="1509"/>
      <c r="I29" s="1509"/>
      <c r="J29" s="1509"/>
      <c r="K29" s="1509"/>
      <c r="L29" s="1509"/>
      <c r="M29" s="419"/>
    </row>
    <row r="30" spans="1:15" ht="18" customHeight="1">
      <c r="A30" s="1509"/>
      <c r="B30" s="1509"/>
      <c r="C30" s="1509"/>
      <c r="D30" s="1509"/>
      <c r="E30" s="1509"/>
      <c r="F30" s="1509"/>
      <c r="G30" s="1509"/>
      <c r="H30" s="1509"/>
      <c r="I30" s="1509"/>
      <c r="J30" s="1509"/>
      <c r="K30" s="1509"/>
      <c r="L30" s="1509"/>
      <c r="N30" s="413"/>
      <c r="O30" s="413"/>
    </row>
    <row r="31" spans="1:15" ht="72" customHeight="1">
      <c r="A31" s="1509"/>
      <c r="B31" s="1509"/>
      <c r="C31" s="1509"/>
      <c r="D31" s="1509"/>
      <c r="E31" s="1509"/>
      <c r="F31" s="1509"/>
      <c r="G31" s="1509"/>
      <c r="H31" s="1509"/>
      <c r="I31" s="1509"/>
      <c r="J31" s="1509"/>
      <c r="K31" s="1509"/>
      <c r="L31" s="1509"/>
    </row>
    <row r="32" spans="1:15">
      <c r="A32" s="1509"/>
      <c r="B32" s="1509"/>
      <c r="C32" s="1509"/>
      <c r="D32" s="1509"/>
      <c r="E32" s="1509"/>
      <c r="F32" s="1509"/>
      <c r="G32" s="1509"/>
      <c r="H32" s="1509"/>
      <c r="I32" s="1509"/>
      <c r="J32" s="1509"/>
      <c r="K32" s="1509"/>
      <c r="L32" s="1509"/>
    </row>
    <row r="33" spans="1:12">
      <c r="A33" s="1509"/>
      <c r="B33" s="1509"/>
      <c r="C33" s="1509"/>
      <c r="D33" s="1509"/>
      <c r="E33" s="1509"/>
      <c r="F33" s="1509"/>
      <c r="G33" s="1509"/>
      <c r="H33" s="1509"/>
      <c r="I33" s="1509"/>
      <c r="J33" s="1509"/>
      <c r="K33" s="1509"/>
      <c r="L33" s="1509"/>
    </row>
    <row r="34" spans="1:12">
      <c r="A34" s="1509"/>
      <c r="B34" s="1509"/>
      <c r="C34" s="1509"/>
      <c r="D34" s="1509"/>
      <c r="E34" s="1509"/>
      <c r="F34" s="1509"/>
      <c r="G34" s="1509"/>
      <c r="H34" s="1509"/>
      <c r="I34" s="1509"/>
      <c r="J34" s="1509"/>
      <c r="K34" s="1509"/>
      <c r="L34" s="1509"/>
    </row>
    <row r="35" spans="1:12">
      <c r="A35" s="1509"/>
      <c r="B35" s="1509"/>
      <c r="C35" s="1509"/>
      <c r="D35" s="1509"/>
      <c r="E35" s="1509"/>
      <c r="F35" s="1509"/>
      <c r="G35" s="1509"/>
      <c r="H35" s="1509"/>
      <c r="I35" s="1509"/>
      <c r="J35" s="1509"/>
      <c r="K35" s="1509"/>
      <c r="L35" s="1509"/>
    </row>
    <row r="36" spans="1:12">
      <c r="A36" s="1509"/>
      <c r="B36" s="1509"/>
      <c r="C36" s="1509"/>
      <c r="D36" s="1509"/>
      <c r="E36" s="1509"/>
      <c r="F36" s="1509"/>
      <c r="G36" s="1509"/>
      <c r="H36" s="1509"/>
      <c r="I36" s="1509"/>
      <c r="J36" s="1509"/>
      <c r="K36" s="1509"/>
      <c r="L36" s="1509"/>
    </row>
    <row r="37" spans="1:12">
      <c r="A37" s="1509"/>
      <c r="B37" s="1509"/>
      <c r="C37" s="1509"/>
      <c r="D37" s="1509"/>
      <c r="E37" s="1509"/>
      <c r="F37" s="1509"/>
      <c r="G37" s="1509"/>
      <c r="H37" s="1509"/>
      <c r="I37" s="1509"/>
      <c r="J37" s="1509"/>
      <c r="K37" s="1509"/>
      <c r="L37" s="1509"/>
    </row>
    <row r="38" spans="1:12">
      <c r="A38" s="1509"/>
      <c r="B38" s="1509"/>
      <c r="C38" s="1509"/>
      <c r="D38" s="1509"/>
      <c r="E38" s="1509"/>
      <c r="F38" s="1509"/>
      <c r="G38" s="1509"/>
      <c r="H38" s="1509"/>
      <c r="I38" s="1509"/>
      <c r="J38" s="1509"/>
      <c r="K38" s="1509"/>
      <c r="L38" s="1509"/>
    </row>
    <row r="39" spans="1:12">
      <c r="A39" s="1509"/>
      <c r="B39" s="1509"/>
      <c r="C39" s="1509"/>
      <c r="D39" s="1509"/>
      <c r="E39" s="1509"/>
      <c r="F39" s="1509"/>
      <c r="G39" s="1509"/>
      <c r="H39" s="1509"/>
      <c r="I39" s="1509"/>
      <c r="J39" s="1509"/>
      <c r="K39" s="1509"/>
      <c r="L39" s="1509"/>
    </row>
    <row r="40" spans="1:12">
      <c r="A40" s="1509"/>
      <c r="B40" s="1509"/>
      <c r="C40" s="1509"/>
      <c r="D40" s="1509"/>
      <c r="E40" s="1509"/>
      <c r="F40" s="1509"/>
      <c r="G40" s="1509"/>
      <c r="H40" s="1509"/>
      <c r="I40" s="1509"/>
      <c r="J40" s="1509"/>
      <c r="K40" s="1509"/>
      <c r="L40" s="1509"/>
    </row>
    <row r="41" spans="1:12">
      <c r="A41" s="1509"/>
      <c r="B41" s="1509"/>
      <c r="C41" s="1509"/>
      <c r="D41" s="1509"/>
      <c r="E41" s="1509"/>
      <c r="F41" s="1509"/>
      <c r="G41" s="1509"/>
      <c r="H41" s="1509"/>
      <c r="I41" s="1509"/>
      <c r="J41" s="1509"/>
      <c r="K41" s="1509"/>
      <c r="L41" s="1509"/>
    </row>
    <row r="42" spans="1:12">
      <c r="A42" s="1509"/>
      <c r="B42" s="1509"/>
      <c r="C42" s="1509"/>
      <c r="D42" s="1509"/>
      <c r="E42" s="1509"/>
      <c r="F42" s="1509"/>
      <c r="G42" s="1509"/>
      <c r="H42" s="1509"/>
      <c r="I42" s="1509"/>
      <c r="J42" s="1509"/>
      <c r="K42" s="1509"/>
      <c r="L42" s="1509"/>
    </row>
    <row r="43" spans="1:12">
      <c r="A43" s="1509"/>
      <c r="B43" s="1509"/>
      <c r="C43" s="1509"/>
      <c r="D43" s="1509"/>
      <c r="E43" s="1509"/>
      <c r="F43" s="1509"/>
      <c r="G43" s="1509"/>
      <c r="H43" s="1509"/>
      <c r="I43" s="1509"/>
      <c r="J43" s="1509"/>
      <c r="K43" s="1509"/>
      <c r="L43" s="1509"/>
    </row>
    <row r="44" spans="1:12">
      <c r="A44" s="1509"/>
      <c r="B44" s="1509"/>
      <c r="C44" s="1509"/>
      <c r="D44" s="1509"/>
      <c r="E44" s="1509"/>
      <c r="F44" s="1509"/>
      <c r="G44" s="1509"/>
      <c r="H44" s="1509"/>
      <c r="I44" s="1509"/>
      <c r="J44" s="1509"/>
      <c r="K44" s="1509"/>
      <c r="L44" s="1509"/>
    </row>
    <row r="45" spans="1:12">
      <c r="A45" s="1509"/>
      <c r="B45" s="1509"/>
      <c r="C45" s="1509"/>
      <c r="D45" s="1509"/>
      <c r="E45" s="1509"/>
      <c r="F45" s="1509"/>
      <c r="G45" s="1509"/>
      <c r="H45" s="1509"/>
      <c r="I45" s="1509"/>
      <c r="J45" s="1509"/>
      <c r="K45" s="1509"/>
      <c r="L45" s="1509"/>
    </row>
    <row r="46" spans="1:12">
      <c r="A46" s="1509"/>
      <c r="B46" s="1509"/>
      <c r="C46" s="1509"/>
      <c r="D46" s="1509"/>
      <c r="E46" s="1509"/>
      <c r="F46" s="1509"/>
      <c r="G46" s="1509"/>
      <c r="H46" s="1509"/>
      <c r="I46" s="1509"/>
      <c r="J46" s="1509"/>
      <c r="K46" s="1509"/>
      <c r="L46" s="1509"/>
    </row>
    <row r="47" spans="1:12">
      <c r="A47" s="1509"/>
      <c r="B47" s="1509"/>
      <c r="C47" s="1509"/>
      <c r="D47" s="1509"/>
      <c r="E47" s="1509"/>
      <c r="F47" s="1509"/>
      <c r="G47" s="1509"/>
      <c r="H47" s="1509"/>
      <c r="I47" s="1509"/>
      <c r="J47" s="1509"/>
      <c r="K47" s="1509"/>
      <c r="L47" s="1509"/>
    </row>
    <row r="48" spans="1:12" ht="53.25" customHeight="1">
      <c r="A48" s="1509"/>
      <c r="B48" s="1509"/>
      <c r="C48" s="1509"/>
      <c r="D48" s="1509"/>
      <c r="E48" s="1509"/>
      <c r="F48" s="1509"/>
      <c r="G48" s="1509"/>
      <c r="H48" s="1509"/>
      <c r="I48" s="1509"/>
      <c r="J48" s="1509"/>
      <c r="K48" s="1509"/>
      <c r="L48" s="1509"/>
    </row>
    <row r="49" spans="1:12">
      <c r="A49" s="1509"/>
      <c r="B49" s="1509"/>
      <c r="C49" s="1509"/>
      <c r="D49" s="1509"/>
      <c r="E49" s="1509"/>
      <c r="F49" s="1509"/>
      <c r="G49" s="1509"/>
      <c r="H49" s="1509"/>
      <c r="I49" s="1509"/>
      <c r="J49" s="1509"/>
      <c r="K49" s="1509"/>
      <c r="L49" s="1509"/>
    </row>
    <row r="50" spans="1:12">
      <c r="A50" s="1509"/>
      <c r="B50" s="1509"/>
      <c r="C50" s="1509"/>
      <c r="D50" s="1509"/>
      <c r="E50" s="1509"/>
      <c r="F50" s="1509"/>
      <c r="G50" s="1509"/>
      <c r="H50" s="1509"/>
      <c r="I50" s="1509"/>
      <c r="J50" s="1509"/>
      <c r="K50" s="1509"/>
      <c r="L50" s="1509"/>
    </row>
  </sheetData>
  <mergeCells count="1">
    <mergeCell ref="A5:L50"/>
  </mergeCells>
  <pageMargins left="0.70866141732283472" right="0.70866141732283472" top="0.74803149606299213" bottom="0.74803149606299213" header="0.31496062992125984" footer="0.31496062992125984"/>
  <pageSetup scale="44"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85">
    <tabColor rgb="FF00B0F0"/>
    <pageSetUpPr fitToPage="1"/>
  </sheetPr>
  <dimension ref="A1:I33"/>
  <sheetViews>
    <sheetView showGridLines="0" view="pageBreakPreview" zoomScale="85" zoomScaleNormal="66" zoomScaleSheetLayoutView="85" workbookViewId="0">
      <pane xSplit="1" ySplit="4" topLeftCell="B5" activePane="bottomRight" state="frozen"/>
      <selection pane="bottomRight" activeCell="F8" sqref="F8"/>
      <selection pane="bottomLeft" activeCell="A6" sqref="A6:J27"/>
      <selection pane="topRight" activeCell="A6" sqref="A6:J27"/>
    </sheetView>
  </sheetViews>
  <sheetFormatPr defaultColWidth="11.5703125" defaultRowHeight="14.25"/>
  <cols>
    <col min="1" max="1" width="27.7109375" style="270" customWidth="1"/>
    <col min="2" max="4" width="20.85546875" style="270" bestFit="1" customWidth="1"/>
    <col min="5" max="5" width="19.7109375" style="270" bestFit="1" customWidth="1"/>
    <col min="6" max="6" width="18.5703125" style="270" bestFit="1" customWidth="1"/>
    <col min="7" max="7" width="24.85546875" style="270" customWidth="1"/>
    <col min="8" max="8" width="20.85546875" style="270" bestFit="1" customWidth="1"/>
    <col min="9" max="9" width="7.85546875" style="270" customWidth="1"/>
    <col min="10" max="16384" width="11.5703125" style="270"/>
  </cols>
  <sheetData>
    <row r="1" spans="1:9" s="462" customFormat="1" ht="33.75" customHeight="1">
      <c r="A1" s="1513" t="s">
        <v>521</v>
      </c>
      <c r="B1" s="1514"/>
      <c r="C1" s="1514"/>
      <c r="D1" s="1514"/>
      <c r="E1" s="1514"/>
      <c r="F1" s="1514"/>
      <c r="G1" s="1514"/>
      <c r="H1" s="1514"/>
      <c r="I1" s="1514"/>
    </row>
    <row r="2" spans="1:9" s="462" customFormat="1" ht="15.75" customHeight="1" thickBot="1">
      <c r="A2" s="1511" t="str">
        <f>+'Resumen '!O2</f>
        <v>Período:  Diciembre 2007 - Mayo 2024</v>
      </c>
      <c r="B2" s="1512"/>
      <c r="C2" s="1512"/>
      <c r="D2" s="1512"/>
      <c r="E2" s="1512"/>
      <c r="F2" s="1512"/>
      <c r="G2" s="1512"/>
      <c r="H2" s="1512"/>
      <c r="I2" s="1512"/>
    </row>
    <row r="3" spans="1:9" ht="9.75" customHeight="1">
      <c r="A3" s="336"/>
      <c r="B3" s="336"/>
      <c r="C3" s="336"/>
      <c r="D3" s="336"/>
      <c r="E3" s="336"/>
      <c r="F3" s="336"/>
      <c r="G3" s="336"/>
      <c r="H3" s="336"/>
      <c r="I3" s="336"/>
    </row>
    <row r="4" spans="1:9" s="337" customFormat="1" ht="18">
      <c r="A4" s="820" t="s">
        <v>522</v>
      </c>
      <c r="B4" s="820" t="s">
        <v>523</v>
      </c>
      <c r="C4" s="820" t="s">
        <v>524</v>
      </c>
      <c r="D4" s="820" t="s">
        <v>525</v>
      </c>
      <c r="E4" s="820" t="s">
        <v>225</v>
      </c>
      <c r="F4" s="1066" t="s">
        <v>349</v>
      </c>
      <c r="G4" s="1066" t="s">
        <v>526</v>
      </c>
      <c r="H4" s="820" t="s">
        <v>202</v>
      </c>
      <c r="I4" s="511"/>
    </row>
    <row r="5" spans="1:9" s="275" customFormat="1" ht="14.25" customHeight="1">
      <c r="A5" s="821" t="s">
        <v>527</v>
      </c>
      <c r="B5" s="822">
        <v>97592853836.630005</v>
      </c>
      <c r="C5" s="822">
        <v>226499932369.44</v>
      </c>
      <c r="D5" s="822">
        <v>114384344929.22</v>
      </c>
      <c r="E5" s="822">
        <v>75874519700.580002</v>
      </c>
      <c r="F5" s="822">
        <v>87874860058.119995</v>
      </c>
      <c r="G5" s="822">
        <f>+'Resumen '!E89</f>
        <v>37514222472.959999</v>
      </c>
      <c r="H5" s="823">
        <f t="shared" ref="H5:H10" si="0">SUM(B5:G5)</f>
        <v>639740733366.94995</v>
      </c>
      <c r="I5" s="511"/>
    </row>
    <row r="6" spans="1:9" s="275" customFormat="1" ht="13.5" customHeight="1">
      <c r="A6" s="821" t="s">
        <v>528</v>
      </c>
      <c r="B6" s="822">
        <v>4308794769.6000004</v>
      </c>
      <c r="C6" s="822">
        <v>10915216708.540001</v>
      </c>
      <c r="D6" s="822">
        <v>6291981621.3299999</v>
      </c>
      <c r="E6" s="822">
        <v>1129829593.8299999</v>
      </c>
      <c r="F6" s="822">
        <v>1422180697.6800001</v>
      </c>
      <c r="G6" s="822">
        <f>+'Resumen '!E90</f>
        <v>2132239179.46</v>
      </c>
      <c r="H6" s="823">
        <f t="shared" si="0"/>
        <v>26200242570.440002</v>
      </c>
      <c r="I6" s="511"/>
    </row>
    <row r="7" spans="1:9" s="275" customFormat="1" ht="13.5" customHeight="1">
      <c r="A7" s="821" t="s">
        <v>529</v>
      </c>
      <c r="B7" s="822">
        <v>731989671</v>
      </c>
      <c r="C7" s="822">
        <v>2959530075.25</v>
      </c>
      <c r="D7" s="822">
        <v>2065925776.5999999</v>
      </c>
      <c r="E7" s="822">
        <v>3647214090.5900002</v>
      </c>
      <c r="F7" s="822">
        <v>4157986319.1999998</v>
      </c>
      <c r="G7" s="822">
        <f>+'Resumen '!E91</f>
        <v>758089202.07000005</v>
      </c>
      <c r="H7" s="823">
        <f t="shared" si="0"/>
        <v>14320735134.709999</v>
      </c>
      <c r="I7" s="511"/>
    </row>
    <row r="8" spans="1:9" s="275" customFormat="1" ht="13.5" customHeight="1">
      <c r="A8" s="821" t="s">
        <v>530</v>
      </c>
      <c r="B8" s="822">
        <v>625435978.33000004</v>
      </c>
      <c r="C8" s="822">
        <v>1588227019.8299999</v>
      </c>
      <c r="D8" s="822">
        <v>3814327547.0699997</v>
      </c>
      <c r="E8" s="822">
        <v>522676364.06999999</v>
      </c>
      <c r="F8" s="822">
        <v>593093975.45000005</v>
      </c>
      <c r="G8" s="822">
        <f>+'Resumen '!E92</f>
        <v>1883241064.73</v>
      </c>
      <c r="H8" s="823">
        <f t="shared" si="0"/>
        <v>9027001949.4799995</v>
      </c>
      <c r="I8" s="511"/>
    </row>
    <row r="9" spans="1:9" s="275" customFormat="1" ht="13.5" customHeight="1">
      <c r="A9" s="821" t="s">
        <v>531</v>
      </c>
      <c r="B9" s="822">
        <v>435448079.85000002</v>
      </c>
      <c r="C9" s="822">
        <v>1737428773.8700001</v>
      </c>
      <c r="D9" s="822">
        <v>689627181.53999996</v>
      </c>
      <c r="E9" s="822">
        <v>0</v>
      </c>
      <c r="F9" s="822">
        <v>0</v>
      </c>
      <c r="G9" s="822">
        <f>+'Resumen '!E93</f>
        <v>268560224.98000002</v>
      </c>
      <c r="H9" s="823">
        <f t="shared" si="0"/>
        <v>3131064260.2400002</v>
      </c>
      <c r="I9" s="511"/>
    </row>
    <row r="10" spans="1:9" s="339" customFormat="1" ht="13.5" customHeight="1">
      <c r="A10" s="821" t="s">
        <v>532</v>
      </c>
      <c r="B10" s="822">
        <v>0</v>
      </c>
      <c r="C10" s="822">
        <v>3402850</v>
      </c>
      <c r="D10" s="822">
        <v>0</v>
      </c>
      <c r="E10" s="822">
        <v>0</v>
      </c>
      <c r="F10" s="822">
        <v>0</v>
      </c>
      <c r="G10" s="822">
        <f>+'Resumen '!E94</f>
        <v>0</v>
      </c>
      <c r="H10" s="823">
        <f t="shared" si="0"/>
        <v>3402850</v>
      </c>
      <c r="I10" s="511"/>
    </row>
    <row r="11" spans="1:9" s="275" customFormat="1" ht="18">
      <c r="A11" s="824" t="s">
        <v>533</v>
      </c>
      <c r="B11" s="825">
        <f t="shared" ref="B11:H11" si="1">SUM(B5:B10)</f>
        <v>103694522335.41002</v>
      </c>
      <c r="C11" s="825">
        <f t="shared" si="1"/>
        <v>243703737796.92999</v>
      </c>
      <c r="D11" s="825">
        <f t="shared" si="1"/>
        <v>127246207055.75999</v>
      </c>
      <c r="E11" s="825">
        <f t="shared" si="1"/>
        <v>81174239749.070007</v>
      </c>
      <c r="F11" s="825">
        <f t="shared" si="1"/>
        <v>94048121050.449982</v>
      </c>
      <c r="G11" s="825">
        <f t="shared" si="1"/>
        <v>42556352144.200005</v>
      </c>
      <c r="H11" s="825">
        <f t="shared" si="1"/>
        <v>692423180131.81982</v>
      </c>
      <c r="I11" s="511"/>
    </row>
    <row r="12" spans="1:9" ht="47.25" customHeight="1">
      <c r="A12" s="1510" t="s">
        <v>534</v>
      </c>
      <c r="B12" s="1510"/>
      <c r="C12" s="1510"/>
      <c r="D12" s="1510"/>
      <c r="E12" s="1510"/>
      <c r="F12" s="1510"/>
      <c r="G12" s="1510"/>
      <c r="H12" s="1510"/>
      <c r="I12" s="511"/>
    </row>
    <row r="16" spans="1:9" ht="20.25">
      <c r="H16" s="281"/>
      <c r="I16" s="281"/>
    </row>
    <row r="17" spans="6:9">
      <c r="H17" s="286"/>
      <c r="I17" s="286"/>
    </row>
    <row r="18" spans="6:9">
      <c r="H18" s="286"/>
      <c r="I18" s="286"/>
    </row>
    <row r="19" spans="6:9">
      <c r="H19" s="286"/>
      <c r="I19" s="286"/>
    </row>
    <row r="20" spans="6:9">
      <c r="H20" s="286"/>
      <c r="I20" s="286"/>
    </row>
    <row r="21" spans="6:9">
      <c r="F21" s="286"/>
      <c r="G21" s="286"/>
      <c r="H21" s="286"/>
      <c r="I21" s="286"/>
    </row>
    <row r="22" spans="6:9">
      <c r="F22" s="286"/>
      <c r="G22" s="286"/>
      <c r="H22" s="286"/>
      <c r="I22" s="286"/>
    </row>
    <row r="23" spans="6:9">
      <c r="F23" s="286"/>
      <c r="G23" s="286"/>
      <c r="H23" s="286"/>
      <c r="I23" s="286"/>
    </row>
    <row r="24" spans="6:9">
      <c r="F24" s="286"/>
      <c r="G24" s="286"/>
      <c r="H24" s="286"/>
      <c r="I24" s="286"/>
    </row>
    <row r="25" spans="6:9">
      <c r="F25" s="286"/>
      <c r="G25" s="286"/>
      <c r="H25" s="286"/>
      <c r="I25" s="286"/>
    </row>
    <row r="26" spans="6:9">
      <c r="F26" s="286"/>
      <c r="G26" s="286"/>
      <c r="H26" s="286"/>
      <c r="I26" s="286"/>
    </row>
    <row r="27" spans="6:9">
      <c r="F27" s="286"/>
      <c r="G27" s="286"/>
      <c r="H27" s="286"/>
      <c r="I27" s="286"/>
    </row>
    <row r="28" spans="6:9">
      <c r="F28" s="286"/>
      <c r="G28" s="286"/>
      <c r="H28" s="286"/>
      <c r="I28" s="286"/>
    </row>
    <row r="29" spans="6:9">
      <c r="F29" s="286"/>
      <c r="G29" s="286"/>
      <c r="H29" s="286"/>
      <c r="I29" s="286"/>
    </row>
    <row r="30" spans="6:9">
      <c r="F30" s="286"/>
      <c r="G30" s="286"/>
      <c r="H30" s="286"/>
      <c r="I30" s="286"/>
    </row>
    <row r="31" spans="6:9">
      <c r="F31" s="286"/>
      <c r="G31" s="286"/>
      <c r="H31" s="286"/>
      <c r="I31" s="286"/>
    </row>
    <row r="32" spans="6:9">
      <c r="F32" s="286"/>
      <c r="G32" s="286"/>
      <c r="H32" s="286"/>
      <c r="I32" s="286"/>
    </row>
    <row r="33" spans="6:9">
      <c r="F33" s="286"/>
      <c r="G33" s="286"/>
      <c r="H33" s="286"/>
      <c r="I33" s="286"/>
    </row>
  </sheetData>
  <mergeCells count="3">
    <mergeCell ref="A12:H12"/>
    <mergeCell ref="A2:I2"/>
    <mergeCell ref="A1:I1"/>
  </mergeCells>
  <conditionalFormatting sqref="D10:F10 B5:G8 B9:F9 G9:G10 B11:H11">
    <cfRule type="cellIs" dxfId="373" priority="1" operator="equal">
      <formula>0</formula>
    </cfRule>
  </conditionalFormatting>
  <pageMargins left="0.70866141732283472" right="0.70866141732283472" top="0.74803149606299213" bottom="0.74803149606299213" header="0.31496062992125984" footer="0.31496062992125984"/>
  <pageSetup paperSize="119" scale="67"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86">
    <tabColor rgb="FF00B0F0"/>
    <pageSetUpPr fitToPage="1"/>
  </sheetPr>
  <dimension ref="A1:L78"/>
  <sheetViews>
    <sheetView showGridLines="0" view="pageBreakPreview" zoomScale="70" zoomScaleNormal="100" zoomScaleSheetLayoutView="70" workbookViewId="0">
      <selection activeCell="E24" sqref="E24"/>
    </sheetView>
  </sheetViews>
  <sheetFormatPr defaultColWidth="11.5703125" defaultRowHeight="14.25"/>
  <cols>
    <col min="1" max="1" width="7.140625" style="341" customWidth="1"/>
    <col min="2" max="2" width="44.42578125" style="270" customWidth="1"/>
    <col min="3" max="3" width="29.7109375" style="300" bestFit="1" customWidth="1"/>
    <col min="4" max="5" width="29.7109375" style="300" customWidth="1"/>
    <col min="6" max="6" width="29.28515625" style="300" bestFit="1" customWidth="1"/>
    <col min="7" max="7" width="27.7109375" style="300" customWidth="1"/>
    <col min="8" max="8" width="29.28515625" style="270" bestFit="1" customWidth="1"/>
    <col min="9" max="9" width="27.7109375" style="270" customWidth="1"/>
    <col min="10" max="10" width="21.42578125" style="331" customWidth="1"/>
    <col min="11" max="11" width="14.28515625" style="340" customWidth="1"/>
    <col min="12" max="16384" width="11.5703125" style="270"/>
  </cols>
  <sheetData>
    <row r="1" spans="1:12" s="462" customFormat="1" ht="54" customHeight="1">
      <c r="A1" s="1446" t="s">
        <v>535</v>
      </c>
      <c r="B1" s="1446"/>
      <c r="C1" s="1446"/>
      <c r="D1" s="1446"/>
      <c r="E1" s="1446"/>
      <c r="F1" s="1446"/>
      <c r="G1" s="1446"/>
      <c r="H1" s="1446"/>
      <c r="I1" s="1446"/>
      <c r="J1" s="466"/>
      <c r="K1" s="467"/>
      <c r="L1" s="468"/>
    </row>
    <row r="2" spans="1:12" s="462" customFormat="1" ht="21.75" customHeight="1">
      <c r="A2" s="1446" t="str">
        <f>+'IV.2.2. Pagos SFS A'!A2:I2</f>
        <v>Período:  Diciembre 2007 - Mayo 2024</v>
      </c>
      <c r="B2" s="1446"/>
      <c r="C2" s="1446"/>
      <c r="D2" s="1446"/>
      <c r="E2" s="1446"/>
      <c r="F2" s="1446"/>
      <c r="G2" s="1446"/>
      <c r="H2" s="1446"/>
      <c r="I2" s="1446"/>
      <c r="J2" s="466"/>
      <c r="K2" s="467"/>
      <c r="L2" s="468"/>
    </row>
    <row r="3" spans="1:12" ht="15.75" customHeight="1">
      <c r="B3" s="342"/>
      <c r="C3" s="342"/>
      <c r="D3" s="342"/>
      <c r="E3" s="342"/>
      <c r="F3" s="342"/>
      <c r="G3" s="342"/>
      <c r="H3" s="342"/>
      <c r="I3" s="342"/>
      <c r="L3" s="272"/>
    </row>
    <row r="4" spans="1:12" s="455" customFormat="1" ht="37.5" customHeight="1">
      <c r="A4" s="488" t="s">
        <v>4</v>
      </c>
      <c r="B4" s="489" t="s">
        <v>536</v>
      </c>
      <c r="C4" s="777" t="s">
        <v>537</v>
      </c>
      <c r="D4" s="778" t="s">
        <v>538</v>
      </c>
      <c r="E4" s="778" t="s">
        <v>539</v>
      </c>
      <c r="F4" s="777" t="s">
        <v>540</v>
      </c>
      <c r="G4" s="777" t="s">
        <v>541</v>
      </c>
      <c r="H4" s="777" t="s">
        <v>542</v>
      </c>
      <c r="I4" s="779" t="s">
        <v>543</v>
      </c>
      <c r="J4" s="452"/>
      <c r="K4" s="453"/>
      <c r="L4" s="454"/>
    </row>
    <row r="5" spans="1:12" ht="15.75">
      <c r="A5" s="780">
        <v>1</v>
      </c>
      <c r="B5" s="781" t="s">
        <v>544</v>
      </c>
      <c r="C5" s="782">
        <f>SUM(D5:I5)</f>
        <v>220715715729.34</v>
      </c>
      <c r="D5" s="1139">
        <f>+'Resumen '!M72</f>
        <v>10358458375.68</v>
      </c>
      <c r="E5" s="1139">
        <v>46602796793.919998</v>
      </c>
      <c r="F5" s="783">
        <v>56051670469.099998</v>
      </c>
      <c r="G5" s="783">
        <v>57559633494.460007</v>
      </c>
      <c r="H5" s="783">
        <v>36004284720.5</v>
      </c>
      <c r="I5" s="784">
        <v>14138871875.679998</v>
      </c>
      <c r="J5" s="343"/>
    </row>
    <row r="6" spans="1:12" ht="15.75">
      <c r="A6" s="780">
        <v>2</v>
      </c>
      <c r="B6" s="781" t="s">
        <v>545</v>
      </c>
      <c r="C6" s="782">
        <f t="shared" ref="C6:C33" si="0">SUM(D6:I6)</f>
        <v>169774719942.93005</v>
      </c>
      <c r="D6" s="1139">
        <f>+'Resumen '!M73</f>
        <v>14378758682.219999</v>
      </c>
      <c r="E6" s="1139">
        <v>53622930137.459999</v>
      </c>
      <c r="F6" s="783">
        <v>48365719095.080002</v>
      </c>
      <c r="G6" s="783">
        <v>33029628554.330002</v>
      </c>
      <c r="H6" s="783">
        <v>14892402309.950001</v>
      </c>
      <c r="I6" s="784">
        <v>5485281163.8899994</v>
      </c>
      <c r="J6" s="343"/>
    </row>
    <row r="7" spans="1:12" ht="15.75">
      <c r="A7" s="780">
        <v>3</v>
      </c>
      <c r="B7" s="781" t="s">
        <v>546</v>
      </c>
      <c r="C7" s="782">
        <f t="shared" si="0"/>
        <v>98096699207.959991</v>
      </c>
      <c r="D7" s="1139">
        <f>+'Resumen '!M74</f>
        <v>4400537684.9700003</v>
      </c>
      <c r="E7" s="1139">
        <v>20296314994.139999</v>
      </c>
      <c r="F7" s="783">
        <v>25629381320.75</v>
      </c>
      <c r="G7" s="783">
        <v>26345326740.109997</v>
      </c>
      <c r="H7" s="783">
        <v>15613881623.369999</v>
      </c>
      <c r="I7" s="784">
        <v>5811256844.6199999</v>
      </c>
    </row>
    <row r="8" spans="1:12" ht="15.75">
      <c r="A8" s="780">
        <v>4</v>
      </c>
      <c r="B8" s="781" t="s">
        <v>547</v>
      </c>
      <c r="C8" s="782">
        <f t="shared" si="0"/>
        <v>64235948226.009995</v>
      </c>
      <c r="D8" s="1139">
        <f>+'Resumen '!M75</f>
        <v>2290593594.8000002</v>
      </c>
      <c r="E8" s="1139">
        <v>10859987550.57</v>
      </c>
      <c r="F8" s="783">
        <v>14509594071.77</v>
      </c>
      <c r="G8" s="783">
        <v>17940557229.879997</v>
      </c>
      <c r="H8" s="783">
        <v>13173554284.919998</v>
      </c>
      <c r="I8" s="784">
        <v>5461661494.0699997</v>
      </c>
      <c r="J8" s="343"/>
    </row>
    <row r="9" spans="1:12" ht="15.75">
      <c r="A9" s="780">
        <v>5</v>
      </c>
      <c r="B9" s="781" t="s">
        <v>548</v>
      </c>
      <c r="C9" s="782">
        <f t="shared" si="0"/>
        <v>25795332756.720001</v>
      </c>
      <c r="D9" s="1139">
        <f>+'Resumen '!M76</f>
        <v>1230506049.1199999</v>
      </c>
      <c r="E9" s="1139">
        <v>5314053257.3299999</v>
      </c>
      <c r="F9" s="783">
        <v>5521015367.6599998</v>
      </c>
      <c r="G9" s="783">
        <v>5369824156.9500008</v>
      </c>
      <c r="H9" s="783">
        <v>4507270999.5100002</v>
      </c>
      <c r="I9" s="784">
        <v>3852662926.1500001</v>
      </c>
      <c r="J9" s="343"/>
    </row>
    <row r="10" spans="1:12" ht="15.75">
      <c r="A10" s="780">
        <v>6</v>
      </c>
      <c r="B10" s="781" t="s">
        <v>549</v>
      </c>
      <c r="C10" s="782">
        <f t="shared" si="0"/>
        <v>29163967028.730003</v>
      </c>
      <c r="D10" s="1139">
        <f>+'Resumen '!M77</f>
        <v>2441061311.1100001</v>
      </c>
      <c r="E10" s="1139">
        <v>8727587050.7399998</v>
      </c>
      <c r="F10" s="783">
        <v>8019857668.1599998</v>
      </c>
      <c r="G10" s="783">
        <v>7188967660.8699999</v>
      </c>
      <c r="H10" s="783">
        <v>2306276739.1500001</v>
      </c>
      <c r="I10" s="784">
        <v>480216598.69999993</v>
      </c>
    </row>
    <row r="11" spans="1:12" ht="15.75">
      <c r="A11" s="780">
        <v>7</v>
      </c>
      <c r="B11" s="781" t="s">
        <v>550</v>
      </c>
      <c r="C11" s="782">
        <f t="shared" si="0"/>
        <v>15490633522.299999</v>
      </c>
      <c r="D11" s="783">
        <v>0</v>
      </c>
      <c r="E11" s="783">
        <v>0</v>
      </c>
      <c r="F11" s="783">
        <v>316557476.06</v>
      </c>
      <c r="G11" s="783">
        <v>2394313370.3400002</v>
      </c>
      <c r="H11" s="783">
        <v>6844561857.0100002</v>
      </c>
      <c r="I11" s="784">
        <v>5935200818.8899994</v>
      </c>
      <c r="J11" s="343"/>
    </row>
    <row r="12" spans="1:12" ht="14.25" customHeight="1">
      <c r="A12" s="780">
        <v>8</v>
      </c>
      <c r="B12" s="781" t="s">
        <v>551</v>
      </c>
      <c r="C12" s="782">
        <f t="shared" si="0"/>
        <v>12875776383.999998</v>
      </c>
      <c r="D12" s="1139">
        <f>+'Resumen '!M79</f>
        <v>730834930.37</v>
      </c>
      <c r="E12" s="1139">
        <v>3074694848.0500002</v>
      </c>
      <c r="F12" s="783">
        <v>3381801761.3200002</v>
      </c>
      <c r="G12" s="783">
        <v>3213756822.75</v>
      </c>
      <c r="H12" s="783">
        <v>1703626908.6300001</v>
      </c>
      <c r="I12" s="784">
        <v>771061112.88</v>
      </c>
      <c r="J12" s="343"/>
    </row>
    <row r="13" spans="1:12" ht="15.75">
      <c r="A13" s="780">
        <v>9</v>
      </c>
      <c r="B13" s="781" t="s">
        <v>552</v>
      </c>
      <c r="C13" s="782">
        <f t="shared" si="0"/>
        <v>11814497643.530001</v>
      </c>
      <c r="D13" s="1139">
        <f>+'Resumen '!M80</f>
        <v>723317385.55999994</v>
      </c>
      <c r="E13" s="1139">
        <v>2973107397.7600002</v>
      </c>
      <c r="F13" s="783">
        <v>3284727109.1900001</v>
      </c>
      <c r="G13" s="783">
        <v>2819323102.9300003</v>
      </c>
      <c r="H13" s="783">
        <v>1483047971.1100001</v>
      </c>
      <c r="I13" s="784">
        <v>530974676.98000002</v>
      </c>
    </row>
    <row r="14" spans="1:12" ht="15.75">
      <c r="A14" s="780">
        <v>10</v>
      </c>
      <c r="B14" s="781" t="s">
        <v>553</v>
      </c>
      <c r="C14" s="782">
        <f t="shared" si="0"/>
        <v>10653107739.120001</v>
      </c>
      <c r="D14" s="1139">
        <f>+'Resumen '!M81</f>
        <v>891398700.54999995</v>
      </c>
      <c r="E14" s="1139">
        <v>3104172901.3600001</v>
      </c>
      <c r="F14" s="1078">
        <v>2522374535.79</v>
      </c>
      <c r="G14" s="1078">
        <v>2474903282.3800001</v>
      </c>
      <c r="H14" s="1078">
        <v>1304483236.5999999</v>
      </c>
      <c r="I14" s="1079">
        <v>355775082.44</v>
      </c>
      <c r="J14" s="343"/>
    </row>
    <row r="15" spans="1:12" ht="15.75">
      <c r="A15" s="780">
        <v>12</v>
      </c>
      <c r="B15" s="781" t="s">
        <v>554</v>
      </c>
      <c r="C15" s="782">
        <f t="shared" si="0"/>
        <v>9803483021.5300007</v>
      </c>
      <c r="D15" s="1139">
        <f>+'Resumen '!M82</f>
        <v>916475577.36000001</v>
      </c>
      <c r="E15" s="1139">
        <v>3507663172.98</v>
      </c>
      <c r="F15" s="1078">
        <v>2550363596.5100002</v>
      </c>
      <c r="G15" s="1078">
        <v>1627149194.1499999</v>
      </c>
      <c r="H15" s="1078">
        <v>730543090.26999998</v>
      </c>
      <c r="I15" s="1079">
        <v>471288390.25999999</v>
      </c>
      <c r="J15" s="343"/>
    </row>
    <row r="16" spans="1:12" ht="15.75">
      <c r="A16" s="780">
        <v>13</v>
      </c>
      <c r="B16" s="781" t="s">
        <v>555</v>
      </c>
      <c r="C16" s="782">
        <f t="shared" si="0"/>
        <v>7311625382.7399988</v>
      </c>
      <c r="D16" s="1139">
        <f>+'Resumen '!M83</f>
        <v>459260277.91000003</v>
      </c>
      <c r="E16" s="1139">
        <v>1730579194.79</v>
      </c>
      <c r="F16" s="1078">
        <v>1827495009.3099999</v>
      </c>
      <c r="G16" s="1078">
        <v>1505818113.04</v>
      </c>
      <c r="H16" s="1078">
        <v>1030705786.65</v>
      </c>
      <c r="I16" s="1079">
        <v>757767001.03999996</v>
      </c>
    </row>
    <row r="17" spans="1:12" ht="15.75">
      <c r="A17" s="780">
        <v>11</v>
      </c>
      <c r="B17" s="781" t="s">
        <v>556</v>
      </c>
      <c r="C17" s="782">
        <f t="shared" si="0"/>
        <v>6269764179.3399992</v>
      </c>
      <c r="D17" s="1139">
        <f>+'Resumen '!M84</f>
        <v>210684649.87</v>
      </c>
      <c r="E17" s="1139">
        <v>1118890110.5</v>
      </c>
      <c r="F17" s="1078">
        <v>1602454360.1799998</v>
      </c>
      <c r="G17" s="1078">
        <v>1984264871.26</v>
      </c>
      <c r="H17" s="1078">
        <v>982127007.63</v>
      </c>
      <c r="I17" s="1079">
        <v>371343179.89999998</v>
      </c>
      <c r="J17" s="343"/>
    </row>
    <row r="18" spans="1:12" ht="15.75">
      <c r="A18" s="780">
        <v>15</v>
      </c>
      <c r="B18" s="781" t="s">
        <v>557</v>
      </c>
      <c r="C18" s="782">
        <f t="shared" si="0"/>
        <v>5325499760.3399992</v>
      </c>
      <c r="D18" s="1139">
        <f>+'Resumen '!M85</f>
        <v>200504869.30000001</v>
      </c>
      <c r="E18" s="1139">
        <v>955436110.95000005</v>
      </c>
      <c r="F18" s="1078">
        <v>1473942662.24</v>
      </c>
      <c r="G18" s="1078">
        <v>1638325288.52</v>
      </c>
      <c r="H18" s="1078">
        <v>765125306.71000004</v>
      </c>
      <c r="I18" s="1079">
        <v>292165522.62</v>
      </c>
      <c r="J18" s="343"/>
    </row>
    <row r="19" spans="1:12" ht="15.75">
      <c r="A19" s="780">
        <v>14</v>
      </c>
      <c r="B19" s="781" t="s">
        <v>414</v>
      </c>
      <c r="C19" s="782">
        <f t="shared" si="0"/>
        <v>5852465204.1200008</v>
      </c>
      <c r="D19" s="1139">
        <f>+'Resumen '!M86</f>
        <v>354074421.5</v>
      </c>
      <c r="E19" s="1139">
        <v>1322649126.3</v>
      </c>
      <c r="F19" s="1078">
        <v>1363956930.46</v>
      </c>
      <c r="G19" s="1078">
        <v>1272196006.8600001</v>
      </c>
      <c r="H19" s="1078">
        <v>1023654097.58</v>
      </c>
      <c r="I19" s="1079">
        <v>515934621.41999996</v>
      </c>
    </row>
    <row r="20" spans="1:12" ht="15.75">
      <c r="A20" s="780">
        <v>16</v>
      </c>
      <c r="B20" s="781" t="s">
        <v>558</v>
      </c>
      <c r="C20" s="782">
        <f t="shared" si="0"/>
        <v>5296344830.0900002</v>
      </c>
      <c r="D20" s="1139">
        <f>+'Resumen '!M87</f>
        <v>325608711.94999999</v>
      </c>
      <c r="E20" s="1139">
        <v>1333902028.6900001</v>
      </c>
      <c r="F20" s="1078">
        <v>1362336494.29</v>
      </c>
      <c r="G20" s="1078">
        <v>1345717477.8800001</v>
      </c>
      <c r="H20" s="1078">
        <v>635406670.11000001</v>
      </c>
      <c r="I20" s="1079">
        <v>293373447.17000002</v>
      </c>
      <c r="J20" s="343"/>
    </row>
    <row r="21" spans="1:12" ht="15.75">
      <c r="A21" s="780">
        <v>19</v>
      </c>
      <c r="B21" s="781" t="s">
        <v>559</v>
      </c>
      <c r="C21" s="782">
        <f t="shared" si="0"/>
        <v>3119370268.7700005</v>
      </c>
      <c r="D21" s="1078">
        <v>0</v>
      </c>
      <c r="E21" s="1078">
        <v>0</v>
      </c>
      <c r="F21" s="1078">
        <v>0</v>
      </c>
      <c r="G21" s="1078">
        <v>0</v>
      </c>
      <c r="H21" s="1078">
        <v>1256819195.5500002</v>
      </c>
      <c r="I21" s="1079">
        <v>1862551073.22</v>
      </c>
      <c r="J21" s="343"/>
    </row>
    <row r="22" spans="1:12" ht="15.75">
      <c r="A22" s="780">
        <v>17</v>
      </c>
      <c r="B22" s="781" t="s">
        <v>560</v>
      </c>
      <c r="C22" s="782">
        <f t="shared" si="0"/>
        <v>4854768833.6499996</v>
      </c>
      <c r="D22" s="1139">
        <f>+'Resumen '!M89</f>
        <v>425788304.69999999</v>
      </c>
      <c r="E22" s="1139">
        <v>1482308955.8899999</v>
      </c>
      <c r="F22" s="1078">
        <v>819083316.53999996</v>
      </c>
      <c r="G22" s="1078">
        <v>892945963.36000001</v>
      </c>
      <c r="H22" s="1078">
        <v>688727755.59000003</v>
      </c>
      <c r="I22" s="1079">
        <v>545914537.56999993</v>
      </c>
      <c r="K22" s="345"/>
      <c r="L22" s="344"/>
    </row>
    <row r="23" spans="1:12" ht="15.75">
      <c r="A23" s="780">
        <v>18</v>
      </c>
      <c r="B23" s="781" t="s">
        <v>561</v>
      </c>
      <c r="C23" s="782">
        <f t="shared" si="0"/>
        <v>2163231786.7200003</v>
      </c>
      <c r="D23" s="1078">
        <v>0</v>
      </c>
      <c r="E23" s="1078">
        <v>0</v>
      </c>
      <c r="F23" s="1078">
        <v>0</v>
      </c>
      <c r="G23" s="1078">
        <v>0</v>
      </c>
      <c r="H23" s="1078">
        <v>863836007.36000001</v>
      </c>
      <c r="I23" s="1079">
        <v>1299395779.3600001</v>
      </c>
      <c r="J23" s="343"/>
      <c r="K23" s="345"/>
      <c r="L23" s="344"/>
    </row>
    <row r="24" spans="1:12" ht="15.75">
      <c r="A24" s="780">
        <v>20</v>
      </c>
      <c r="B24" s="781" t="s">
        <v>562</v>
      </c>
      <c r="C24" s="782">
        <f t="shared" si="0"/>
        <v>1604309375.4899993</v>
      </c>
      <c r="D24" s="1078">
        <v>0</v>
      </c>
      <c r="E24" s="1078">
        <v>0</v>
      </c>
      <c r="F24" s="1078">
        <v>68137900.599999994</v>
      </c>
      <c r="G24" s="1078">
        <v>807583782.80999994</v>
      </c>
      <c r="H24" s="1078">
        <v>628801156.15999997</v>
      </c>
      <c r="I24" s="1079">
        <v>99786535.919999421</v>
      </c>
      <c r="J24" s="343"/>
      <c r="K24" s="345"/>
      <c r="L24" s="344"/>
    </row>
    <row r="25" spans="1:12" ht="15.75">
      <c r="A25" s="780">
        <v>21</v>
      </c>
      <c r="B25" s="781" t="s">
        <v>563</v>
      </c>
      <c r="C25" s="782">
        <f t="shared" si="0"/>
        <v>1488910592.0699999</v>
      </c>
      <c r="D25" s="1139">
        <f>+'Resumen '!M92</f>
        <v>65687327.32</v>
      </c>
      <c r="E25" s="1139">
        <v>274316418.77999997</v>
      </c>
      <c r="F25" s="1078">
        <v>316608794.25999999</v>
      </c>
      <c r="G25" s="1078">
        <v>354546991.40999997</v>
      </c>
      <c r="H25" s="1078">
        <v>292532022.30000001</v>
      </c>
      <c r="I25" s="1079">
        <v>185219038</v>
      </c>
    </row>
    <row r="26" spans="1:12" ht="15.75">
      <c r="A26" s="780">
        <v>22</v>
      </c>
      <c r="B26" s="781" t="s">
        <v>564</v>
      </c>
      <c r="C26" s="782">
        <f t="shared" si="0"/>
        <v>582323149.63</v>
      </c>
      <c r="D26" s="1078">
        <v>0</v>
      </c>
      <c r="E26" s="1078">
        <v>0</v>
      </c>
      <c r="F26" s="1078">
        <v>0</v>
      </c>
      <c r="G26" s="1078">
        <v>79938806.039999992</v>
      </c>
      <c r="H26" s="1078">
        <v>278261106.25</v>
      </c>
      <c r="I26" s="1079">
        <v>224123237.34</v>
      </c>
    </row>
    <row r="27" spans="1:12" ht="15.75">
      <c r="A27" s="780">
        <v>23</v>
      </c>
      <c r="B27" s="781" t="s">
        <v>565</v>
      </c>
      <c r="C27" s="782">
        <f t="shared" si="0"/>
        <v>387469499.48000002</v>
      </c>
      <c r="D27" s="1078">
        <v>0</v>
      </c>
      <c r="E27" s="1078">
        <v>0</v>
      </c>
      <c r="F27" s="1078">
        <v>0</v>
      </c>
      <c r="G27" s="1078">
        <v>23446830.300000001</v>
      </c>
      <c r="H27" s="1078">
        <v>177289919.20999998</v>
      </c>
      <c r="I27" s="1079">
        <v>186732749.97</v>
      </c>
    </row>
    <row r="28" spans="1:12" ht="15.75">
      <c r="A28" s="780">
        <v>24</v>
      </c>
      <c r="B28" s="781" t="s">
        <v>566</v>
      </c>
      <c r="C28" s="782">
        <f t="shared" si="0"/>
        <v>260644027.95999998</v>
      </c>
      <c r="D28" s="1078">
        <v>0</v>
      </c>
      <c r="E28" s="1078">
        <v>0</v>
      </c>
      <c r="F28" s="1078">
        <v>0</v>
      </c>
      <c r="G28" s="1078">
        <v>0</v>
      </c>
      <c r="H28" s="1078">
        <v>75662331.959999993</v>
      </c>
      <c r="I28" s="1079">
        <v>184981696</v>
      </c>
    </row>
    <row r="29" spans="1:12" ht="15.75">
      <c r="A29" s="780">
        <v>25</v>
      </c>
      <c r="B29" s="781" t="s">
        <v>567</v>
      </c>
      <c r="C29" s="782">
        <f t="shared" si="0"/>
        <v>248597782.00000003</v>
      </c>
      <c r="D29" s="1078">
        <v>0</v>
      </c>
      <c r="E29" s="1078">
        <v>0</v>
      </c>
      <c r="F29" s="1078">
        <v>4972339.8099999996</v>
      </c>
      <c r="G29" s="1078">
        <v>83471811.99000001</v>
      </c>
      <c r="H29" s="1078">
        <v>64653002.18</v>
      </c>
      <c r="I29" s="1079">
        <v>95500628.020000011</v>
      </c>
    </row>
    <row r="30" spans="1:12" ht="15.75">
      <c r="A30" s="780">
        <v>26</v>
      </c>
      <c r="B30" s="781" t="s">
        <v>568</v>
      </c>
      <c r="C30" s="782">
        <f t="shared" si="0"/>
        <v>114002984.84</v>
      </c>
      <c r="D30" s="1078">
        <v>0</v>
      </c>
      <c r="E30" s="1078">
        <v>0</v>
      </c>
      <c r="F30" s="1078">
        <v>0</v>
      </c>
      <c r="G30" s="1078">
        <v>0</v>
      </c>
      <c r="H30" s="1078">
        <v>19428109.170000002</v>
      </c>
      <c r="I30" s="1079">
        <v>94574875.670000002</v>
      </c>
    </row>
    <row r="31" spans="1:12" ht="15.75">
      <c r="A31" s="780">
        <v>27</v>
      </c>
      <c r="B31" s="781" t="s">
        <v>569</v>
      </c>
      <c r="C31" s="782">
        <f t="shared" si="0"/>
        <v>75538660.520000011</v>
      </c>
      <c r="D31" s="1078">
        <v>0</v>
      </c>
      <c r="E31" s="1078">
        <v>0</v>
      </c>
      <c r="F31" s="1078">
        <v>0</v>
      </c>
      <c r="G31" s="1078">
        <v>0</v>
      </c>
      <c r="H31" s="1078">
        <v>32304560.660000004</v>
      </c>
      <c r="I31" s="1079">
        <v>43234099.859999999</v>
      </c>
    </row>
    <row r="32" spans="1:12" ht="15.75">
      <c r="A32" s="780">
        <v>28</v>
      </c>
      <c r="B32" s="781" t="s">
        <v>570</v>
      </c>
      <c r="C32" s="782">
        <f t="shared" si="0"/>
        <v>65746073.510000005</v>
      </c>
      <c r="D32" s="1078">
        <v>0</v>
      </c>
      <c r="E32" s="1078">
        <v>0</v>
      </c>
      <c r="F32" s="1078">
        <v>0</v>
      </c>
      <c r="G32" s="1078">
        <v>0</v>
      </c>
      <c r="H32" s="1078">
        <v>0</v>
      </c>
      <c r="I32" s="1079">
        <v>65746073.510000005</v>
      </c>
    </row>
    <row r="33" spans="1:11" ht="15.75">
      <c r="A33" s="780">
        <v>29</v>
      </c>
      <c r="B33" s="781" t="s">
        <v>571</v>
      </c>
      <c r="C33" s="782">
        <f t="shared" si="0"/>
        <v>40803540.200000003</v>
      </c>
      <c r="D33" s="1078">
        <v>0</v>
      </c>
      <c r="E33" s="1078">
        <v>0</v>
      </c>
      <c r="F33" s="1078">
        <v>0</v>
      </c>
      <c r="G33" s="1078">
        <v>0</v>
      </c>
      <c r="H33" s="1078">
        <v>0</v>
      </c>
      <c r="I33" s="1079">
        <v>40803540.200000003</v>
      </c>
    </row>
    <row r="34" spans="1:11" s="346" customFormat="1" ht="18" customHeight="1">
      <c r="A34" s="785" t="s">
        <v>202</v>
      </c>
      <c r="B34" s="786" t="s">
        <v>202</v>
      </c>
      <c r="C34" s="787">
        <f>SUM(C5:C33)</f>
        <v>713481297133.63977</v>
      </c>
      <c r="D34" s="787">
        <f t="shared" ref="D34:I34" si="1">SUM(D5:D33)</f>
        <v>40403550854.290009</v>
      </c>
      <c r="E34" s="787">
        <f t="shared" si="1"/>
        <v>166301390050.21002</v>
      </c>
      <c r="F34" s="787">
        <f t="shared" si="1"/>
        <v>178992050279.08002</v>
      </c>
      <c r="G34" s="787">
        <f t="shared" si="1"/>
        <v>169951639552.61996</v>
      </c>
      <c r="H34" s="787">
        <f t="shared" si="1"/>
        <v>107379267776.09001</v>
      </c>
      <c r="I34" s="787">
        <f t="shared" si="1"/>
        <v>50453398621.349991</v>
      </c>
      <c r="J34" s="347"/>
      <c r="K34" s="348"/>
    </row>
    <row r="35" spans="1:11" ht="5.25" customHeight="1">
      <c r="A35" s="1016"/>
      <c r="B35" s="1017"/>
      <c r="C35" s="1018"/>
      <c r="D35" s="1018"/>
      <c r="E35" s="1018"/>
      <c r="F35" s="1001"/>
      <c r="G35" s="1001"/>
      <c r="H35" s="1019"/>
      <c r="I35" s="1020"/>
    </row>
    <row r="36" spans="1:11" ht="15">
      <c r="C36" s="1283">
        <f>+C34/1000000</f>
        <v>713481.2971336398</v>
      </c>
      <c r="D36" s="1283">
        <f>+D34/1000000</f>
        <v>40403.550854290006</v>
      </c>
      <c r="I36" s="317"/>
    </row>
    <row r="37" spans="1:11" ht="15">
      <c r="I37" s="317"/>
    </row>
    <row r="56" ht="42.75" customHeight="1"/>
    <row r="64" ht="74.25" customHeight="1"/>
    <row r="65" spans="2:2" ht="74.25" customHeight="1"/>
    <row r="66" spans="2:2" ht="74.25" customHeight="1"/>
    <row r="67" spans="2:2" ht="74.25" customHeight="1"/>
    <row r="68" spans="2:2" ht="74.25" customHeight="1"/>
    <row r="69" spans="2:2" ht="74.25" customHeight="1">
      <c r="B69" s="285" t="s">
        <v>0</v>
      </c>
    </row>
    <row r="70" spans="2:2" ht="74.25" customHeight="1"/>
    <row r="71" spans="2:2" ht="74.25" customHeight="1"/>
    <row r="78" spans="2:2" ht="71.25" customHeight="1"/>
  </sheetData>
  <sortState xmlns:xlrd2="http://schemas.microsoft.com/office/spreadsheetml/2017/richdata2" ref="B4:K32">
    <sortCondition descending="1" ref="C4:C32"/>
  </sortState>
  <mergeCells count="2">
    <mergeCell ref="A1:I1"/>
    <mergeCell ref="A2:I2"/>
  </mergeCells>
  <conditionalFormatting sqref="F24:G25 F29:G29 F18:G20 D26:E33 D23:E24 D21:E21 D11:E11 F5:G16">
    <cfRule type="cellIs" dxfId="360" priority="5" operator="equal">
      <formula>0</formula>
    </cfRule>
  </conditionalFormatting>
  <conditionalFormatting sqref="D26:E33 D23:E24 D21:E21 D11:E11 F5:I33">
    <cfRule type="cellIs" dxfId="359" priority="1" operator="equal">
      <formula>0</formula>
    </cfRule>
  </conditionalFormatting>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6">
    <tabColor rgb="FF00B0F0"/>
    <pageSetUpPr fitToPage="1"/>
  </sheetPr>
  <dimension ref="A1:H44"/>
  <sheetViews>
    <sheetView showGridLines="0" view="pageBreakPreview" zoomScale="55" zoomScaleNormal="85" zoomScaleSheetLayoutView="55" workbookViewId="0">
      <selection activeCell="A5" sqref="A5:C9"/>
    </sheetView>
  </sheetViews>
  <sheetFormatPr defaultColWidth="11.42578125" defaultRowHeight="15"/>
  <cols>
    <col min="1" max="1" width="86" style="20" bestFit="1" customWidth="1"/>
    <col min="2" max="2" width="41.140625" style="20" customWidth="1"/>
    <col min="3" max="4" width="34.140625" style="20" customWidth="1"/>
    <col min="5" max="5" width="11.140625" style="20" customWidth="1"/>
    <col min="6" max="6" width="25" style="20" bestFit="1" customWidth="1"/>
    <col min="7" max="16384" width="11.42578125" style="20"/>
  </cols>
  <sheetData>
    <row r="1" spans="1:7" s="469" customFormat="1" ht="64.5" customHeight="1">
      <c r="A1" s="1515" t="s">
        <v>572</v>
      </c>
      <c r="B1" s="1515"/>
      <c r="C1" s="1515"/>
      <c r="D1" s="1515"/>
      <c r="E1" s="1515"/>
      <c r="F1" s="461"/>
      <c r="G1" s="461"/>
    </row>
    <row r="2" spans="1:7" s="469" customFormat="1" ht="19.5" customHeight="1">
      <c r="A2" s="1516" t="str">
        <f>+'Resumen '!O3</f>
        <v>Período: Mayo 2024</v>
      </c>
      <c r="B2" s="1516"/>
      <c r="C2" s="1516"/>
      <c r="D2" s="1516"/>
      <c r="E2" s="1516"/>
      <c r="F2" s="461"/>
      <c r="G2" s="461"/>
    </row>
    <row r="3" spans="1:7" ht="12" customHeight="1">
      <c r="F3"/>
      <c r="G3"/>
    </row>
    <row r="4" spans="1:7" s="443" customFormat="1" ht="24.75" customHeight="1">
      <c r="A4" s="788" t="s">
        <v>573</v>
      </c>
      <c r="B4" s="789" t="s">
        <v>574</v>
      </c>
      <c r="C4" s="790" t="s">
        <v>370</v>
      </c>
      <c r="D4" s="1299"/>
      <c r="E4" s="442"/>
    </row>
    <row r="5" spans="1:7" s="142" customFormat="1" ht="24.75" customHeight="1">
      <c r="A5" s="1044" t="s">
        <v>575</v>
      </c>
      <c r="B5" s="1043">
        <v>1024578999.77</v>
      </c>
      <c r="C5" s="791">
        <f>+B5/$B$9</f>
        <v>0.21407873620450565</v>
      </c>
      <c r="D5" s="1300"/>
      <c r="E5" s="661"/>
    </row>
    <row r="6" spans="1:7" s="142" customFormat="1" ht="20.25">
      <c r="A6" s="1045" t="s">
        <v>576</v>
      </c>
      <c r="B6" s="1043">
        <v>778729289.70000005</v>
      </c>
      <c r="C6" s="791">
        <f>+B6/$B$9</f>
        <v>0.16271012993808356</v>
      </c>
      <c r="D6" s="1300"/>
      <c r="E6" s="157"/>
      <c r="F6" s="141"/>
      <c r="G6" s="141"/>
    </row>
    <row r="7" spans="1:7" s="142" customFormat="1" ht="40.5">
      <c r="A7" s="1047" t="s">
        <v>577</v>
      </c>
      <c r="B7" s="1043">
        <v>455000000</v>
      </c>
      <c r="C7" s="791">
        <f>+B7/$B$9</f>
        <v>9.5069121068181148E-2</v>
      </c>
      <c r="D7" s="1300"/>
      <c r="E7" s="157"/>
      <c r="F7" s="141"/>
      <c r="G7" s="141"/>
    </row>
    <row r="8" spans="1:7" s="142" customFormat="1" ht="20.25">
      <c r="A8" s="1045" t="s">
        <v>578</v>
      </c>
      <c r="B8" s="1042">
        <v>2527683154.3099999</v>
      </c>
      <c r="C8" s="791">
        <f>+B8/$B$9</f>
        <v>0.52814201278922945</v>
      </c>
      <c r="D8" s="1300"/>
      <c r="E8" s="157"/>
      <c r="F8" s="141"/>
      <c r="G8" s="141"/>
    </row>
    <row r="9" spans="1:7" s="140" customFormat="1" ht="20.25">
      <c r="A9" s="1046" t="s">
        <v>202</v>
      </c>
      <c r="B9" s="792">
        <f>SUM(B5:B8)</f>
        <v>4785991443.7800007</v>
      </c>
      <c r="C9" s="793">
        <f>SUM(C5:C8)</f>
        <v>0.99999999999999978</v>
      </c>
      <c r="D9" s="1301"/>
      <c r="E9" s="157"/>
      <c r="F9" s="141"/>
      <c r="G9" s="141"/>
    </row>
    <row r="10" spans="1:7" ht="23.25">
      <c r="A10" s="1240" t="s">
        <v>579</v>
      </c>
      <c r="B10" s="30"/>
      <c r="C10" s="30"/>
      <c r="D10" s="30"/>
      <c r="E10" s="30"/>
    </row>
    <row r="11" spans="1:7">
      <c r="B11" s="30"/>
      <c r="C11" s="30"/>
      <c r="D11" s="30"/>
      <c r="E11" s="30"/>
    </row>
    <row r="12" spans="1:7">
      <c r="B12" s="30"/>
      <c r="C12" s="30"/>
      <c r="D12" s="30"/>
      <c r="E12" s="30"/>
    </row>
    <row r="13" spans="1:7">
      <c r="B13" s="30"/>
      <c r="C13" s="30"/>
      <c r="D13" s="30"/>
      <c r="E13" s="30"/>
    </row>
    <row r="14" spans="1:7" ht="83.25" customHeight="1">
      <c r="B14" s="30"/>
      <c r="C14" s="30"/>
      <c r="D14" s="30"/>
      <c r="E14" s="30"/>
    </row>
    <row r="15" spans="1:7">
      <c r="B15" s="30"/>
      <c r="C15" s="30"/>
      <c r="D15" s="30"/>
      <c r="E15" s="30"/>
    </row>
    <row r="16" spans="1:7">
      <c r="B16" s="30"/>
      <c r="C16" s="30"/>
      <c r="D16" s="30"/>
      <c r="E16" s="30"/>
    </row>
    <row r="17" spans="2:8" ht="21" customHeight="1">
      <c r="B17" s="30"/>
      <c r="C17" s="30"/>
      <c r="D17" s="30"/>
      <c r="E17" s="30"/>
    </row>
    <row r="18" spans="2:8" ht="21" customHeight="1">
      <c r="B18" s="30"/>
      <c r="C18" s="30"/>
      <c r="D18" s="30"/>
      <c r="E18" s="30"/>
    </row>
    <row r="19" spans="2:8">
      <c r="B19" s="30"/>
      <c r="C19" s="30"/>
      <c r="D19" s="30"/>
      <c r="E19" s="30"/>
    </row>
    <row r="20" spans="2:8">
      <c r="B20" s="30"/>
      <c r="C20" s="30"/>
      <c r="D20" s="30"/>
      <c r="E20" s="30"/>
    </row>
    <row r="21" spans="2:8">
      <c r="B21" s="30"/>
      <c r="C21" s="30"/>
      <c r="D21" s="30"/>
      <c r="E21" s="30"/>
    </row>
    <row r="22" spans="2:8">
      <c r="B22" s="30"/>
      <c r="C22" s="30"/>
      <c r="D22" s="30"/>
      <c r="E22" s="30"/>
    </row>
    <row r="23" spans="2:8">
      <c r="F23" s="30"/>
      <c r="G23" s="30"/>
      <c r="H23" s="30"/>
    </row>
    <row r="24" spans="2:8">
      <c r="F24" s="30"/>
      <c r="G24" s="30"/>
      <c r="H24" s="30"/>
    </row>
    <row r="25" spans="2:8">
      <c r="F25" s="30"/>
      <c r="G25" s="30"/>
      <c r="H25" s="30"/>
    </row>
    <row r="26" spans="2:8">
      <c r="F26" s="30"/>
      <c r="G26" s="30"/>
      <c r="H26" s="30"/>
    </row>
    <row r="27" spans="2:8">
      <c r="F27" s="30"/>
      <c r="G27" s="30"/>
      <c r="H27" s="30"/>
    </row>
    <row r="28" spans="2:8">
      <c r="F28" s="30"/>
      <c r="G28" s="30"/>
      <c r="H28" s="30"/>
    </row>
    <row r="29" spans="2:8">
      <c r="B29" s="30"/>
      <c r="C29" s="30"/>
      <c r="D29" s="30"/>
      <c r="E29" s="30"/>
    </row>
    <row r="30" spans="2:8">
      <c r="B30" s="30"/>
      <c r="C30" s="30"/>
      <c r="D30" s="30"/>
      <c r="E30" s="30"/>
    </row>
    <row r="31" spans="2:8">
      <c r="B31" s="30"/>
      <c r="C31" s="30"/>
      <c r="D31" s="30"/>
      <c r="E31" s="30"/>
    </row>
    <row r="32" spans="2:8">
      <c r="B32" s="30"/>
    </row>
    <row r="33" spans="2:5">
      <c r="B33" s="30"/>
    </row>
    <row r="34" spans="2:5">
      <c r="B34" s="30"/>
    </row>
    <row r="35" spans="2:5">
      <c r="B35" s="30"/>
    </row>
    <row r="36" spans="2:5">
      <c r="B36" s="30"/>
    </row>
    <row r="37" spans="2:5">
      <c r="B37" s="30"/>
    </row>
    <row r="38" spans="2:5">
      <c r="B38" s="30"/>
    </row>
    <row r="39" spans="2:5">
      <c r="B39" s="30"/>
      <c r="C39" s="30"/>
      <c r="D39" s="30"/>
      <c r="E39" s="30"/>
    </row>
    <row r="40" spans="2:5">
      <c r="B40" s="30"/>
      <c r="C40" s="30"/>
      <c r="D40" s="30"/>
      <c r="E40" s="30"/>
    </row>
    <row r="41" spans="2:5">
      <c r="B41" s="30"/>
      <c r="C41" s="30"/>
      <c r="D41" s="30"/>
      <c r="E41" s="30"/>
    </row>
    <row r="42" spans="2:5">
      <c r="B42" s="30"/>
      <c r="C42" s="30"/>
      <c r="D42" s="30"/>
      <c r="E42" s="30"/>
    </row>
    <row r="43" spans="2:5">
      <c r="B43" s="30"/>
      <c r="C43" s="30"/>
      <c r="D43" s="30"/>
      <c r="E43" s="30"/>
    </row>
    <row r="44" spans="2:5">
      <c r="B44" s="30"/>
      <c r="C44" s="30"/>
      <c r="D44" s="30"/>
      <c r="E44" s="30"/>
    </row>
  </sheetData>
  <sortState xmlns:xlrd2="http://schemas.microsoft.com/office/spreadsheetml/2017/richdata2"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5">
    <tabColor rgb="FF00B0F0"/>
    <pageSetUpPr fitToPage="1"/>
  </sheetPr>
  <dimension ref="A1:K75"/>
  <sheetViews>
    <sheetView showGridLines="0" view="pageBreakPreview" zoomScale="55" zoomScaleNormal="85" zoomScaleSheetLayoutView="55" workbookViewId="0">
      <selection activeCell="F27" sqref="F27"/>
    </sheetView>
  </sheetViews>
  <sheetFormatPr defaultColWidth="11.42578125" defaultRowHeight="14.25"/>
  <cols>
    <col min="1" max="1" width="76.28515625" style="349" customWidth="1"/>
    <col min="2" max="2" width="43.42578125" style="349" customWidth="1"/>
    <col min="3" max="3" width="29.42578125" style="349" customWidth="1"/>
    <col min="4" max="4" width="30.5703125" style="349" customWidth="1"/>
    <col min="5" max="5" width="21.5703125" style="349" customWidth="1"/>
    <col min="6" max="6" width="34.140625" style="349" customWidth="1"/>
    <col min="7" max="7" width="21" style="349" bestFit="1" customWidth="1"/>
    <col min="8" max="16384" width="11.42578125" style="349"/>
  </cols>
  <sheetData>
    <row r="1" spans="1:10" s="470" customFormat="1" ht="63" customHeight="1">
      <c r="A1" s="1517" t="s">
        <v>580</v>
      </c>
      <c r="B1" s="1517"/>
      <c r="C1" s="1517"/>
      <c r="D1" s="1517"/>
      <c r="E1" s="1517"/>
      <c r="F1" s="462"/>
      <c r="G1" s="462"/>
      <c r="H1" s="462"/>
      <c r="I1" s="462"/>
      <c r="J1" s="462"/>
    </row>
    <row r="2" spans="1:10" s="470" customFormat="1" ht="27" customHeight="1">
      <c r="A2" s="1517" t="str">
        <f>+'Resumen '!O3</f>
        <v>Período: Mayo 2024</v>
      </c>
      <c r="B2" s="1517"/>
      <c r="C2" s="1517"/>
      <c r="D2" s="1517"/>
      <c r="E2" s="1517"/>
      <c r="F2" s="462"/>
      <c r="G2" s="462"/>
      <c r="H2" s="462"/>
      <c r="I2" s="462"/>
      <c r="J2" s="462"/>
    </row>
    <row r="3" spans="1:10" ht="21.75" customHeight="1">
      <c r="A3" s="270"/>
      <c r="B3" s="270"/>
      <c r="C3" s="270"/>
      <c r="D3" s="270"/>
      <c r="E3" s="270"/>
      <c r="F3" s="270"/>
      <c r="G3" s="270"/>
      <c r="H3" s="270"/>
      <c r="I3" s="270"/>
      <c r="J3" s="270"/>
    </row>
    <row r="4" spans="1:10" s="629" customFormat="1" ht="23.25" customHeight="1">
      <c r="A4" s="627" t="s">
        <v>522</v>
      </c>
      <c r="B4" s="628" t="s">
        <v>574</v>
      </c>
      <c r="C4" s="628" t="s">
        <v>370</v>
      </c>
    </row>
    <row r="5" spans="1:10" s="633" customFormat="1" ht="23.25" customHeight="1">
      <c r="A5" s="630" t="s">
        <v>527</v>
      </c>
      <c r="B5" s="631">
        <f>+'IV.2.7.INV_SFS x Entidad'!B9</f>
        <v>4785991443.7800007</v>
      </c>
      <c r="C5" s="632">
        <f t="shared" ref="C5:C10" si="0">+B5/$B$11</f>
        <v>0.42607154315883156</v>
      </c>
    </row>
    <row r="6" spans="1:10" s="633" customFormat="1" ht="23.25" customHeight="1">
      <c r="A6" s="630" t="s">
        <v>581</v>
      </c>
      <c r="B6" s="631">
        <v>3309680974.3499999</v>
      </c>
      <c r="C6" s="632">
        <f t="shared" si="0"/>
        <v>0.29464341854129544</v>
      </c>
    </row>
    <row r="7" spans="1:10" s="633" customFormat="1" ht="23.25" customHeight="1">
      <c r="A7" s="630" t="s">
        <v>582</v>
      </c>
      <c r="B7" s="631">
        <v>350976465.88</v>
      </c>
      <c r="C7" s="632">
        <f t="shared" si="0"/>
        <v>3.1245581231506815E-2</v>
      </c>
    </row>
    <row r="8" spans="1:10" s="633" customFormat="1" ht="23.25" customHeight="1">
      <c r="A8" s="630" t="s">
        <v>583</v>
      </c>
      <c r="B8" s="631">
        <v>114783081.67</v>
      </c>
      <c r="C8" s="632">
        <f t="shared" si="0"/>
        <v>1.0218531585388092E-2</v>
      </c>
    </row>
    <row r="9" spans="1:10" s="633" customFormat="1" ht="23.25" customHeight="1">
      <c r="A9" s="630" t="s">
        <v>584</v>
      </c>
      <c r="B9" s="1086">
        <v>134276388.86000001</v>
      </c>
      <c r="C9" s="632">
        <f t="shared" si="0"/>
        <v>1.1953917779299189E-2</v>
      </c>
    </row>
    <row r="10" spans="1:10" s="633" customFormat="1" ht="23.25" customHeight="1">
      <c r="A10" s="630" t="s">
        <v>585</v>
      </c>
      <c r="B10" s="1086">
        <v>2537126883.1700001</v>
      </c>
      <c r="C10" s="632">
        <f t="shared" si="0"/>
        <v>0.22586700770367885</v>
      </c>
    </row>
    <row r="11" spans="1:10" s="633" customFormat="1" ht="23.25" customHeight="1">
      <c r="A11" s="634" t="s">
        <v>202</v>
      </c>
      <c r="B11" s="635">
        <f>SUM(B5:B10)</f>
        <v>11232835237.710001</v>
      </c>
      <c r="C11" s="636">
        <f>SUM(C5:C10)</f>
        <v>0.99999999999999989</v>
      </c>
      <c r="G11" s="637"/>
    </row>
    <row r="12" spans="1:10" ht="23.25">
      <c r="A12" s="1087" t="s">
        <v>502</v>
      </c>
      <c r="B12" s="1088"/>
      <c r="C12" s="633"/>
      <c r="D12" s="633"/>
      <c r="E12" s="350"/>
    </row>
    <row r="13" spans="1:10">
      <c r="A13" s="350"/>
      <c r="B13" s="350"/>
      <c r="C13" s="350"/>
      <c r="D13" s="350"/>
      <c r="E13" s="350"/>
    </row>
    <row r="14" spans="1:10">
      <c r="B14" s="350"/>
      <c r="C14" s="350"/>
      <c r="D14" s="350"/>
      <c r="E14" s="350"/>
    </row>
    <row r="15" spans="1:10">
      <c r="B15" s="350"/>
      <c r="C15" s="350"/>
      <c r="D15" s="350"/>
      <c r="E15" s="350"/>
    </row>
    <row r="16" spans="1:10">
      <c r="B16" s="350"/>
      <c r="C16" s="350"/>
      <c r="D16" s="350"/>
      <c r="E16" s="350"/>
    </row>
    <row r="17" spans="2:11">
      <c r="B17" s="350"/>
      <c r="C17" s="350"/>
      <c r="D17" s="350"/>
      <c r="E17" s="350"/>
    </row>
    <row r="18" spans="2:11">
      <c r="B18" s="350"/>
      <c r="C18" s="350"/>
      <c r="D18" s="350"/>
      <c r="E18" s="350"/>
    </row>
    <row r="19" spans="2:11">
      <c r="B19" s="350"/>
      <c r="C19" s="350"/>
      <c r="D19" s="350"/>
      <c r="E19" s="350"/>
    </row>
    <row r="20" spans="2:11">
      <c r="B20" s="350"/>
      <c r="C20" s="350"/>
      <c r="D20" s="350"/>
      <c r="E20" s="350"/>
    </row>
    <row r="21" spans="2:11">
      <c r="B21" s="350"/>
      <c r="C21" s="350"/>
      <c r="D21" s="350"/>
      <c r="E21" s="350"/>
    </row>
    <row r="22" spans="2:11">
      <c r="B22" s="350"/>
      <c r="C22" s="350"/>
      <c r="D22" s="350"/>
      <c r="E22" s="350"/>
    </row>
    <row r="23" spans="2:11">
      <c r="B23" s="350"/>
      <c r="C23" s="350"/>
      <c r="D23" s="350"/>
      <c r="E23" s="350"/>
    </row>
    <row r="24" spans="2:11">
      <c r="B24" s="350"/>
      <c r="C24" s="350"/>
      <c r="D24" s="350"/>
      <c r="E24" s="350"/>
    </row>
    <row r="25" spans="2:11">
      <c r="B25" s="350"/>
      <c r="C25" s="350"/>
      <c r="D25" s="350"/>
      <c r="E25" s="350"/>
    </row>
    <row r="26" spans="2:11">
      <c r="B26" s="350"/>
      <c r="C26" s="350"/>
      <c r="D26" s="350"/>
      <c r="E26" s="350"/>
    </row>
    <row r="27" spans="2:11" ht="93.75" customHeight="1">
      <c r="B27" s="350"/>
      <c r="C27" s="350"/>
      <c r="D27" s="350"/>
      <c r="E27" s="350"/>
    </row>
    <row r="28" spans="2:11" ht="93.75" customHeight="1">
      <c r="B28" s="350"/>
      <c r="C28" s="350"/>
      <c r="D28" s="350"/>
      <c r="E28" s="350"/>
    </row>
    <row r="29" spans="2:11" ht="93.75" customHeight="1">
      <c r="B29" s="350"/>
      <c r="C29" s="350"/>
      <c r="D29" s="350"/>
      <c r="E29" s="350"/>
    </row>
    <row r="30" spans="2:11" ht="93.75" customHeight="1">
      <c r="B30" s="350"/>
      <c r="C30" s="350"/>
      <c r="D30" s="350"/>
      <c r="E30" s="350"/>
    </row>
    <row r="31" spans="2:11">
      <c r="H31" s="350"/>
      <c r="I31" s="350"/>
      <c r="J31" s="350"/>
      <c r="K31" s="350"/>
    </row>
    <row r="32" spans="2:11">
      <c r="H32" s="350"/>
      <c r="I32" s="350"/>
      <c r="J32" s="350"/>
      <c r="K32" s="350"/>
    </row>
    <row r="33" spans="2:11">
      <c r="H33" s="350"/>
      <c r="I33" s="350"/>
      <c r="J33" s="350"/>
      <c r="K33" s="350"/>
    </row>
    <row r="34" spans="2:11">
      <c r="H34" s="350"/>
      <c r="I34" s="350"/>
      <c r="J34" s="350"/>
      <c r="K34" s="350"/>
    </row>
    <row r="35" spans="2:11">
      <c r="H35" s="350"/>
      <c r="I35" s="350"/>
      <c r="J35" s="350"/>
      <c r="K35" s="350"/>
    </row>
    <row r="36" spans="2:11">
      <c r="H36" s="350"/>
      <c r="I36" s="350"/>
      <c r="J36" s="350"/>
      <c r="K36" s="350"/>
    </row>
    <row r="37" spans="2:11">
      <c r="B37" s="350"/>
      <c r="C37" s="350"/>
      <c r="D37" s="350"/>
      <c r="E37" s="350"/>
      <c r="H37" s="350"/>
    </row>
    <row r="38" spans="2:11" ht="27.75">
      <c r="B38" s="350"/>
      <c r="C38" s="350"/>
      <c r="D38" s="351"/>
      <c r="E38" s="351"/>
      <c r="H38" s="350"/>
    </row>
    <row r="39" spans="2:11">
      <c r="B39" s="350"/>
      <c r="C39" s="350"/>
      <c r="D39" s="350"/>
      <c r="E39" s="350"/>
      <c r="H39" s="350"/>
    </row>
    <row r="40" spans="2:11">
      <c r="B40" s="350"/>
      <c r="H40" s="350"/>
    </row>
    <row r="41" spans="2:11">
      <c r="B41" s="350"/>
      <c r="H41" s="350"/>
    </row>
    <row r="42" spans="2:11">
      <c r="B42" s="350"/>
    </row>
    <row r="43" spans="2:11">
      <c r="B43" s="350"/>
    </row>
    <row r="44" spans="2:11">
      <c r="B44" s="350"/>
    </row>
    <row r="45" spans="2:11">
      <c r="B45" s="350"/>
      <c r="C45" s="350"/>
      <c r="D45" s="350"/>
      <c r="E45" s="350"/>
    </row>
    <row r="46" spans="2:11">
      <c r="B46" s="350"/>
      <c r="C46" s="350"/>
      <c r="D46" s="350"/>
      <c r="E46" s="350"/>
    </row>
    <row r="47" spans="2:11">
      <c r="B47" s="350"/>
      <c r="C47" s="350"/>
      <c r="D47" s="350"/>
      <c r="E47" s="350"/>
    </row>
    <row r="48" spans="2:11">
      <c r="B48" s="350"/>
      <c r="C48" s="350"/>
      <c r="D48" s="350"/>
      <c r="E48" s="350"/>
    </row>
    <row r="49" spans="2:5">
      <c r="B49" s="350"/>
      <c r="C49" s="350"/>
      <c r="D49" s="350"/>
      <c r="E49" s="350"/>
    </row>
    <row r="50" spans="2:5">
      <c r="B50" s="350"/>
      <c r="C50" s="350"/>
      <c r="D50" s="350"/>
      <c r="E50" s="350"/>
    </row>
    <row r="51" spans="2:5">
      <c r="B51" s="350"/>
      <c r="C51" s="350"/>
      <c r="D51" s="350"/>
      <c r="E51" s="350"/>
    </row>
    <row r="52" spans="2:5">
      <c r="B52" s="350"/>
      <c r="C52" s="350"/>
      <c r="D52" s="350"/>
      <c r="E52" s="350"/>
    </row>
    <row r="53" spans="2:5">
      <c r="B53" s="350"/>
      <c r="C53" s="350"/>
      <c r="D53" s="350"/>
      <c r="E53" s="350"/>
    </row>
    <row r="54" spans="2:5">
      <c r="B54" s="350"/>
      <c r="C54" s="350"/>
      <c r="D54" s="350"/>
      <c r="E54" s="350"/>
    </row>
    <row r="55" spans="2:5">
      <c r="B55" s="350"/>
      <c r="C55" s="350"/>
      <c r="D55" s="350"/>
      <c r="E55" s="350"/>
    </row>
    <row r="56" spans="2:5">
      <c r="B56" s="350"/>
      <c r="C56" s="350"/>
      <c r="D56" s="350"/>
      <c r="E56" s="350"/>
    </row>
    <row r="57" spans="2:5">
      <c r="B57" s="350"/>
      <c r="C57" s="350"/>
      <c r="D57" s="350"/>
      <c r="E57" s="350"/>
    </row>
    <row r="58" spans="2:5">
      <c r="B58" s="350"/>
      <c r="C58" s="350"/>
      <c r="D58" s="350"/>
      <c r="E58" s="350"/>
    </row>
    <row r="59" spans="2:5">
      <c r="B59" s="350"/>
      <c r="C59" s="350"/>
      <c r="D59" s="350"/>
      <c r="E59" s="350"/>
    </row>
    <row r="60" spans="2:5">
      <c r="B60" s="350"/>
      <c r="C60" s="350"/>
      <c r="D60" s="350"/>
      <c r="E60" s="350"/>
    </row>
    <row r="61" spans="2:5">
      <c r="B61" s="350"/>
      <c r="C61" s="350"/>
      <c r="D61" s="350"/>
      <c r="E61" s="350"/>
    </row>
    <row r="62" spans="2:5">
      <c r="B62" s="350"/>
      <c r="C62" s="350"/>
      <c r="D62" s="350"/>
      <c r="E62" s="350"/>
    </row>
    <row r="63" spans="2:5">
      <c r="B63" s="350"/>
      <c r="C63" s="350"/>
      <c r="D63" s="350"/>
      <c r="E63" s="350"/>
    </row>
    <row r="64" spans="2:5">
      <c r="B64" s="350"/>
      <c r="C64" s="350"/>
      <c r="D64" s="350"/>
      <c r="E64" s="350"/>
    </row>
    <row r="65" spans="2:5">
      <c r="B65" s="350"/>
      <c r="C65" s="350"/>
      <c r="D65" s="350"/>
      <c r="E65" s="350"/>
    </row>
    <row r="66" spans="2:5">
      <c r="B66" s="350"/>
      <c r="C66" s="350"/>
      <c r="D66" s="350"/>
      <c r="E66" s="350"/>
    </row>
    <row r="67" spans="2:5">
      <c r="B67" s="350"/>
      <c r="C67" s="350"/>
      <c r="D67" s="350"/>
      <c r="E67" s="350"/>
    </row>
    <row r="68" spans="2:5">
      <c r="B68" s="350"/>
      <c r="C68" s="350"/>
      <c r="D68" s="350"/>
      <c r="E68" s="350"/>
    </row>
    <row r="69" spans="2:5">
      <c r="B69" s="350"/>
      <c r="C69" s="350"/>
      <c r="D69" s="350"/>
      <c r="E69" s="350"/>
    </row>
    <row r="70" spans="2:5">
      <c r="B70" s="350"/>
      <c r="C70" s="350"/>
      <c r="D70" s="350"/>
      <c r="E70" s="350"/>
    </row>
    <row r="71" spans="2:5">
      <c r="B71" s="350"/>
      <c r="C71" s="350"/>
      <c r="D71" s="350"/>
      <c r="E71" s="350"/>
    </row>
    <row r="72" spans="2:5">
      <c r="B72" s="350"/>
      <c r="C72" s="350"/>
      <c r="D72" s="350"/>
      <c r="E72" s="350"/>
    </row>
    <row r="73" spans="2:5">
      <c r="B73" s="350"/>
      <c r="C73" s="350"/>
      <c r="D73" s="350"/>
      <c r="E73" s="350"/>
    </row>
    <row r="74" spans="2:5">
      <c r="B74" s="350"/>
      <c r="C74" s="350"/>
      <c r="D74" s="350"/>
      <c r="E74" s="350"/>
    </row>
    <row r="75" spans="2:5">
      <c r="B75" s="350"/>
      <c r="C75" s="350"/>
      <c r="D75" s="350"/>
      <c r="E75" s="350"/>
    </row>
  </sheetData>
  <mergeCells count="2">
    <mergeCell ref="A1:E1"/>
    <mergeCell ref="A2:E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6">
    <tabColor rgb="FF00B0F0"/>
    <pageSetUpPr fitToPage="1"/>
  </sheetPr>
  <dimension ref="A1:M53"/>
  <sheetViews>
    <sheetView showGridLines="0" view="pageBreakPreview" topLeftCell="B1" zoomScale="40" zoomScaleNormal="70" zoomScaleSheetLayoutView="40" workbookViewId="0">
      <selection activeCell="M29" sqref="M29"/>
    </sheetView>
  </sheetViews>
  <sheetFormatPr defaultColWidth="11.42578125" defaultRowHeight="15"/>
  <cols>
    <col min="1" max="1" width="30.5703125" style="1125" customWidth="1"/>
    <col min="2" max="2" width="39" style="16" customWidth="1"/>
    <col min="3" max="3" width="38.140625" style="16" customWidth="1"/>
    <col min="4" max="4" width="37.42578125" style="16" hidden="1" customWidth="1"/>
    <col min="5" max="5" width="23.140625" style="1007"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61" customFormat="1" ht="79.5" customHeight="1">
      <c r="A1" s="1518" t="s">
        <v>586</v>
      </c>
      <c r="B1" s="1518"/>
      <c r="C1" s="1518"/>
      <c r="D1" s="1518"/>
      <c r="E1" s="1518"/>
      <c r="F1" s="1518"/>
      <c r="G1" s="1518"/>
      <c r="H1" s="1518"/>
      <c r="I1" s="1518"/>
      <c r="J1" s="1518"/>
      <c r="K1" s="1518"/>
    </row>
    <row r="2" spans="1:13" s="461" customFormat="1" ht="33.75" customHeight="1">
      <c r="A2" s="1520" t="str">
        <f>+'Resumen '!O4</f>
        <v>Período:  Diciembre 2008 - Mayo 2024</v>
      </c>
      <c r="B2" s="1520"/>
      <c r="C2" s="1520"/>
      <c r="D2" s="1520"/>
      <c r="E2" s="1520"/>
      <c r="F2" s="1520"/>
      <c r="G2" s="1520"/>
      <c r="H2" s="1520"/>
      <c r="I2" s="1520"/>
      <c r="J2" s="1520"/>
      <c r="K2" s="1520"/>
    </row>
    <row r="3" spans="1:13" customFormat="1" ht="18" customHeight="1">
      <c r="A3" s="1519"/>
      <c r="B3" s="1519"/>
      <c r="C3" s="1519"/>
      <c r="D3" s="1519"/>
      <c r="E3" s="1519"/>
      <c r="F3" s="1519"/>
      <c r="G3" s="1519"/>
      <c r="H3" s="1519"/>
      <c r="I3" s="1519"/>
      <c r="J3" s="1519"/>
      <c r="K3" s="1519"/>
      <c r="L3" s="27"/>
      <c r="M3" s="27"/>
    </row>
    <row r="4" spans="1:13" ht="48.75" customHeight="1">
      <c r="A4" s="1153" t="s">
        <v>158</v>
      </c>
      <c r="B4" s="1154" t="s">
        <v>587</v>
      </c>
      <c r="C4" s="1154" t="s">
        <v>588</v>
      </c>
      <c r="D4" s="1003" t="s">
        <v>589</v>
      </c>
      <c r="E4" s="1005" t="s">
        <v>590</v>
      </c>
      <c r="F4" s="444"/>
      <c r="G4" s="444"/>
      <c r="H4" s="444"/>
      <c r="I4" s="444"/>
      <c r="J4" s="444"/>
      <c r="K4" s="432"/>
    </row>
    <row r="5" spans="1:13" customFormat="1" ht="23.25">
      <c r="A5" s="1155">
        <v>2008</v>
      </c>
      <c r="B5" s="1156">
        <f>+'IV.1.3. Ingr y egr SDSS'!C6</f>
        <v>2203369531</v>
      </c>
      <c r="C5" s="1157">
        <f>+'IV.1.3. Ingr y egr SDSS'!I6</f>
        <v>2556770326.0999999</v>
      </c>
      <c r="D5" s="1002" t="e">
        <f>+#REF!*1000000</f>
        <v>#REF!</v>
      </c>
      <c r="E5" s="1004" t="e">
        <f>+Tabla33[[#This Row],[Aporte Gobierno (Presupuestado)]]/Tabla33[[#This Row],[Columna1]]</f>
        <v>#REF!</v>
      </c>
      <c r="F5" s="8"/>
      <c r="G5" s="8"/>
      <c r="H5" s="8"/>
      <c r="I5" s="8"/>
      <c r="J5" s="8"/>
      <c r="K5" s="29"/>
    </row>
    <row r="6" spans="1:13" customFormat="1" ht="23.25">
      <c r="A6" s="1155">
        <v>2009</v>
      </c>
      <c r="B6" s="1156">
        <f>+'IV.1.3. Ingr y egr SDSS'!C7</f>
        <v>3190675855.0100002</v>
      </c>
      <c r="C6" s="1157">
        <f>+'IV.1.3. Ingr y egr SDSS'!I7</f>
        <v>2723337644.3600001</v>
      </c>
      <c r="D6" s="1002" t="e">
        <f>+#REF!*1000000</f>
        <v>#REF!</v>
      </c>
      <c r="E6" s="1004" t="e">
        <f>+Tabla33[[#This Row],[Aporte Gobierno (Presupuestado)]]/Tabla33[[#This Row],[Columna1]]</f>
        <v>#REF!</v>
      </c>
      <c r="F6" s="8"/>
      <c r="G6" s="8"/>
      <c r="H6" s="8"/>
      <c r="I6" s="8"/>
      <c r="J6" s="8"/>
      <c r="K6" s="29"/>
    </row>
    <row r="7" spans="1:13" customFormat="1" ht="23.25">
      <c r="A7" s="1155">
        <v>2010</v>
      </c>
      <c r="B7" s="1156">
        <f>+'IV.1.3. Ingr y egr SDSS'!C8</f>
        <v>3736675849.46</v>
      </c>
      <c r="C7" s="1157">
        <f>+'IV.1.3. Ingr y egr SDSS'!I8</f>
        <v>3444380482.9799995</v>
      </c>
      <c r="D7" s="1002" t="e">
        <f>+#REF!*1000000</f>
        <v>#REF!</v>
      </c>
      <c r="E7" s="1004" t="e">
        <f>+Tabla33[[#This Row],[Aporte Gobierno (Presupuestado)]]/Tabla33[[#This Row],[Columna1]]</f>
        <v>#REF!</v>
      </c>
      <c r="F7" s="8"/>
      <c r="G7" s="8"/>
      <c r="H7" s="8"/>
      <c r="I7" s="8"/>
      <c r="J7" s="8"/>
      <c r="K7" s="29"/>
    </row>
    <row r="8" spans="1:13" customFormat="1" ht="23.25">
      <c r="A8" s="1155">
        <v>2011</v>
      </c>
      <c r="B8" s="1156">
        <f>+'IV.1.3. Ingr y egr SDSS'!C9</f>
        <v>4134675852</v>
      </c>
      <c r="C8" s="1157">
        <f>+'IV.1.3. Ingr y egr SDSS'!I9</f>
        <v>4363872025.2399998</v>
      </c>
      <c r="D8" s="1002" t="e">
        <f>+#REF!*1000000</f>
        <v>#REF!</v>
      </c>
      <c r="E8" s="1004" t="e">
        <f>+Tabla33[[#This Row],[Aporte Gobierno (Presupuestado)]]/Tabla33[[#This Row],[Columna1]]</f>
        <v>#REF!</v>
      </c>
      <c r="F8" s="8"/>
      <c r="G8" s="8"/>
      <c r="H8" s="8"/>
      <c r="I8" s="8"/>
      <c r="J8" s="8"/>
      <c r="K8" s="29"/>
    </row>
    <row r="9" spans="1:13" customFormat="1" ht="23.25">
      <c r="A9" s="1155">
        <v>2012</v>
      </c>
      <c r="B9" s="1156">
        <f>+'IV.1.3. Ingr y egr SDSS'!C10</f>
        <v>4599999999.96</v>
      </c>
      <c r="C9" s="1157">
        <f>+'IV.1.3. Ingr y egr SDSS'!I10</f>
        <v>4742082647.7799997</v>
      </c>
      <c r="D9" s="1002" t="e">
        <f>+#REF!*1000000</f>
        <v>#REF!</v>
      </c>
      <c r="E9" s="1004" t="e">
        <f>+Tabla33[[#This Row],[Aporte Gobierno (Presupuestado)]]/Tabla33[[#This Row],[Columna1]]</f>
        <v>#REF!</v>
      </c>
      <c r="F9" s="8"/>
      <c r="G9" s="8"/>
      <c r="H9" s="8"/>
      <c r="I9" s="8"/>
      <c r="J9" s="8"/>
      <c r="K9" s="29"/>
    </row>
    <row r="10" spans="1:13" customFormat="1" ht="23.25">
      <c r="A10" s="1155">
        <v>2013</v>
      </c>
      <c r="B10" s="1156">
        <f>+'IV.1.3. Ingr y egr SDSS'!C11</f>
        <v>5302610000</v>
      </c>
      <c r="C10" s="1157">
        <f>+'IV.1.3. Ingr y egr SDSS'!I11</f>
        <v>5215203784.9399996</v>
      </c>
      <c r="D10" s="1002" t="e">
        <f>+#REF!*1000000</f>
        <v>#REF!</v>
      </c>
      <c r="E10" s="1004" t="e">
        <f>+Tabla33[[#This Row],[Aporte Gobierno (Presupuestado)]]/Tabla33[[#This Row],[Columna1]]</f>
        <v>#REF!</v>
      </c>
      <c r="F10" s="8"/>
      <c r="G10" s="8"/>
      <c r="H10" s="8"/>
      <c r="I10" s="8"/>
      <c r="J10" s="8"/>
      <c r="K10" s="29"/>
    </row>
    <row r="11" spans="1:13" customFormat="1" ht="23.25">
      <c r="A11" s="1155">
        <v>2014</v>
      </c>
      <c r="B11" s="1156">
        <f>+'IV.1.3. Ingr y egr SDSS'!C12</f>
        <v>6839999499</v>
      </c>
      <c r="C11" s="1157">
        <f>+'IV.1.3. Ingr y egr SDSS'!I12</f>
        <v>7378610518.96</v>
      </c>
      <c r="D11" s="1002" t="e">
        <f>+#REF!*1000000</f>
        <v>#REF!</v>
      </c>
      <c r="E11" s="1004" t="e">
        <f>+Tabla33[[#This Row],[Aporte Gobierno (Presupuestado)]]/Tabla33[[#This Row],[Columna1]]</f>
        <v>#REF!</v>
      </c>
      <c r="F11" s="8"/>
      <c r="G11" s="8"/>
      <c r="H11" s="8"/>
      <c r="I11" s="8"/>
      <c r="J11" s="8"/>
      <c r="K11" s="29"/>
    </row>
    <row r="12" spans="1:13" customFormat="1" ht="23.25">
      <c r="A12" s="1155">
        <v>2015</v>
      </c>
      <c r="B12" s="1156">
        <f>+'IV.1.3. Ingr y egr SDSS'!C13</f>
        <v>6922811271.25</v>
      </c>
      <c r="C12" s="1157">
        <f>+'IV.1.3. Ingr y egr SDSS'!I13</f>
        <v>6892825210.3000002</v>
      </c>
      <c r="D12" s="1002" t="e">
        <f>+#REF!*1000000</f>
        <v>#REF!</v>
      </c>
      <c r="E12" s="1004" t="e">
        <f>+Tabla33[[#This Row],[Aporte Gobierno (Presupuestado)]]/Tabla33[[#This Row],[Columna1]]</f>
        <v>#REF!</v>
      </c>
      <c r="F12" s="8"/>
      <c r="G12" s="8"/>
      <c r="H12" s="8"/>
      <c r="I12" s="8"/>
      <c r="J12" s="8"/>
      <c r="K12" s="29"/>
    </row>
    <row r="13" spans="1:13" customFormat="1" ht="23.25">
      <c r="A13" s="1155">
        <v>2016</v>
      </c>
      <c r="B13" s="1156">
        <f>+'IV.1.3. Ingr y egr SDSS'!C14</f>
        <v>8498167479</v>
      </c>
      <c r="C13" s="1157">
        <f>+'IV.1.3. Ingr y egr SDSS'!I14</f>
        <v>8178603831.1000004</v>
      </c>
      <c r="D13" s="1002" t="e">
        <f>+#REF!*1000000</f>
        <v>#REF!</v>
      </c>
      <c r="E13" s="1004" t="e">
        <f>+Tabla33[[#This Row],[Aporte Gobierno (Presupuestado)]]/Tabla33[[#This Row],[Columna1]]</f>
        <v>#REF!</v>
      </c>
      <c r="F13" s="8"/>
      <c r="G13" s="8"/>
      <c r="H13" s="8"/>
      <c r="I13" s="8"/>
      <c r="J13" s="8"/>
      <c r="K13" s="29"/>
    </row>
    <row r="14" spans="1:13" customFormat="1" ht="23.25">
      <c r="A14" s="1155">
        <v>2017</v>
      </c>
      <c r="B14" s="1156">
        <f>+'IV.1.3. Ingr y egr SDSS'!C15</f>
        <v>8861365332.7000008</v>
      </c>
      <c r="C14" s="1157">
        <f>+'IV.1.3. Ingr y egr SDSS'!I15</f>
        <v>9002153750.7799988</v>
      </c>
      <c r="D14" s="1002" t="e">
        <f>+#REF!*1000000</f>
        <v>#REF!</v>
      </c>
      <c r="E14" s="1004" t="e">
        <f>+Tabla33[[#This Row],[Aporte Gobierno (Presupuestado)]]/Tabla33[[#This Row],[Columna1]]</f>
        <v>#REF!</v>
      </c>
      <c r="F14" s="8"/>
      <c r="G14" s="8"/>
      <c r="H14" s="8"/>
      <c r="I14" s="8"/>
      <c r="J14" s="8"/>
      <c r="K14" s="29"/>
    </row>
    <row r="15" spans="1:13" customFormat="1" ht="23.25">
      <c r="A15" s="1155">
        <v>2018</v>
      </c>
      <c r="B15" s="1156">
        <f>+'IV.1.3. Ingr y egr SDSS'!C16</f>
        <v>9303031999.3699989</v>
      </c>
      <c r="C15" s="1157">
        <f>+'IV.1.3. Ingr y egr SDSS'!I16</f>
        <v>9656741344.960001</v>
      </c>
      <c r="D15" s="1002" t="e">
        <f>+#REF!*1000000</f>
        <v>#REF!</v>
      </c>
      <c r="E15" s="1004" t="e">
        <f>+Tabla33[[#This Row],[Aporte Gobierno (Presupuestado)]]/Tabla33[[#This Row],[Columna1]]</f>
        <v>#REF!</v>
      </c>
      <c r="F15" s="8"/>
      <c r="G15" s="8"/>
      <c r="H15" s="8"/>
      <c r="I15" s="8"/>
      <c r="J15" s="8"/>
      <c r="K15" s="29"/>
    </row>
    <row r="16" spans="1:13" customFormat="1" ht="23.25">
      <c r="A16" s="1155">
        <v>2019</v>
      </c>
      <c r="B16" s="1156">
        <f>+'IV.1.3. Ingr y egr SDSS'!C17</f>
        <v>10073865331.690001</v>
      </c>
      <c r="C16" s="1157">
        <f>+'IV.1.3. Ingr y egr SDSS'!I17</f>
        <v>10092459380.139999</v>
      </c>
      <c r="D16" s="1002" t="e">
        <f>+#REF!*1000000</f>
        <v>#REF!</v>
      </c>
      <c r="E16" s="1004" t="e">
        <f>+Tabla33[[#This Row],[Aporte Gobierno (Presupuestado)]]/Tabla33[[#This Row],[Columna1]]</f>
        <v>#REF!</v>
      </c>
      <c r="F16" s="8"/>
      <c r="G16" s="8"/>
      <c r="H16" s="8"/>
      <c r="I16" s="8"/>
      <c r="J16" s="8"/>
      <c r="K16" s="29"/>
    </row>
    <row r="17" spans="1:11" customFormat="1" ht="23.25">
      <c r="A17" s="1155">
        <v>2020</v>
      </c>
      <c r="B17" s="1157">
        <f>+'IV.1.3. Ingr y egr SDSS'!C18</f>
        <v>10800531999.639999</v>
      </c>
      <c r="C17" s="1157">
        <f>+'IV.1.3. Ingr y egr SDSS'!I18</f>
        <v>12108569830.129999</v>
      </c>
      <c r="D17" s="1002" t="e">
        <f>+#REF!*1000000</f>
        <v>#REF!</v>
      </c>
      <c r="E17" s="1004" t="e">
        <f>+Tabla33[[#This Row],[Aporte Gobierno (Presupuestado)]]/Tabla33[[#This Row],[Columna1]]</f>
        <v>#REF!</v>
      </c>
      <c r="F17" s="8"/>
      <c r="G17" s="8"/>
      <c r="H17" s="8"/>
      <c r="I17" s="8"/>
      <c r="J17" s="8"/>
      <c r="K17" s="29"/>
    </row>
    <row r="18" spans="1:11" customFormat="1" ht="23.25">
      <c r="A18" s="1155">
        <v>2021</v>
      </c>
      <c r="B18" s="1157">
        <f>+'IV.1.3. Ingr y egr SDSS'!C19</f>
        <v>16360531999.959999</v>
      </c>
      <c r="C18" s="1157">
        <v>18026955388.759998</v>
      </c>
      <c r="D18" s="1002" t="e">
        <f>+#REF!*1000000</f>
        <v>#REF!</v>
      </c>
      <c r="E18" s="1004" t="e">
        <f>+Tabla33[[#This Row],[Aporte Gobierno (Presupuestado)]]/Tabla33[[#This Row],[Columna1]]</f>
        <v>#REF!</v>
      </c>
      <c r="F18" s="8"/>
      <c r="G18" s="8"/>
      <c r="H18" s="8"/>
      <c r="I18" s="8"/>
      <c r="J18" s="8"/>
      <c r="K18" s="29"/>
    </row>
    <row r="19" spans="1:11" customFormat="1" ht="23.25">
      <c r="A19" s="1155">
        <v>2022</v>
      </c>
      <c r="B19" s="1157">
        <f>+'IV.1.3. Ingr y egr SDSS'!C20</f>
        <v>15455487666.629999</v>
      </c>
      <c r="C19" s="1157">
        <v>18618103739.529999</v>
      </c>
      <c r="D19" s="1002" t="e">
        <f>+#REF!*1000000</f>
        <v>#REF!</v>
      </c>
      <c r="E19" s="1004" t="e">
        <f>+Tabla33[[#This Row],[Aporte Gobierno (Presupuestado)]]/Tabla33[[#This Row],[Columna1]]</f>
        <v>#REF!</v>
      </c>
      <c r="F19" s="8"/>
      <c r="G19" s="8"/>
      <c r="H19" s="8"/>
      <c r="I19" s="8"/>
      <c r="J19" s="8"/>
      <c r="K19" s="29"/>
    </row>
    <row r="20" spans="1:11" customFormat="1" ht="23.25">
      <c r="A20" s="1155">
        <v>2023</v>
      </c>
      <c r="B20" s="1157">
        <f>+'IV.1.3. Ingr y egr SDSS'!C21</f>
        <v>18395222000.040001</v>
      </c>
      <c r="C20" s="1157">
        <f>+'IV.1.3. Ingr y egr SDSS'!I21</f>
        <v>18680602574.010002</v>
      </c>
      <c r="D20" s="1002" t="e">
        <f>+#REF!*1000000</f>
        <v>#REF!</v>
      </c>
      <c r="E20" s="1004" t="e">
        <f>+Tabla33[[#This Row],[Aporte Gobierno (Presupuestado)]]/Tabla33[[#This Row],[Columna1]]</f>
        <v>#REF!</v>
      </c>
      <c r="F20" s="8"/>
      <c r="G20" s="8"/>
      <c r="H20" s="8"/>
      <c r="I20" s="8"/>
      <c r="J20" s="8"/>
      <c r="K20" s="29"/>
    </row>
    <row r="21" spans="1:11" customFormat="1" ht="23.25">
      <c r="A21" s="1155" t="str">
        <f>+'Resumen '!O5</f>
        <v>Ene-May. 24</v>
      </c>
      <c r="B21" s="1156">
        <f>+'IV.1.3. Ingr y egr SDSS'!C22</f>
        <v>8081342500</v>
      </c>
      <c r="C21" s="1157">
        <f>+'IV.1.3. Ingr y egr SDSS'!I22</f>
        <v>7744837678.4500008</v>
      </c>
      <c r="D21" s="1002" t="e">
        <f>+#REF!*1000000</f>
        <v>#REF!</v>
      </c>
      <c r="E21" s="1004" t="e">
        <f>+Tabla33[[#This Row],[Aporte Gobierno (Presupuestado)]]/Tabla33[[#This Row],[Columna1]]</f>
        <v>#REF!</v>
      </c>
      <c r="F21" s="8"/>
      <c r="G21" s="8"/>
      <c r="H21" s="8"/>
      <c r="I21" s="8"/>
      <c r="J21" s="8"/>
    </row>
    <row r="22" spans="1:11" customFormat="1" ht="23.25">
      <c r="A22" s="1158" t="s">
        <v>202</v>
      </c>
      <c r="B22" s="1159">
        <f>SUM(B5:B21)</f>
        <v>142760364166.71002</v>
      </c>
      <c r="C22" s="1159">
        <f>SUM(C5:C21)</f>
        <v>149426110158.51999</v>
      </c>
      <c r="D22" s="1002" t="e">
        <f>+#REF!*1000000</f>
        <v>#REF!</v>
      </c>
      <c r="E22" s="1006" t="e">
        <f>+Tabla33[[#This Row],[Aporte Gobierno (Presupuestado)]]/Tabla33[[#This Row],[Columna1]]</f>
        <v>#REF!</v>
      </c>
      <c r="F22" s="8"/>
      <c r="G22" s="8"/>
      <c r="H22" s="8"/>
      <c r="I22" s="8"/>
      <c r="J22" s="8"/>
      <c r="K22" s="16"/>
    </row>
    <row r="23" spans="1:11" customFormat="1">
      <c r="A23" s="1123"/>
      <c r="B23" s="82"/>
      <c r="C23" s="82"/>
      <c r="D23" s="8"/>
      <c r="E23" s="40"/>
      <c r="F23" s="8"/>
      <c r="G23" s="8"/>
      <c r="H23" s="8"/>
      <c r="I23" s="8"/>
      <c r="J23" s="8"/>
      <c r="K23" s="8"/>
    </row>
    <row r="24" spans="1:11" customFormat="1">
      <c r="A24" s="1124"/>
      <c r="C24" s="8"/>
      <c r="D24" s="8"/>
      <c r="E24" s="40"/>
      <c r="F24" s="8"/>
      <c r="G24" s="8"/>
      <c r="H24" s="8"/>
      <c r="I24" s="8"/>
      <c r="J24" s="8"/>
      <c r="K24" s="8"/>
    </row>
    <row r="25" spans="1:11" customFormat="1">
      <c r="A25" s="1124"/>
      <c r="C25" s="8"/>
      <c r="D25" s="8"/>
      <c r="E25" s="40"/>
      <c r="F25" s="8"/>
      <c r="G25" s="8"/>
      <c r="H25" s="8"/>
      <c r="I25" s="8"/>
      <c r="J25" s="8"/>
      <c r="K25" s="8"/>
    </row>
    <row r="26" spans="1:11" customFormat="1">
      <c r="A26" s="1124"/>
      <c r="C26" s="8"/>
      <c r="D26" s="8"/>
      <c r="E26" s="40"/>
      <c r="F26" s="8"/>
      <c r="G26" s="8"/>
      <c r="H26" s="8"/>
      <c r="I26" s="8"/>
      <c r="J26" s="8"/>
      <c r="K26" s="8"/>
    </row>
    <row r="27" spans="1:11" customFormat="1">
      <c r="A27" s="1124"/>
      <c r="C27" s="8"/>
      <c r="D27" s="8"/>
      <c r="E27" s="40"/>
      <c r="F27" s="8"/>
      <c r="G27" s="8"/>
      <c r="H27" s="8"/>
      <c r="I27" s="8"/>
      <c r="J27" s="8"/>
      <c r="K27" s="8"/>
    </row>
    <row r="28" spans="1:11" customFormat="1">
      <c r="A28" s="1124"/>
      <c r="C28" s="8"/>
      <c r="D28" s="8"/>
      <c r="E28" s="40"/>
      <c r="F28" s="8"/>
      <c r="G28" s="8"/>
      <c r="H28" s="8"/>
      <c r="I28" s="8"/>
      <c r="J28" s="8"/>
      <c r="K28" s="8"/>
    </row>
    <row r="29" spans="1:11" customFormat="1">
      <c r="A29" s="1124"/>
      <c r="C29" s="8"/>
      <c r="D29" s="8"/>
      <c r="E29" s="40"/>
      <c r="F29" s="8"/>
      <c r="G29" s="8"/>
      <c r="H29" s="8"/>
      <c r="I29" s="8"/>
      <c r="J29" s="8"/>
      <c r="K29" s="8"/>
    </row>
    <row r="30" spans="1:11" customFormat="1">
      <c r="A30" s="1124"/>
      <c r="C30" s="8"/>
      <c r="D30" s="8"/>
      <c r="E30" s="40"/>
      <c r="F30" s="8"/>
      <c r="G30" s="8"/>
      <c r="H30" s="8"/>
      <c r="I30" s="8"/>
      <c r="J30" s="8"/>
      <c r="K30" s="8"/>
    </row>
    <row r="31" spans="1:11" customFormat="1">
      <c r="A31" s="1124"/>
      <c r="C31" s="8"/>
      <c r="D31" s="8"/>
      <c r="E31" s="40"/>
      <c r="F31" s="8"/>
      <c r="G31" s="8"/>
      <c r="H31" s="8"/>
      <c r="I31" s="8"/>
      <c r="J31" s="8"/>
      <c r="K31" s="8"/>
    </row>
    <row r="32" spans="1:11" customFormat="1">
      <c r="A32" s="1124"/>
      <c r="C32" s="8"/>
      <c r="D32" s="8"/>
      <c r="E32" s="40"/>
      <c r="F32" s="8"/>
      <c r="G32" s="8"/>
      <c r="H32" s="8"/>
      <c r="I32" s="8"/>
      <c r="J32" s="8"/>
      <c r="K32" s="8"/>
    </row>
    <row r="33" spans="1:11" customFormat="1">
      <c r="A33" s="1124"/>
      <c r="C33" s="8"/>
      <c r="D33" s="8"/>
      <c r="E33" s="40"/>
      <c r="F33" s="8"/>
      <c r="G33" s="8"/>
      <c r="H33" s="8"/>
      <c r="I33" s="8"/>
      <c r="J33" s="8"/>
      <c r="K33" s="8"/>
    </row>
    <row r="34" spans="1:11" customFormat="1">
      <c r="A34" s="1124"/>
      <c r="C34" s="8"/>
      <c r="D34" s="8"/>
      <c r="E34" s="40"/>
      <c r="F34" s="8"/>
      <c r="G34" s="8"/>
      <c r="H34" s="8"/>
      <c r="I34" s="8"/>
      <c r="J34" s="8"/>
      <c r="K34" s="8"/>
    </row>
    <row r="35" spans="1:11" customFormat="1">
      <c r="A35" s="1124"/>
      <c r="C35" s="8"/>
      <c r="D35" s="8"/>
      <c r="E35" s="40"/>
    </row>
    <row r="36" spans="1:11" customFormat="1">
      <c r="A36" s="1124"/>
      <c r="C36" s="8"/>
      <c r="E36" s="40"/>
    </row>
    <row r="37" spans="1:11" customFormat="1">
      <c r="A37" s="1124"/>
      <c r="E37" s="40"/>
    </row>
    <row r="38" spans="1:11" customFormat="1">
      <c r="A38" s="1124"/>
      <c r="E38" s="40"/>
    </row>
    <row r="39" spans="1:11" customFormat="1">
      <c r="A39" s="1124"/>
      <c r="E39" s="40"/>
    </row>
    <row r="40" spans="1:11" customFormat="1">
      <c r="A40" s="1124"/>
      <c r="E40" s="40"/>
    </row>
    <row r="41" spans="1:11" customFormat="1">
      <c r="A41" s="1124"/>
      <c r="E41" s="40"/>
    </row>
    <row r="42" spans="1:11" customFormat="1">
      <c r="A42" s="1124"/>
      <c r="E42" s="40"/>
    </row>
    <row r="43" spans="1:11" customFormat="1">
      <c r="A43" s="1124"/>
      <c r="E43" s="40"/>
    </row>
    <row r="44" spans="1:11" customFormat="1">
      <c r="A44" s="1124"/>
      <c r="E44" s="40"/>
    </row>
    <row r="45" spans="1:11" customFormat="1">
      <c r="A45" s="1124"/>
      <c r="E45" s="40"/>
    </row>
    <row r="46" spans="1:11" customFormat="1">
      <c r="A46" s="1124"/>
      <c r="E46" s="40"/>
    </row>
    <row r="47" spans="1:11" customFormat="1">
      <c r="A47" s="1124"/>
      <c r="E47" s="40"/>
    </row>
    <row r="48" spans="1:11" customFormat="1">
      <c r="A48" s="1124"/>
      <c r="E48" s="40"/>
    </row>
    <row r="49" spans="1:5" customFormat="1">
      <c r="A49" s="1124"/>
      <c r="E49" s="40"/>
    </row>
    <row r="50" spans="1:5" customFormat="1">
      <c r="A50" s="1124"/>
      <c r="E50" s="40"/>
    </row>
    <row r="51" spans="1:5" customFormat="1">
      <c r="A51" s="1124"/>
      <c r="E51" s="40"/>
    </row>
    <row r="52" spans="1:5">
      <c r="A52" s="1124"/>
      <c r="B52"/>
      <c r="C52"/>
      <c r="D52"/>
    </row>
    <row r="53" spans="1:5">
      <c r="A53" s="1124"/>
      <c r="B53"/>
      <c r="C53"/>
    </row>
  </sheetData>
  <mergeCells count="3">
    <mergeCell ref="A1:K1"/>
    <mergeCell ref="A3:K3"/>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88">
    <tabColor rgb="FF00B0F0"/>
    <pageSetUpPr fitToPage="1"/>
  </sheetPr>
  <dimension ref="A1:J45"/>
  <sheetViews>
    <sheetView showGridLines="0" view="pageBreakPreview" zoomScale="55" zoomScaleNormal="85" zoomScaleSheetLayoutView="55" workbookViewId="0">
      <selection activeCell="G16" sqref="G16"/>
    </sheetView>
  </sheetViews>
  <sheetFormatPr defaultColWidth="11.42578125" defaultRowHeight="14.25"/>
  <cols>
    <col min="1" max="1" width="19.7109375" style="270" customWidth="1"/>
    <col min="2" max="2" width="32.7109375" style="270" customWidth="1"/>
    <col min="3" max="3" width="19.28515625" style="270" bestFit="1" customWidth="1"/>
    <col min="4" max="4" width="22" style="270" bestFit="1" customWidth="1"/>
    <col min="5" max="8" width="22" style="270" customWidth="1"/>
    <col min="9" max="9" width="27" style="270" customWidth="1"/>
    <col min="10" max="10" width="24.28515625" style="270" customWidth="1"/>
    <col min="11" max="11" width="16.28515625" style="270" customWidth="1"/>
    <col min="12" max="16384" width="11.42578125" style="270"/>
  </cols>
  <sheetData>
    <row r="1" spans="1:10" s="462" customFormat="1" ht="64.5" customHeight="1">
      <c r="A1" s="1521" t="s">
        <v>591</v>
      </c>
      <c r="B1" s="1521"/>
      <c r="C1" s="1521"/>
      <c r="D1" s="1521"/>
      <c r="E1" s="1521"/>
      <c r="F1" s="1521"/>
      <c r="G1" s="1521"/>
      <c r="H1" s="1521"/>
      <c r="I1" s="1521"/>
      <c r="J1" s="1521"/>
    </row>
    <row r="2" spans="1:10" s="462" customFormat="1" ht="23.25">
      <c r="A2" s="1522" t="str">
        <f>+'Resumen '!O4</f>
        <v>Período:  Diciembre 2008 - Mayo 2024</v>
      </c>
      <c r="B2" s="1522"/>
      <c r="C2" s="1522"/>
      <c r="D2" s="1522"/>
      <c r="E2" s="1522"/>
      <c r="F2" s="1522"/>
      <c r="G2" s="1522"/>
      <c r="H2" s="1522"/>
      <c r="I2" s="1522"/>
      <c r="J2" s="1522"/>
    </row>
    <row r="3" spans="1:10" ht="8.25" customHeight="1"/>
    <row r="4" spans="1:10" ht="21" customHeight="1">
      <c r="A4" s="508" t="s">
        <v>318</v>
      </c>
      <c r="B4" s="509" t="s">
        <v>592</v>
      </c>
      <c r="C4" s="327"/>
    </row>
    <row r="5" spans="1:10" ht="18">
      <c r="A5" s="625" t="s">
        <v>213</v>
      </c>
      <c r="B5" s="1080">
        <f>+'IV.1.3. Ingr y egr SDSS'!J8</f>
        <v>115952658.19999999</v>
      </c>
      <c r="C5" s="327"/>
    </row>
    <row r="6" spans="1:10" ht="18">
      <c r="A6" s="625">
        <v>2011</v>
      </c>
      <c r="B6" s="1080">
        <f>+'IV.1.3. Ingr y egr SDSS'!J9</f>
        <v>291946073.39999998</v>
      </c>
      <c r="C6" s="327"/>
    </row>
    <row r="7" spans="1:10" ht="18">
      <c r="A7" s="625" t="s">
        <v>215</v>
      </c>
      <c r="B7" s="1080">
        <f>+'IV.1.3. Ingr y egr SDSS'!J10</f>
        <v>331635794.92000002</v>
      </c>
      <c r="C7" s="327"/>
    </row>
    <row r="8" spans="1:10" ht="18">
      <c r="A8" s="625" t="s">
        <v>216</v>
      </c>
      <c r="B8" s="1080">
        <f>+'IV.1.3. Ingr y egr SDSS'!J11</f>
        <v>333800248.55999994</v>
      </c>
      <c r="C8" s="327"/>
    </row>
    <row r="9" spans="1:10" ht="18">
      <c r="A9" s="625" t="s">
        <v>217</v>
      </c>
      <c r="B9" s="1080">
        <f>+'IV.1.3. Ingr y egr SDSS'!J12</f>
        <v>329249337.19999999</v>
      </c>
      <c r="C9" s="327"/>
    </row>
    <row r="10" spans="1:10" ht="18">
      <c r="A10" s="625" t="s">
        <v>218</v>
      </c>
      <c r="B10" s="1080">
        <f>+'IV.1.3. Ingr y egr SDSS'!J13</f>
        <v>335652778.95999998</v>
      </c>
      <c r="C10" s="327"/>
    </row>
    <row r="11" spans="1:10" ht="18">
      <c r="A11" s="625" t="s">
        <v>219</v>
      </c>
      <c r="B11" s="1080">
        <f>+'IV.1.3. Ingr y egr SDSS'!J14</f>
        <v>328531909.15999991</v>
      </c>
      <c r="C11" s="327"/>
    </row>
    <row r="12" spans="1:10" ht="18">
      <c r="A12" s="625" t="s">
        <v>220</v>
      </c>
      <c r="B12" s="1080">
        <f>+'IV.1.3. Ingr y egr SDSS'!J15</f>
        <v>558973905.84000003</v>
      </c>
      <c r="C12" s="327"/>
    </row>
    <row r="13" spans="1:10" ht="18">
      <c r="A13" s="625" t="s">
        <v>221</v>
      </c>
      <c r="B13" s="1080">
        <f>+'IV.1.3. Ingr y egr SDSS'!J16</f>
        <v>758411882.95999992</v>
      </c>
      <c r="C13" s="327"/>
    </row>
    <row r="14" spans="1:10" ht="18">
      <c r="A14" s="625" t="s">
        <v>222</v>
      </c>
      <c r="B14" s="1080">
        <f>+'IV.1.3. Ingr y egr SDSS'!J17</f>
        <v>973800800.96999991</v>
      </c>
      <c r="C14" s="327"/>
    </row>
    <row r="15" spans="1:10" ht="18">
      <c r="A15" s="626">
        <v>2020</v>
      </c>
      <c r="B15" s="1080">
        <f>+'IV.1.3. Ingr y egr SDSS'!J18</f>
        <v>970014744.09000003</v>
      </c>
      <c r="C15" s="327"/>
    </row>
    <row r="16" spans="1:10" ht="18">
      <c r="A16" s="626">
        <v>2021</v>
      </c>
      <c r="B16" s="1080">
        <f>+'IV.1.3. Ingr y egr SDSS'!J19</f>
        <v>854040296.11999989</v>
      </c>
      <c r="C16" s="327"/>
    </row>
    <row r="17" spans="1:3" ht="18">
      <c r="A17" s="626">
        <v>2022</v>
      </c>
      <c r="B17" s="1080">
        <f>+'IV.1.3. Ingr y egr SDSS'!J20</f>
        <v>1581951303.1199999</v>
      </c>
      <c r="C17" s="327"/>
    </row>
    <row r="18" spans="1:3" ht="18">
      <c r="A18" s="626">
        <v>2023</v>
      </c>
      <c r="B18" s="1080">
        <f>+'IV.1.3. Ingr y egr SDSS'!J21</f>
        <v>1744042776.5300002</v>
      </c>
      <c r="C18" s="327"/>
    </row>
    <row r="19" spans="1:3" ht="18">
      <c r="A19" s="626" t="str">
        <f>+'IV.2.9.Aport. GOB. y Pagos RS'!A21</f>
        <v>Ene-May. 24</v>
      </c>
      <c r="B19" s="1080">
        <f>+'IV.1.3. Ingr y egr SDSS'!J22</f>
        <v>844877713.73000002</v>
      </c>
      <c r="C19" s="327"/>
    </row>
    <row r="20" spans="1:3" ht="18">
      <c r="A20" s="512" t="s">
        <v>202</v>
      </c>
      <c r="B20" s="1081">
        <f>SUM(B5:B19)</f>
        <v>10352882223.76</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defaultColWidth="11.42578125" defaultRowHeight="14.25"/>
  <cols>
    <col min="1" max="1" width="57.85546875" style="270" customWidth="1"/>
    <col min="2" max="2" width="44.140625" style="270" customWidth="1"/>
    <col min="3" max="3" width="43.28515625" style="270" customWidth="1"/>
    <col min="4" max="4" width="40" style="270" customWidth="1"/>
    <col min="5" max="5" width="19.42578125" style="270" customWidth="1"/>
    <col min="6" max="6" width="47.28515625" style="270" customWidth="1"/>
    <col min="7" max="7" width="36.42578125" style="270" customWidth="1"/>
    <col min="8" max="8" width="33.140625" style="270" customWidth="1"/>
    <col min="9" max="9" width="47.42578125" style="270" customWidth="1"/>
    <col min="10" max="10" width="18.7109375" style="270" customWidth="1"/>
    <col min="11" max="11" width="17.140625" style="270" customWidth="1"/>
    <col min="12" max="12" width="18" style="270" bestFit="1" customWidth="1"/>
    <col min="13" max="13" width="17.42578125" style="270" customWidth="1"/>
    <col min="14" max="14" width="24.7109375" style="270" customWidth="1"/>
    <col min="15" max="15" width="20.42578125" style="270" customWidth="1"/>
    <col min="16" max="16" width="14.7109375" style="270" customWidth="1"/>
    <col min="17" max="17" width="13" style="270" customWidth="1"/>
    <col min="18" max="21" width="11.42578125" style="270"/>
    <col min="22" max="22" width="18.7109375" style="270" bestFit="1" customWidth="1"/>
    <col min="23" max="16384" width="11.42578125" style="270"/>
  </cols>
  <sheetData>
    <row r="1" spans="1:17" ht="88.5" customHeight="1">
      <c r="A1" s="1351"/>
      <c r="B1" s="1351"/>
      <c r="C1" s="1351"/>
      <c r="D1" s="1351"/>
      <c r="E1" s="1351"/>
      <c r="F1" s="1351"/>
      <c r="G1" s="1351"/>
      <c r="H1" s="1351"/>
      <c r="I1" s="1351"/>
      <c r="J1" s="1351"/>
      <c r="K1" s="1351"/>
    </row>
    <row r="2" spans="1:17" ht="344.25" customHeight="1">
      <c r="A2" s="1353" t="s">
        <v>151</v>
      </c>
      <c r="B2" s="1354"/>
      <c r="C2" s="1354"/>
      <c r="D2" s="1354"/>
      <c r="E2" s="1354"/>
      <c r="F2" s="1354"/>
      <c r="G2" s="1354"/>
      <c r="H2" s="1354"/>
      <c r="I2" s="1354"/>
      <c r="J2" s="1354"/>
      <c r="K2" s="1354"/>
      <c r="L2" s="286"/>
      <c r="M2" s="286"/>
      <c r="N2" s="288"/>
      <c r="O2" s="288"/>
      <c r="P2" s="288"/>
      <c r="Q2" s="288"/>
    </row>
    <row r="3" spans="1:17" ht="204" customHeight="1">
      <c r="A3" s="1353"/>
      <c r="B3" s="1354"/>
      <c r="C3" s="1354"/>
      <c r="D3" s="1354"/>
      <c r="E3" s="1354"/>
      <c r="F3" s="1354"/>
      <c r="G3" s="1354"/>
      <c r="H3" s="1354"/>
      <c r="I3" s="1354"/>
      <c r="J3" s="1354"/>
      <c r="K3" s="1354"/>
      <c r="L3" s="286"/>
      <c r="M3" s="286"/>
      <c r="N3" s="288"/>
      <c r="O3" s="288"/>
      <c r="P3" s="288"/>
      <c r="Q3" s="288"/>
    </row>
    <row r="4" spans="1:17" ht="204" customHeight="1">
      <c r="A4" s="1353"/>
      <c r="B4" s="1354"/>
      <c r="C4" s="1354"/>
      <c r="D4" s="1354"/>
      <c r="E4" s="1354"/>
      <c r="F4" s="1354"/>
      <c r="G4" s="1354"/>
      <c r="H4" s="1354"/>
      <c r="I4" s="1354"/>
      <c r="J4" s="1354"/>
      <c r="K4" s="1354"/>
      <c r="L4" s="286"/>
      <c r="M4" s="286"/>
      <c r="N4" s="288"/>
      <c r="O4" s="288"/>
      <c r="P4" s="288"/>
      <c r="Q4" s="288"/>
    </row>
    <row r="5" spans="1:17" ht="324" customHeight="1">
      <c r="A5" s="1354"/>
      <c r="B5" s="1354"/>
      <c r="C5" s="1354"/>
      <c r="D5" s="1354"/>
      <c r="E5" s="1354"/>
      <c r="F5" s="1354"/>
      <c r="G5" s="1354"/>
      <c r="H5" s="1354"/>
      <c r="I5" s="1354"/>
      <c r="J5" s="1354"/>
      <c r="K5" s="1354"/>
      <c r="L5" s="286"/>
      <c r="M5" s="286"/>
      <c r="N5" s="288"/>
      <c r="O5" s="288"/>
      <c r="P5" s="288"/>
      <c r="Q5" s="288"/>
    </row>
    <row r="6" spans="1:17" ht="204" customHeight="1">
      <c r="A6" s="1354"/>
      <c r="B6" s="1354"/>
      <c r="C6" s="1354"/>
      <c r="D6" s="1354"/>
      <c r="E6" s="1354"/>
      <c r="F6" s="1354"/>
      <c r="G6" s="1354"/>
      <c r="H6" s="1354"/>
      <c r="I6" s="1354"/>
      <c r="J6" s="1354"/>
      <c r="K6" s="1354"/>
      <c r="L6" s="286"/>
      <c r="M6" s="286"/>
      <c r="N6" s="288"/>
      <c r="O6" s="288"/>
      <c r="P6" s="288"/>
      <c r="Q6" s="288"/>
    </row>
    <row r="7" spans="1:17" ht="204" customHeight="1">
      <c r="A7" s="1354"/>
      <c r="B7" s="1354"/>
      <c r="C7" s="1354"/>
      <c r="D7" s="1354"/>
      <c r="E7" s="1354"/>
      <c r="F7" s="1354"/>
      <c r="G7" s="1354"/>
      <c r="H7" s="1354"/>
      <c r="I7" s="1354"/>
      <c r="J7" s="1354"/>
      <c r="K7" s="1354"/>
      <c r="L7" s="286"/>
      <c r="M7" s="286"/>
      <c r="N7" s="288"/>
      <c r="O7" s="288"/>
      <c r="P7" s="288"/>
      <c r="Q7" s="288"/>
    </row>
    <row r="8" spans="1:17" ht="154.5" customHeight="1">
      <c r="A8" s="1354"/>
      <c r="B8" s="1354"/>
      <c r="C8" s="1354"/>
      <c r="D8" s="1354"/>
      <c r="E8" s="1354"/>
      <c r="F8" s="1354"/>
      <c r="G8" s="1354"/>
      <c r="H8" s="1354"/>
      <c r="I8" s="1354"/>
      <c r="J8" s="1354"/>
      <c r="K8" s="1354"/>
      <c r="L8" s="286"/>
      <c r="M8" s="286"/>
      <c r="N8" s="288"/>
      <c r="O8" s="288"/>
      <c r="P8" s="288"/>
      <c r="Q8" s="288"/>
    </row>
    <row r="9" spans="1:17" ht="25.5" customHeight="1">
      <c r="L9" s="286"/>
      <c r="M9" s="286"/>
      <c r="N9" s="288"/>
      <c r="O9" s="288"/>
      <c r="P9" s="288"/>
      <c r="Q9" s="288"/>
    </row>
    <row r="10" spans="1:17" ht="25.5" customHeight="1">
      <c r="L10" s="286"/>
      <c r="M10" s="286"/>
      <c r="N10" s="288"/>
      <c r="O10" s="288"/>
      <c r="P10" s="288"/>
      <c r="Q10" s="288"/>
    </row>
    <row r="11" spans="1:17" ht="25.5" customHeight="1">
      <c r="L11" s="286"/>
      <c r="M11" s="286"/>
      <c r="N11" s="288"/>
      <c r="O11" s="288"/>
      <c r="P11" s="288"/>
      <c r="Q11" s="288"/>
    </row>
    <row r="12" spans="1:17" ht="25.5" customHeight="1">
      <c r="L12" s="286"/>
      <c r="M12" s="286"/>
      <c r="N12" s="288"/>
      <c r="O12" s="288"/>
      <c r="P12" s="288"/>
      <c r="Q12" s="288"/>
    </row>
    <row r="13" spans="1:17" ht="25.5" customHeight="1">
      <c r="L13" s="286"/>
      <c r="M13" s="286"/>
      <c r="N13" s="288"/>
      <c r="O13" s="288"/>
      <c r="P13" s="288"/>
      <c r="Q13" s="288"/>
    </row>
    <row r="14" spans="1:17" ht="25.5" customHeight="1">
      <c r="L14" s="286"/>
      <c r="M14" s="286"/>
      <c r="N14" s="288"/>
      <c r="O14" s="288"/>
      <c r="P14" s="288"/>
      <c r="Q14" s="288"/>
    </row>
    <row r="15" spans="1:17" ht="23.25" customHeight="1">
      <c r="L15" s="286"/>
      <c r="M15" s="286"/>
      <c r="N15" s="288"/>
      <c r="O15" s="288"/>
      <c r="P15" s="288"/>
      <c r="Q15" s="288"/>
    </row>
    <row r="16" spans="1:17" ht="25.5" customHeight="1">
      <c r="A16" s="322"/>
      <c r="B16" s="322"/>
      <c r="C16" s="322"/>
      <c r="D16" s="322"/>
      <c r="E16" s="322"/>
      <c r="F16" s="322"/>
      <c r="G16" s="322"/>
      <c r="H16" s="322"/>
      <c r="I16" s="322"/>
      <c r="J16" s="322"/>
      <c r="K16" s="322"/>
      <c r="M16" s="286"/>
      <c r="N16" s="288"/>
      <c r="O16" s="288"/>
      <c r="P16" s="288"/>
      <c r="Q16" s="288"/>
    </row>
    <row r="17" spans="1:28" ht="25.5" customHeight="1">
      <c r="A17" s="322"/>
      <c r="B17" s="322"/>
      <c r="C17" s="322"/>
      <c r="D17" s="322"/>
      <c r="E17" s="322"/>
      <c r="F17" s="322"/>
      <c r="G17" s="322"/>
      <c r="H17" s="322"/>
      <c r="I17" s="322"/>
      <c r="J17" s="322"/>
      <c r="K17" s="322"/>
      <c r="L17" s="322"/>
      <c r="M17" s="322"/>
      <c r="N17" s="322"/>
      <c r="O17" s="322"/>
      <c r="P17" s="322"/>
      <c r="Q17" s="322"/>
    </row>
    <row r="18" spans="1:28" ht="25.5" customHeight="1">
      <c r="A18" s="322"/>
      <c r="B18" s="322"/>
      <c r="C18" s="322"/>
      <c r="D18" s="322"/>
      <c r="E18" s="322"/>
      <c r="F18" s="322"/>
      <c r="G18" s="322"/>
      <c r="H18" s="322"/>
      <c r="I18" s="322"/>
      <c r="J18" s="322"/>
      <c r="K18" s="322"/>
      <c r="L18" s="322"/>
      <c r="M18" s="322"/>
      <c r="N18" s="322"/>
      <c r="O18" s="322"/>
      <c r="P18" s="322"/>
      <c r="Q18" s="322"/>
      <c r="AB18" s="270" t="s">
        <v>0</v>
      </c>
    </row>
    <row r="19" spans="1:28" ht="25.5" customHeight="1">
      <c r="A19" s="322"/>
      <c r="B19" s="322"/>
      <c r="C19" s="322"/>
      <c r="D19" s="322"/>
      <c r="E19" s="322"/>
      <c r="F19" s="322"/>
      <c r="G19" s="322"/>
      <c r="H19" s="322"/>
      <c r="I19" s="322"/>
      <c r="J19" s="322"/>
      <c r="K19" s="322"/>
      <c r="L19" s="322"/>
      <c r="M19" s="322"/>
      <c r="N19" s="322"/>
      <c r="O19" s="322"/>
      <c r="P19" s="322"/>
      <c r="Q19" s="322"/>
    </row>
    <row r="20" spans="1:28" ht="25.5" customHeight="1">
      <c r="A20" s="322"/>
      <c r="B20" s="322"/>
      <c r="C20" s="322"/>
      <c r="D20" s="322"/>
      <c r="E20" s="322"/>
      <c r="F20" s="322"/>
      <c r="G20" s="322"/>
      <c r="H20" s="322"/>
      <c r="I20" s="322"/>
      <c r="J20" s="322"/>
      <c r="K20" s="322"/>
      <c r="L20" s="322"/>
      <c r="M20" s="322"/>
      <c r="N20" s="322"/>
      <c r="O20" s="322"/>
      <c r="P20" s="322"/>
      <c r="Q20" s="322"/>
    </row>
    <row r="21" spans="1:28" ht="25.5" customHeight="1">
      <c r="A21" s="322"/>
      <c r="B21" s="322"/>
      <c r="C21" s="322"/>
      <c r="D21" s="322"/>
      <c r="E21" s="322"/>
      <c r="F21" s="322"/>
      <c r="G21" s="322"/>
      <c r="H21" s="322"/>
      <c r="I21" s="322"/>
      <c r="J21" s="322"/>
      <c r="K21" s="322"/>
      <c r="L21" s="322"/>
      <c r="M21" s="322"/>
      <c r="N21" s="322"/>
      <c r="O21" s="322"/>
      <c r="P21" s="322"/>
      <c r="Q21" s="322"/>
    </row>
    <row r="22" spans="1:28" ht="25.5" customHeight="1">
      <c r="A22" s="322"/>
      <c r="B22" s="322"/>
      <c r="C22" s="322"/>
      <c r="D22" s="322"/>
      <c r="E22" s="322"/>
      <c r="F22" s="322"/>
      <c r="G22" s="322"/>
      <c r="H22" s="322"/>
      <c r="I22" s="322"/>
      <c r="J22" s="322"/>
      <c r="K22" s="322"/>
      <c r="L22" s="322"/>
      <c r="M22" s="322"/>
      <c r="N22" s="322"/>
      <c r="O22" s="322"/>
      <c r="P22" s="322"/>
      <c r="Q22" s="322"/>
    </row>
    <row r="23" spans="1:28" ht="25.5" customHeight="1">
      <c r="A23" s="322"/>
      <c r="B23" s="322"/>
      <c r="C23" s="322"/>
      <c r="D23" s="322"/>
      <c r="E23" s="322"/>
      <c r="F23" s="322"/>
      <c r="G23" s="322"/>
      <c r="H23" s="322"/>
      <c r="I23" s="322"/>
      <c r="J23" s="322"/>
      <c r="K23" s="322"/>
      <c r="L23" s="322"/>
      <c r="M23" s="322"/>
      <c r="N23" s="322"/>
      <c r="O23" s="322"/>
      <c r="P23" s="322"/>
      <c r="Q23" s="322"/>
    </row>
    <row r="24" spans="1:28" ht="25.5" customHeight="1">
      <c r="A24" s="322"/>
      <c r="B24" s="322"/>
      <c r="C24" s="322"/>
      <c r="D24" s="322"/>
      <c r="E24" s="322"/>
      <c r="F24" s="322"/>
      <c r="G24" s="322"/>
      <c r="H24" s="322"/>
      <c r="I24" s="322"/>
      <c r="J24" s="322"/>
      <c r="K24" s="322"/>
      <c r="L24" s="322"/>
      <c r="M24" s="322"/>
      <c r="N24" s="322"/>
      <c r="O24" s="322"/>
      <c r="P24" s="322"/>
      <c r="Q24" s="322"/>
    </row>
    <row r="25" spans="1:28" ht="25.5" customHeight="1">
      <c r="A25" s="322"/>
      <c r="B25" s="322"/>
      <c r="C25" s="322"/>
      <c r="D25" s="322"/>
      <c r="E25" s="322"/>
      <c r="F25" s="322"/>
      <c r="G25" s="322"/>
      <c r="H25" s="322"/>
      <c r="I25" s="322"/>
      <c r="J25" s="322"/>
      <c r="K25" s="322"/>
      <c r="L25" s="322"/>
      <c r="M25" s="322"/>
      <c r="N25" s="322"/>
      <c r="O25" s="322"/>
      <c r="P25" s="322"/>
      <c r="Q25" s="322"/>
    </row>
    <row r="26" spans="1:28" ht="25.5" customHeight="1">
      <c r="A26" s="322"/>
      <c r="B26" s="322"/>
      <c r="C26" s="322"/>
      <c r="D26" s="322"/>
      <c r="E26" s="322"/>
      <c r="F26" s="322"/>
      <c r="G26" s="322"/>
      <c r="H26" s="322"/>
      <c r="I26" s="322"/>
      <c r="J26" s="322"/>
      <c r="K26" s="322"/>
      <c r="L26" s="322"/>
      <c r="M26" s="322"/>
      <c r="N26" s="322"/>
      <c r="O26" s="322"/>
      <c r="P26" s="322"/>
      <c r="Q26" s="322"/>
    </row>
    <row r="27" spans="1:28" ht="25.5" customHeight="1">
      <c r="A27" s="322"/>
      <c r="B27" s="322"/>
      <c r="C27" s="322"/>
      <c r="D27" s="322"/>
      <c r="E27" s="322"/>
      <c r="F27" s="322"/>
      <c r="G27" s="322"/>
      <c r="H27" s="322"/>
      <c r="I27" s="322"/>
      <c r="J27" s="322"/>
      <c r="K27" s="322"/>
      <c r="L27" s="322"/>
      <c r="M27" s="322"/>
      <c r="N27" s="322"/>
      <c r="O27" s="322"/>
      <c r="P27" s="322"/>
      <c r="Q27" s="322"/>
    </row>
    <row r="28" spans="1:28" ht="25.5" customHeight="1">
      <c r="A28" s="322"/>
      <c r="B28" s="322"/>
      <c r="C28" s="322"/>
      <c r="D28" s="322"/>
      <c r="E28" s="322"/>
      <c r="F28" s="322"/>
      <c r="G28" s="322"/>
      <c r="H28" s="322"/>
      <c r="I28" s="322"/>
      <c r="J28" s="322"/>
      <c r="K28" s="322"/>
      <c r="L28" s="322"/>
      <c r="M28" s="322"/>
      <c r="N28" s="322"/>
      <c r="O28" s="322"/>
      <c r="P28" s="322"/>
      <c r="Q28" s="322"/>
    </row>
    <row r="29" spans="1:28" ht="25.5" customHeight="1">
      <c r="A29" s="322"/>
      <c r="B29" s="322"/>
      <c r="C29" s="322"/>
      <c r="D29" s="322"/>
      <c r="E29" s="322"/>
      <c r="F29" s="322"/>
      <c r="G29" s="322"/>
      <c r="H29" s="322"/>
      <c r="I29" s="322"/>
      <c r="J29" s="322"/>
      <c r="K29" s="322"/>
      <c r="L29" s="322"/>
      <c r="M29" s="322"/>
      <c r="N29" s="322"/>
      <c r="O29" s="322"/>
      <c r="P29" s="322"/>
      <c r="Q29" s="322"/>
    </row>
    <row r="30" spans="1:28" ht="25.5" customHeight="1">
      <c r="A30" s="322"/>
      <c r="B30" s="322"/>
      <c r="C30" s="322"/>
      <c r="D30" s="322"/>
      <c r="E30" s="322"/>
      <c r="F30" s="322"/>
      <c r="G30" s="322"/>
      <c r="H30" s="322"/>
      <c r="I30" s="322"/>
      <c r="J30" s="322"/>
      <c r="K30" s="322"/>
      <c r="L30" s="322"/>
      <c r="M30" s="322"/>
      <c r="N30" s="322"/>
      <c r="O30" s="322"/>
      <c r="P30" s="322"/>
      <c r="Q30" s="322"/>
      <c r="R30" s="270" t="s">
        <v>0</v>
      </c>
    </row>
    <row r="31" spans="1:28" ht="25.5" customHeight="1">
      <c r="A31" s="322"/>
      <c r="B31" s="322"/>
      <c r="C31" s="322"/>
      <c r="D31" s="322"/>
      <c r="E31" s="322"/>
      <c r="F31" s="322"/>
      <c r="G31" s="322"/>
      <c r="H31" s="322"/>
      <c r="I31" s="322"/>
      <c r="J31" s="322"/>
      <c r="K31" s="322"/>
      <c r="L31" s="322"/>
      <c r="M31" s="322"/>
      <c r="N31" s="322"/>
      <c r="O31" s="322"/>
      <c r="P31" s="322"/>
      <c r="Q31" s="322"/>
    </row>
    <row r="32" spans="1:28" ht="25.5" customHeight="1">
      <c r="A32" s="322"/>
      <c r="B32" s="322"/>
      <c r="C32" s="322"/>
      <c r="D32" s="322"/>
      <c r="E32" s="322"/>
      <c r="F32" s="322"/>
      <c r="G32" s="322"/>
      <c r="H32" s="322"/>
      <c r="I32" s="322"/>
      <c r="J32" s="322"/>
      <c r="K32" s="322"/>
      <c r="L32" s="322"/>
      <c r="M32" s="322"/>
      <c r="N32" s="322"/>
      <c r="O32" s="322"/>
      <c r="P32" s="322"/>
      <c r="Q32" s="322"/>
    </row>
    <row r="33" spans="1:20" ht="25.5" customHeight="1">
      <c r="A33" s="322"/>
      <c r="B33" s="322"/>
      <c r="C33" s="322"/>
      <c r="D33" s="322"/>
      <c r="E33" s="322"/>
      <c r="F33" s="322"/>
      <c r="G33" s="322"/>
      <c r="H33" s="322"/>
      <c r="I33" s="322"/>
      <c r="J33" s="322"/>
      <c r="K33" s="322"/>
      <c r="L33" s="322"/>
      <c r="M33" s="322"/>
      <c r="N33" s="322"/>
      <c r="O33" s="322"/>
      <c r="P33" s="322"/>
      <c r="Q33" s="322"/>
    </row>
    <row r="34" spans="1:20" ht="25.5" customHeight="1">
      <c r="A34" s="322"/>
      <c r="B34" s="322"/>
      <c r="C34" s="322"/>
      <c r="D34" s="322"/>
      <c r="E34" s="322"/>
      <c r="F34" s="322"/>
      <c r="G34" s="322"/>
      <c r="H34" s="322"/>
      <c r="I34" s="322"/>
      <c r="J34" s="322"/>
      <c r="K34" s="322"/>
      <c r="L34" s="322"/>
      <c r="M34" s="322"/>
      <c r="N34" s="322"/>
      <c r="O34" s="322"/>
      <c r="P34" s="322"/>
      <c r="Q34" s="322"/>
    </row>
    <row r="35" spans="1:20" ht="25.5" customHeight="1">
      <c r="A35" s="322"/>
      <c r="B35" s="322"/>
      <c r="C35" s="322"/>
      <c r="D35" s="322"/>
      <c r="E35" s="322"/>
      <c r="F35" s="322"/>
      <c r="G35" s="322"/>
      <c r="H35" s="322"/>
      <c r="I35" s="322"/>
      <c r="J35" s="322"/>
      <c r="K35" s="322"/>
      <c r="L35" s="322"/>
      <c r="M35" s="322"/>
      <c r="N35" s="322"/>
      <c r="O35" s="322"/>
      <c r="P35" s="322"/>
      <c r="Q35" s="322"/>
    </row>
    <row r="36" spans="1:20" ht="25.5" customHeight="1">
      <c r="A36" s="322"/>
      <c r="B36" s="322"/>
      <c r="C36" s="322"/>
      <c r="D36" s="322"/>
      <c r="E36" s="322"/>
      <c r="F36" s="322"/>
      <c r="G36" s="322"/>
      <c r="H36" s="322"/>
      <c r="I36" s="322"/>
      <c r="J36" s="322"/>
      <c r="K36" s="322"/>
      <c r="L36" s="322"/>
      <c r="M36" s="322"/>
      <c r="N36" s="322"/>
      <c r="O36" s="322"/>
      <c r="P36" s="322"/>
      <c r="Q36" s="322"/>
    </row>
    <row r="37" spans="1:20" ht="25.5" customHeight="1">
      <c r="A37" s="322"/>
      <c r="B37" s="322"/>
      <c r="C37" s="322"/>
      <c r="D37" s="322"/>
      <c r="E37" s="322"/>
      <c r="F37" s="322"/>
      <c r="G37" s="322"/>
      <c r="H37" s="322"/>
      <c r="I37" s="322"/>
      <c r="J37" s="322"/>
      <c r="K37" s="322"/>
      <c r="L37" s="322"/>
      <c r="M37" s="322"/>
      <c r="N37" s="322"/>
      <c r="O37" s="322"/>
      <c r="P37" s="322"/>
      <c r="Q37" s="322"/>
    </row>
    <row r="42" spans="1:20" ht="51" customHeight="1"/>
    <row r="43" spans="1:20" ht="78" customHeight="1">
      <c r="A43" s="1352"/>
      <c r="B43" s="1352"/>
      <c r="C43" s="1352"/>
      <c r="D43" s="1352"/>
      <c r="E43" s="1352"/>
      <c r="F43" s="1352"/>
      <c r="G43" s="1352"/>
      <c r="H43" s="1352"/>
      <c r="I43" s="1352"/>
      <c r="J43" s="1352"/>
      <c r="K43" s="1352"/>
      <c r="L43" s="1352"/>
      <c r="M43" s="1352"/>
      <c r="N43" s="1352"/>
      <c r="O43" s="1352"/>
      <c r="P43" s="1352"/>
      <c r="Q43" s="1352"/>
      <c r="R43" s="1352"/>
      <c r="S43" s="1352"/>
      <c r="T43" s="1352"/>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90">
    <tabColor theme="8" tint="-0.249977111117893"/>
    <pageSetUpPr fitToPage="1"/>
  </sheetPr>
  <dimension ref="A5:K53"/>
  <sheetViews>
    <sheetView showGridLines="0" view="pageBreakPreview" zoomScale="40" zoomScaleNormal="100" zoomScaleSheetLayoutView="40" workbookViewId="0">
      <selection activeCell="H63" sqref="H63"/>
    </sheetView>
  </sheetViews>
  <sheetFormatPr defaultColWidth="11.42578125" defaultRowHeight="14.25"/>
  <cols>
    <col min="1" max="2" width="11.42578125" style="270"/>
    <col min="3" max="3" width="18.85546875" style="270" customWidth="1"/>
    <col min="4" max="4" width="11.42578125" style="270"/>
    <col min="5" max="6" width="21.140625" style="270" customWidth="1"/>
    <col min="7" max="7" width="29" style="270" customWidth="1"/>
    <col min="8" max="8" width="55.28515625" style="270" customWidth="1"/>
    <col min="9" max="9" width="45.28515625" style="270" customWidth="1"/>
    <col min="10" max="10" width="68.140625" style="270" customWidth="1"/>
    <col min="11" max="11" width="11" style="270" customWidth="1"/>
    <col min="12" max="16384" width="11.42578125" style="270"/>
  </cols>
  <sheetData>
    <row r="5" spans="1:10" ht="61.5" customHeight="1"/>
    <row r="6" spans="1:10" ht="41.25" customHeight="1">
      <c r="A6" s="1523" t="s">
        <v>593</v>
      </c>
      <c r="B6" s="1524"/>
      <c r="C6" s="1524"/>
      <c r="D6" s="1524"/>
      <c r="E6" s="1524"/>
      <c r="F6" s="1524"/>
      <c r="G6" s="1524"/>
      <c r="H6" s="1524"/>
      <c r="I6" s="1524"/>
      <c r="J6" s="1524"/>
    </row>
    <row r="7" spans="1:10">
      <c r="A7" s="1524"/>
      <c r="B7" s="1524"/>
      <c r="C7" s="1524"/>
      <c r="D7" s="1524"/>
      <c r="E7" s="1524"/>
      <c r="F7" s="1524"/>
      <c r="G7" s="1524"/>
      <c r="H7" s="1524"/>
      <c r="I7" s="1524"/>
      <c r="J7" s="1524"/>
    </row>
    <row r="8" spans="1:10">
      <c r="A8" s="1524"/>
      <c r="B8" s="1524"/>
      <c r="C8" s="1524"/>
      <c r="D8" s="1524"/>
      <c r="E8" s="1524"/>
      <c r="F8" s="1524"/>
      <c r="G8" s="1524"/>
      <c r="H8" s="1524"/>
      <c r="I8" s="1524"/>
      <c r="J8" s="1524"/>
    </row>
    <row r="9" spans="1:10">
      <c r="A9" s="1524"/>
      <c r="B9" s="1524"/>
      <c r="C9" s="1524"/>
      <c r="D9" s="1524"/>
      <c r="E9" s="1524"/>
      <c r="F9" s="1524"/>
      <c r="G9" s="1524"/>
      <c r="H9" s="1524"/>
      <c r="I9" s="1524"/>
      <c r="J9" s="1524"/>
    </row>
    <row r="10" spans="1:10">
      <c r="A10" s="1524"/>
      <c r="B10" s="1524"/>
      <c r="C10" s="1524"/>
      <c r="D10" s="1524"/>
      <c r="E10" s="1524"/>
      <c r="F10" s="1524"/>
      <c r="G10" s="1524"/>
      <c r="H10" s="1524"/>
      <c r="I10" s="1524"/>
      <c r="J10" s="1524"/>
    </row>
    <row r="11" spans="1:10">
      <c r="A11" s="1524"/>
      <c r="B11" s="1524"/>
      <c r="C11" s="1524"/>
      <c r="D11" s="1524"/>
      <c r="E11" s="1524"/>
      <c r="F11" s="1524"/>
      <c r="G11" s="1524"/>
      <c r="H11" s="1524"/>
      <c r="I11" s="1524"/>
      <c r="J11" s="1524"/>
    </row>
    <row r="12" spans="1:10">
      <c r="A12" s="1524"/>
      <c r="B12" s="1524"/>
      <c r="C12" s="1524"/>
      <c r="D12" s="1524"/>
      <c r="E12" s="1524"/>
      <c r="F12" s="1524"/>
      <c r="G12" s="1524"/>
      <c r="H12" s="1524"/>
      <c r="I12" s="1524"/>
      <c r="J12" s="1524"/>
    </row>
    <row r="13" spans="1:10">
      <c r="A13" s="1524"/>
      <c r="B13" s="1524"/>
      <c r="C13" s="1524"/>
      <c r="D13" s="1524"/>
      <c r="E13" s="1524"/>
      <c r="F13" s="1524"/>
      <c r="G13" s="1524"/>
      <c r="H13" s="1524"/>
      <c r="I13" s="1524"/>
      <c r="J13" s="1524"/>
    </row>
    <row r="14" spans="1:10">
      <c r="A14" s="1524"/>
      <c r="B14" s="1524"/>
      <c r="C14" s="1524"/>
      <c r="D14" s="1524"/>
      <c r="E14" s="1524"/>
      <c r="F14" s="1524"/>
      <c r="G14" s="1524"/>
      <c r="H14" s="1524"/>
      <c r="I14" s="1524"/>
      <c r="J14" s="1524"/>
    </row>
    <row r="15" spans="1:10">
      <c r="A15" s="1524"/>
      <c r="B15" s="1524"/>
      <c r="C15" s="1524"/>
      <c r="D15" s="1524"/>
      <c r="E15" s="1524"/>
      <c r="F15" s="1524"/>
      <c r="G15" s="1524"/>
      <c r="H15" s="1524"/>
      <c r="I15" s="1524"/>
      <c r="J15" s="1524"/>
    </row>
    <row r="16" spans="1:10">
      <c r="A16" s="1524"/>
      <c r="B16" s="1524"/>
      <c r="C16" s="1524"/>
      <c r="D16" s="1524"/>
      <c r="E16" s="1524"/>
      <c r="F16" s="1524"/>
      <c r="G16" s="1524"/>
      <c r="H16" s="1524"/>
      <c r="I16" s="1524"/>
      <c r="J16" s="1524"/>
    </row>
    <row r="17" spans="1:10">
      <c r="A17" s="1524"/>
      <c r="B17" s="1524"/>
      <c r="C17" s="1524"/>
      <c r="D17" s="1524"/>
      <c r="E17" s="1524"/>
      <c r="F17" s="1524"/>
      <c r="G17" s="1524"/>
      <c r="H17" s="1524"/>
      <c r="I17" s="1524"/>
      <c r="J17" s="1524"/>
    </row>
    <row r="18" spans="1:10">
      <c r="A18" s="1524"/>
      <c r="B18" s="1524"/>
      <c r="C18" s="1524"/>
      <c r="D18" s="1524"/>
      <c r="E18" s="1524"/>
      <c r="F18" s="1524"/>
      <c r="G18" s="1524"/>
      <c r="H18" s="1524"/>
      <c r="I18" s="1524"/>
      <c r="J18" s="1524"/>
    </row>
    <row r="19" spans="1:10">
      <c r="A19" s="1524"/>
      <c r="B19" s="1524"/>
      <c r="C19" s="1524"/>
      <c r="D19" s="1524"/>
      <c r="E19" s="1524"/>
      <c r="F19" s="1524"/>
      <c r="G19" s="1524"/>
      <c r="H19" s="1524"/>
      <c r="I19" s="1524"/>
      <c r="J19" s="1524"/>
    </row>
    <row r="20" spans="1:10">
      <c r="A20" s="1524"/>
      <c r="B20" s="1524"/>
      <c r="C20" s="1524"/>
      <c r="D20" s="1524"/>
      <c r="E20" s="1524"/>
      <c r="F20" s="1524"/>
      <c r="G20" s="1524"/>
      <c r="H20" s="1524"/>
      <c r="I20" s="1524"/>
      <c r="J20" s="1524"/>
    </row>
    <row r="21" spans="1:10">
      <c r="A21" s="1524"/>
      <c r="B21" s="1524"/>
      <c r="C21" s="1524"/>
      <c r="D21" s="1524"/>
      <c r="E21" s="1524"/>
      <c r="F21" s="1524"/>
      <c r="G21" s="1524"/>
      <c r="H21" s="1524"/>
      <c r="I21" s="1524"/>
      <c r="J21" s="1524"/>
    </row>
    <row r="22" spans="1:10">
      <c r="A22" s="1524"/>
      <c r="B22" s="1524"/>
      <c r="C22" s="1524"/>
      <c r="D22" s="1524"/>
      <c r="E22" s="1524"/>
      <c r="F22" s="1524"/>
      <c r="G22" s="1524"/>
      <c r="H22" s="1524"/>
      <c r="I22" s="1524"/>
      <c r="J22" s="1524"/>
    </row>
    <row r="23" spans="1:10">
      <c r="A23" s="1524"/>
      <c r="B23" s="1524"/>
      <c r="C23" s="1524"/>
      <c r="D23" s="1524"/>
      <c r="E23" s="1524"/>
      <c r="F23" s="1524"/>
      <c r="G23" s="1524"/>
      <c r="H23" s="1524"/>
      <c r="I23" s="1524"/>
      <c r="J23" s="1524"/>
    </row>
    <row r="24" spans="1:10">
      <c r="A24" s="1524"/>
      <c r="B24" s="1524"/>
      <c r="C24" s="1524"/>
      <c r="D24" s="1524"/>
      <c r="E24" s="1524"/>
      <c r="F24" s="1524"/>
      <c r="G24" s="1524"/>
      <c r="H24" s="1524"/>
      <c r="I24" s="1524"/>
      <c r="J24" s="1524"/>
    </row>
    <row r="25" spans="1:10">
      <c r="A25" s="1524"/>
      <c r="B25" s="1524"/>
      <c r="C25" s="1524"/>
      <c r="D25" s="1524"/>
      <c r="E25" s="1524"/>
      <c r="F25" s="1524"/>
      <c r="G25" s="1524"/>
      <c r="H25" s="1524"/>
      <c r="I25" s="1524"/>
      <c r="J25" s="1524"/>
    </row>
    <row r="26" spans="1:10" ht="24" customHeight="1">
      <c r="A26" s="1524"/>
      <c r="B26" s="1524"/>
      <c r="C26" s="1524"/>
      <c r="D26" s="1524"/>
      <c r="E26" s="1524"/>
      <c r="F26" s="1524"/>
      <c r="G26" s="1524"/>
      <c r="H26" s="1524"/>
      <c r="I26" s="1524"/>
      <c r="J26" s="1524"/>
    </row>
    <row r="27" spans="1:10">
      <c r="A27" s="1524"/>
      <c r="B27" s="1524"/>
      <c r="C27" s="1524"/>
      <c r="D27" s="1524"/>
      <c r="E27" s="1524"/>
      <c r="F27" s="1524"/>
      <c r="G27" s="1524"/>
      <c r="H27" s="1524"/>
      <c r="I27" s="1524"/>
      <c r="J27" s="1524"/>
    </row>
    <row r="28" spans="1:10">
      <c r="A28" s="1524"/>
      <c r="B28" s="1524"/>
      <c r="C28" s="1524"/>
      <c r="D28" s="1524"/>
      <c r="E28" s="1524"/>
      <c r="F28" s="1524"/>
      <c r="G28" s="1524"/>
      <c r="H28" s="1524"/>
      <c r="I28" s="1524"/>
      <c r="J28" s="1524"/>
    </row>
    <row r="29" spans="1:10">
      <c r="A29" s="1524"/>
      <c r="B29" s="1524"/>
      <c r="C29" s="1524"/>
      <c r="D29" s="1524"/>
      <c r="E29" s="1524"/>
      <c r="F29" s="1524"/>
      <c r="G29" s="1524"/>
      <c r="H29" s="1524"/>
      <c r="I29" s="1524"/>
      <c r="J29" s="1524"/>
    </row>
    <row r="30" spans="1:10">
      <c r="A30" s="1524"/>
      <c r="B30" s="1524"/>
      <c r="C30" s="1524"/>
      <c r="D30" s="1524"/>
      <c r="E30" s="1524"/>
      <c r="F30" s="1524"/>
      <c r="G30" s="1524"/>
      <c r="H30" s="1524"/>
      <c r="I30" s="1524"/>
      <c r="J30" s="1524"/>
    </row>
    <row r="31" spans="1:10">
      <c r="A31" s="1524"/>
      <c r="B31" s="1524"/>
      <c r="C31" s="1524"/>
      <c r="D31" s="1524"/>
      <c r="E31" s="1524"/>
      <c r="F31" s="1524"/>
      <c r="G31" s="1524"/>
      <c r="H31" s="1524"/>
      <c r="I31" s="1524"/>
      <c r="J31" s="1524"/>
    </row>
    <row r="32" spans="1:10">
      <c r="A32" s="1524"/>
      <c r="B32" s="1524"/>
      <c r="C32" s="1524"/>
      <c r="D32" s="1524"/>
      <c r="E32" s="1524"/>
      <c r="F32" s="1524"/>
      <c r="G32" s="1524"/>
      <c r="H32" s="1524"/>
      <c r="I32" s="1524"/>
      <c r="J32" s="1524"/>
    </row>
    <row r="33" spans="1:11">
      <c r="A33" s="1524"/>
      <c r="B33" s="1524"/>
      <c r="C33" s="1524"/>
      <c r="D33" s="1524"/>
      <c r="E33" s="1524"/>
      <c r="F33" s="1524"/>
      <c r="G33" s="1524"/>
      <c r="H33" s="1524"/>
      <c r="I33" s="1524"/>
      <c r="J33" s="1524"/>
    </row>
    <row r="34" spans="1:11">
      <c r="A34" s="1524"/>
      <c r="B34" s="1524"/>
      <c r="C34" s="1524"/>
      <c r="D34" s="1524"/>
      <c r="E34" s="1524"/>
      <c r="F34" s="1524"/>
      <c r="G34" s="1524"/>
      <c r="H34" s="1524"/>
      <c r="I34" s="1524"/>
      <c r="J34" s="1524"/>
    </row>
    <row r="35" spans="1:11">
      <c r="A35" s="1524"/>
      <c r="B35" s="1524"/>
      <c r="C35" s="1524"/>
      <c r="D35" s="1524"/>
      <c r="E35" s="1524"/>
      <c r="F35" s="1524"/>
      <c r="G35" s="1524"/>
      <c r="H35" s="1524"/>
      <c r="I35" s="1524"/>
      <c r="J35" s="1524"/>
    </row>
    <row r="36" spans="1:11">
      <c r="A36" s="1524"/>
      <c r="B36" s="1524"/>
      <c r="C36" s="1524"/>
      <c r="D36" s="1524"/>
      <c r="E36" s="1524"/>
      <c r="F36" s="1524"/>
      <c r="G36" s="1524"/>
      <c r="H36" s="1524"/>
      <c r="I36" s="1524"/>
      <c r="J36" s="1524"/>
    </row>
    <row r="37" spans="1:11">
      <c r="A37" s="1524"/>
      <c r="B37" s="1524"/>
      <c r="C37" s="1524"/>
      <c r="D37" s="1524"/>
      <c r="E37" s="1524"/>
      <c r="F37" s="1524"/>
      <c r="G37" s="1524"/>
      <c r="H37" s="1524"/>
      <c r="I37" s="1524"/>
      <c r="J37" s="1524"/>
    </row>
    <row r="38" spans="1:11">
      <c r="A38" s="1524"/>
      <c r="B38" s="1524"/>
      <c r="C38" s="1524"/>
      <c r="D38" s="1524"/>
      <c r="E38" s="1524"/>
      <c r="F38" s="1524"/>
      <c r="G38" s="1524"/>
      <c r="H38" s="1524"/>
      <c r="I38" s="1524"/>
      <c r="J38" s="1524"/>
    </row>
    <row r="39" spans="1:11" ht="18">
      <c r="A39" s="1524"/>
      <c r="B39" s="1524"/>
      <c r="C39" s="1524"/>
      <c r="D39" s="1524"/>
      <c r="E39" s="1524"/>
      <c r="F39" s="1524"/>
      <c r="G39" s="1524"/>
      <c r="H39" s="1524"/>
      <c r="I39" s="1524"/>
      <c r="J39" s="1524"/>
      <c r="K39" s="420"/>
    </row>
    <row r="40" spans="1:11" ht="18">
      <c r="A40" s="1524"/>
      <c r="B40" s="1524"/>
      <c r="C40" s="1524"/>
      <c r="D40" s="1524"/>
      <c r="E40" s="1524"/>
      <c r="F40" s="1524"/>
      <c r="G40" s="1524"/>
      <c r="H40" s="1524"/>
      <c r="I40" s="1524"/>
      <c r="J40" s="1524"/>
      <c r="K40" s="420"/>
    </row>
    <row r="41" spans="1:11" ht="18">
      <c r="A41" s="1524"/>
      <c r="B41" s="1524"/>
      <c r="C41" s="1524"/>
      <c r="D41" s="1524"/>
      <c r="E41" s="1524"/>
      <c r="F41" s="1524"/>
      <c r="G41" s="1524"/>
      <c r="H41" s="1524"/>
      <c r="I41" s="1524"/>
      <c r="J41" s="1524"/>
      <c r="K41" s="420"/>
    </row>
    <row r="42" spans="1:11" ht="110.25" customHeight="1">
      <c r="A42" s="1524"/>
      <c r="B42" s="1524"/>
      <c r="C42" s="1524"/>
      <c r="D42" s="1524"/>
      <c r="E42" s="1524"/>
      <c r="F42" s="1524"/>
      <c r="G42" s="1524"/>
      <c r="H42" s="1524"/>
      <c r="I42" s="1524"/>
      <c r="J42" s="1524"/>
      <c r="K42" s="420"/>
    </row>
    <row r="43" spans="1:11" ht="18">
      <c r="A43" s="1524"/>
      <c r="B43" s="1524"/>
      <c r="C43" s="1524"/>
      <c r="D43" s="1524"/>
      <c r="E43" s="1524"/>
      <c r="F43" s="1524"/>
      <c r="G43" s="1524"/>
      <c r="H43" s="1524"/>
      <c r="I43" s="1524"/>
      <c r="J43" s="1524"/>
      <c r="K43" s="421"/>
    </row>
    <row r="44" spans="1:11" ht="18">
      <c r="A44" s="1524"/>
      <c r="B44" s="1524"/>
      <c r="C44" s="1524"/>
      <c r="D44" s="1524"/>
      <c r="E44" s="1524"/>
      <c r="F44" s="1524"/>
      <c r="G44" s="1524"/>
      <c r="H44" s="1524"/>
      <c r="I44" s="1524"/>
      <c r="J44" s="1524"/>
      <c r="K44" s="421"/>
    </row>
    <row r="45" spans="1:11" ht="18">
      <c r="A45" s="1524"/>
      <c r="B45" s="1524"/>
      <c r="C45" s="1524"/>
      <c r="D45" s="1524"/>
      <c r="E45" s="1524"/>
      <c r="F45" s="1524"/>
      <c r="G45" s="1524"/>
      <c r="H45" s="1524"/>
      <c r="I45" s="1524"/>
      <c r="J45" s="1524"/>
      <c r="K45" s="421"/>
    </row>
    <row r="46" spans="1:11" ht="18">
      <c r="A46" s="1524"/>
      <c r="B46" s="1524"/>
      <c r="C46" s="1524"/>
      <c r="D46" s="1524"/>
      <c r="E46" s="1524"/>
      <c r="F46" s="1524"/>
      <c r="G46" s="1524"/>
      <c r="H46" s="1524"/>
      <c r="I46" s="1524"/>
      <c r="J46" s="1524"/>
      <c r="K46" s="422"/>
    </row>
    <row r="47" spans="1:11" ht="36" customHeight="1">
      <c r="A47" s="1524"/>
      <c r="B47" s="1524"/>
      <c r="C47" s="1524"/>
      <c r="D47" s="1524"/>
      <c r="E47" s="1524"/>
      <c r="F47" s="1524"/>
      <c r="G47" s="1524"/>
      <c r="H47" s="1524"/>
      <c r="I47" s="1524"/>
      <c r="J47" s="1524"/>
      <c r="K47" s="423"/>
    </row>
    <row r="48" spans="1:11" ht="36" customHeight="1">
      <c r="A48" s="1524"/>
      <c r="B48" s="1524"/>
      <c r="C48" s="1524"/>
      <c r="D48" s="1524"/>
      <c r="E48" s="1524"/>
      <c r="F48" s="1524"/>
      <c r="G48" s="1524"/>
      <c r="H48" s="1524"/>
      <c r="I48" s="1524"/>
      <c r="J48" s="1524"/>
      <c r="K48" s="339"/>
    </row>
    <row r="49" spans="1:10" ht="154.5" customHeight="1">
      <c r="A49" s="1524"/>
      <c r="B49" s="1524"/>
      <c r="C49" s="1524"/>
      <c r="D49" s="1524"/>
      <c r="E49" s="1524"/>
      <c r="F49" s="1524"/>
      <c r="G49" s="1524"/>
      <c r="H49" s="1524"/>
      <c r="I49" s="1524"/>
      <c r="J49" s="1524"/>
    </row>
    <row r="50" spans="1:10" ht="36" customHeight="1">
      <c r="A50" s="1524"/>
      <c r="B50" s="1524"/>
      <c r="C50" s="1524"/>
      <c r="D50" s="1524"/>
      <c r="E50" s="1524"/>
      <c r="F50" s="1524"/>
      <c r="G50" s="1524"/>
      <c r="H50" s="1524"/>
      <c r="I50" s="1524"/>
      <c r="J50" s="1524"/>
    </row>
    <row r="51" spans="1:10" ht="36" customHeight="1">
      <c r="A51" s="1524"/>
      <c r="B51" s="1524"/>
      <c r="C51" s="1524"/>
      <c r="D51" s="1524"/>
      <c r="E51" s="1524"/>
      <c r="F51" s="1524"/>
      <c r="G51" s="1524"/>
      <c r="H51" s="1524"/>
      <c r="I51" s="1524"/>
      <c r="J51" s="1524"/>
    </row>
    <row r="52" spans="1:10" ht="36" customHeight="1">
      <c r="A52" s="1524"/>
      <c r="B52" s="1524"/>
      <c r="C52" s="1524"/>
      <c r="D52" s="1524"/>
      <c r="E52" s="1524"/>
      <c r="F52" s="1524"/>
      <c r="G52" s="1524"/>
      <c r="H52" s="1524"/>
      <c r="I52" s="1524"/>
      <c r="J52" s="1524"/>
    </row>
    <row r="53" spans="1:10" ht="20.25" customHeight="1"/>
  </sheetData>
  <mergeCells count="1">
    <mergeCell ref="A6:J52"/>
  </mergeCells>
  <pageMargins left="0.70866141732283472" right="0.70866141732283472" top="0.74803149606299213" bottom="0.74803149606299213" header="0.31496062992125984" footer="0.31496062992125984"/>
  <pageSetup scale="4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1">
    <tabColor theme="8" tint="-0.249977111117893"/>
    <pageSetUpPr fitToPage="1"/>
  </sheetPr>
  <dimension ref="A1:K48"/>
  <sheetViews>
    <sheetView showGridLines="0" view="pageBreakPreview" zoomScale="55" zoomScaleNormal="85" zoomScaleSheetLayoutView="55" workbookViewId="0">
      <selection activeCell="E17" sqref="E17"/>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461" customFormat="1" ht="84.75" customHeight="1">
      <c r="A1" s="1525" t="s">
        <v>594</v>
      </c>
      <c r="B1" s="1525"/>
      <c r="C1" s="1525"/>
      <c r="D1" s="1525"/>
      <c r="E1" s="1525"/>
      <c r="F1" s="1525"/>
      <c r="G1" s="1525"/>
      <c r="H1" s="1525"/>
      <c r="I1" s="1525"/>
      <c r="J1" s="1525"/>
      <c r="K1" s="1525"/>
    </row>
    <row r="2" spans="1:11" s="461" customFormat="1" ht="43.5" customHeight="1">
      <c r="A2" s="1520" t="str">
        <f>+'Resumen '!O4</f>
        <v>Período:  Diciembre 2008 - Mayo 2024</v>
      </c>
      <c r="B2" s="1520"/>
      <c r="C2" s="1520"/>
      <c r="D2" s="1520"/>
      <c r="E2" s="1520"/>
      <c r="F2" s="1520"/>
      <c r="G2" s="1520"/>
      <c r="H2" s="1520"/>
      <c r="I2" s="1520"/>
      <c r="J2" s="1520"/>
      <c r="K2" s="1520"/>
    </row>
    <row r="3" spans="1:11" ht="17.25" customHeight="1"/>
    <row r="4" spans="1:11" s="432" customFormat="1" ht="27.75" customHeight="1">
      <c r="A4" s="523" t="s">
        <v>318</v>
      </c>
      <c r="B4" s="525" t="s">
        <v>595</v>
      </c>
      <c r="C4" s="445"/>
    </row>
    <row r="5" spans="1:11" s="77" customFormat="1" ht="27.75">
      <c r="A5" s="526">
        <v>2008</v>
      </c>
      <c r="B5" s="527">
        <v>15887938438.049999</v>
      </c>
      <c r="C5" s="135"/>
      <c r="D5" s="134"/>
      <c r="F5" s="134"/>
      <c r="G5" s="135"/>
    </row>
    <row r="6" spans="1:11" s="77" customFormat="1" ht="27.75">
      <c r="A6" s="526">
        <v>2009</v>
      </c>
      <c r="B6" s="527">
        <v>18789773765.599998</v>
      </c>
      <c r="C6" s="135"/>
      <c r="F6" s="134"/>
      <c r="G6" s="135"/>
    </row>
    <row r="7" spans="1:11" s="77" customFormat="1" ht="27.75">
      <c r="A7" s="526">
        <v>2010</v>
      </c>
      <c r="B7" s="527">
        <v>23938490112.330002</v>
      </c>
      <c r="C7" s="135"/>
      <c r="D7" s="134"/>
      <c r="F7" s="134"/>
      <c r="G7" s="135"/>
    </row>
    <row r="8" spans="1:11" s="77" customFormat="1" ht="27.75">
      <c r="A8" s="526">
        <v>2011</v>
      </c>
      <c r="B8" s="527">
        <v>23585106301.459999</v>
      </c>
      <c r="C8" s="135"/>
      <c r="E8" s="76"/>
      <c r="F8" s="134"/>
      <c r="G8" s="135"/>
    </row>
    <row r="9" spans="1:11" s="77" customFormat="1" ht="27.75">
      <c r="A9" s="526" t="s">
        <v>215</v>
      </c>
      <c r="B9" s="527">
        <v>26400473552.349998</v>
      </c>
      <c r="C9" s="135"/>
      <c r="E9" s="136"/>
      <c r="F9" s="134"/>
      <c r="G9" s="135"/>
    </row>
    <row r="10" spans="1:11" s="77" customFormat="1" ht="27.75">
      <c r="A10" s="526" t="s">
        <v>216</v>
      </c>
      <c r="B10" s="527">
        <v>29506184318.75</v>
      </c>
      <c r="C10" s="135"/>
      <c r="F10" s="134"/>
      <c r="G10" s="135"/>
    </row>
    <row r="11" spans="1:11" s="77" customFormat="1" ht="27.75">
      <c r="A11" s="526" t="s">
        <v>217</v>
      </c>
      <c r="B11" s="527">
        <v>33591892120.470001</v>
      </c>
      <c r="F11" s="134"/>
      <c r="G11" s="135"/>
    </row>
    <row r="12" spans="1:11" s="77" customFormat="1" ht="27.75">
      <c r="A12" s="526" t="s">
        <v>218</v>
      </c>
      <c r="B12" s="527">
        <v>38018208331.940002</v>
      </c>
      <c r="C12" s="137"/>
      <c r="F12" s="134"/>
      <c r="G12" s="135"/>
    </row>
    <row r="13" spans="1:11" s="77" customFormat="1" ht="27.75">
      <c r="A13" s="526" t="s">
        <v>219</v>
      </c>
      <c r="B13" s="527">
        <v>42519520570.940002</v>
      </c>
      <c r="C13" s="137"/>
      <c r="F13" s="134"/>
      <c r="G13" s="135"/>
    </row>
    <row r="14" spans="1:11" s="77" customFormat="1" ht="27.75">
      <c r="A14" s="526" t="s">
        <v>220</v>
      </c>
      <c r="B14" s="939">
        <v>42519520570.939995</v>
      </c>
      <c r="C14" s="137"/>
      <c r="D14" s="134"/>
      <c r="F14" s="134"/>
      <c r="G14" s="135"/>
    </row>
    <row r="15" spans="1:11" s="77" customFormat="1" ht="27.75">
      <c r="A15" s="526" t="s">
        <v>221</v>
      </c>
      <c r="B15" s="939">
        <v>53637242685.029984</v>
      </c>
      <c r="C15" s="137"/>
      <c r="D15" s="134"/>
      <c r="F15" s="134"/>
      <c r="G15" s="135"/>
    </row>
    <row r="16" spans="1:11" s="77" customFormat="1" ht="27.75">
      <c r="A16" s="526" t="s">
        <v>222</v>
      </c>
      <c r="B16" s="939">
        <v>58492444764.090012</v>
      </c>
      <c r="C16" s="137"/>
      <c r="D16" s="134"/>
      <c r="F16" s="134"/>
      <c r="G16" s="135"/>
    </row>
    <row r="17" spans="1:7" s="77" customFormat="1" ht="27.75">
      <c r="A17" s="528">
        <v>2020</v>
      </c>
      <c r="B17" s="939">
        <v>57570980579.770004</v>
      </c>
      <c r="C17" s="137"/>
      <c r="D17" s="134"/>
      <c r="F17" s="134"/>
      <c r="G17" s="135"/>
    </row>
    <row r="18" spans="1:7" s="77" customFormat="1" ht="27.75">
      <c r="A18" s="528">
        <v>2021</v>
      </c>
      <c r="B18" s="939">
        <v>66464047805.589996</v>
      </c>
      <c r="C18" s="137"/>
      <c r="D18" s="134"/>
      <c r="F18" s="134"/>
      <c r="G18" s="135"/>
    </row>
    <row r="19" spans="1:7" s="77" customFormat="1" ht="27.75">
      <c r="A19" s="528">
        <v>2022</v>
      </c>
      <c r="B19" s="939">
        <v>80245785891.630005</v>
      </c>
      <c r="C19" s="137"/>
      <c r="D19" s="134"/>
      <c r="F19" s="134"/>
      <c r="G19" s="135"/>
    </row>
    <row r="20" spans="1:7" s="77" customFormat="1" ht="27.75">
      <c r="A20" s="528">
        <v>2023</v>
      </c>
      <c r="B20" s="939">
        <v>89113605443.589981</v>
      </c>
      <c r="C20" s="137"/>
      <c r="D20" s="134"/>
      <c r="F20" s="134"/>
      <c r="G20" s="135"/>
    </row>
    <row r="21" spans="1:7" s="77" customFormat="1" ht="27.75">
      <c r="A21" s="528" t="str">
        <f>+'Resumen '!O5</f>
        <v>Ene-May. 24</v>
      </c>
      <c r="B21" s="939">
        <f>+'IV.3.3.Pagos anuales x cuentas'!H15</f>
        <v>40219700137.819992</v>
      </c>
      <c r="C21" s="76"/>
      <c r="F21" s="136"/>
      <c r="G21" s="135"/>
    </row>
    <row r="22" spans="1:7" ht="27.75">
      <c r="A22" s="524" t="s">
        <v>202</v>
      </c>
      <c r="B22" s="529">
        <f>SUM(B5:B21)</f>
        <v>740500915390.34998</v>
      </c>
      <c r="C22" s="1"/>
      <c r="F22" s="128"/>
      <c r="G22" s="127"/>
    </row>
    <row r="23" spans="1:7">
      <c r="A23" s="1"/>
      <c r="B23" s="1"/>
      <c r="C23" s="1"/>
      <c r="D23" s="1"/>
      <c r="E23" s="1"/>
      <c r="F23" s="128"/>
      <c r="G23" s="127"/>
    </row>
    <row r="24" spans="1:7">
      <c r="A24" s="1"/>
      <c r="B24" s="1"/>
      <c r="C24" s="1"/>
      <c r="D24" s="1"/>
      <c r="E24" s="1"/>
      <c r="F24" s="1"/>
      <c r="G24" s="127"/>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row>
    <row r="48" spans="1:7">
      <c r="A48" s="1"/>
      <c r="B48" s="1"/>
    </row>
  </sheetData>
  <mergeCells count="2">
    <mergeCell ref="A1:K1"/>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4">
    <tabColor theme="8" tint="-0.249977111117893"/>
    <pageSetUpPr fitToPage="1"/>
  </sheetPr>
  <dimension ref="A1:K41"/>
  <sheetViews>
    <sheetView showGridLines="0" view="pageBreakPreview" zoomScale="55" zoomScaleNormal="70" zoomScaleSheetLayoutView="55" workbookViewId="0">
      <pane xSplit="1" ySplit="4" topLeftCell="G5" activePane="bottomRight" state="frozen"/>
      <selection pane="bottomRight" activeCell="H4" sqref="H4:I15"/>
      <selection pane="bottomLeft" activeCell="A6" sqref="A6:J27"/>
      <selection pane="topRight" activeCell="A6" sqref="A6:J27"/>
    </sheetView>
  </sheetViews>
  <sheetFormatPr defaultColWidth="11.5703125" defaultRowHeight="15"/>
  <cols>
    <col min="1" max="1" width="25.28515625" customWidth="1"/>
    <col min="2" max="2" width="26.85546875" customWidth="1"/>
    <col min="3" max="5" width="28.28515625" bestFit="1" customWidth="1"/>
    <col min="6" max="7" width="28.28515625" customWidth="1"/>
    <col min="8" max="8" width="26.7109375" bestFit="1" customWidth="1"/>
    <col min="9" max="9" width="32.42578125" customWidth="1"/>
    <col min="10" max="10" width="15.42578125" customWidth="1"/>
    <col min="11" max="11" width="9.42578125" customWidth="1"/>
    <col min="12" max="12" width="19.140625" customWidth="1"/>
  </cols>
  <sheetData>
    <row r="1" spans="1:11" s="461" customFormat="1" ht="62.25" customHeight="1">
      <c r="A1" s="1521" t="s">
        <v>596</v>
      </c>
      <c r="B1" s="1521"/>
      <c r="C1" s="1521"/>
      <c r="D1" s="1521"/>
      <c r="E1" s="1521"/>
      <c r="F1" s="1521"/>
      <c r="G1" s="1521"/>
      <c r="H1" s="1521"/>
      <c r="I1" s="1521"/>
      <c r="J1" s="1521"/>
      <c r="K1" s="1521"/>
    </row>
    <row r="2" spans="1:11" s="461" customFormat="1" ht="32.25" customHeight="1">
      <c r="A2" s="1526" t="str">
        <f>+'Resumen '!O2</f>
        <v>Período:  Diciembre 2007 - Mayo 2024</v>
      </c>
      <c r="B2" s="1526"/>
      <c r="C2" s="1526"/>
      <c r="D2" s="1526"/>
      <c r="E2" s="1526"/>
      <c r="F2" s="1526"/>
      <c r="G2" s="1526"/>
      <c r="H2" s="1526"/>
      <c r="I2" s="1526"/>
      <c r="J2" s="1526"/>
      <c r="K2" s="1526"/>
    </row>
    <row r="3" spans="1:11" ht="13.5" customHeight="1">
      <c r="A3" s="1089"/>
      <c r="B3" s="57"/>
      <c r="C3" s="57"/>
      <c r="D3" s="57"/>
      <c r="E3" s="57"/>
      <c r="F3" s="57"/>
      <c r="G3" s="57"/>
      <c r="H3" s="57"/>
    </row>
    <row r="4" spans="1:11" s="337" customFormat="1" ht="22.5" customHeight="1">
      <c r="A4" s="530" t="s">
        <v>522</v>
      </c>
      <c r="B4" s="531" t="s">
        <v>543</v>
      </c>
      <c r="C4" s="531" t="s">
        <v>542</v>
      </c>
      <c r="D4" s="531" t="s">
        <v>541</v>
      </c>
      <c r="E4" s="531" t="s">
        <v>525</v>
      </c>
      <c r="F4" s="531" t="s">
        <v>225</v>
      </c>
      <c r="G4" s="531" t="s">
        <v>349</v>
      </c>
      <c r="H4" s="531" t="s">
        <v>526</v>
      </c>
      <c r="I4" s="532" t="s">
        <v>202</v>
      </c>
    </row>
    <row r="5" spans="1:11" s="275" customFormat="1" ht="18.75" customHeight="1">
      <c r="A5" s="533" t="s">
        <v>597</v>
      </c>
      <c r="B5" s="534">
        <v>53090828970.830002</v>
      </c>
      <c r="C5" s="534">
        <v>88007278099.599991</v>
      </c>
      <c r="D5" s="534">
        <v>184337450143.01001</v>
      </c>
      <c r="E5" s="534">
        <v>146292540344.98001</v>
      </c>
      <c r="F5" s="534">
        <v>64516667631.669998</v>
      </c>
      <c r="G5" s="534">
        <v>72515503134.449997</v>
      </c>
      <c r="H5" s="534">
        <f>+'Resumen '!E75</f>
        <v>32751509414.790001</v>
      </c>
      <c r="I5" s="535">
        <f>SUM(B5:H5)</f>
        <v>641511777739.33008</v>
      </c>
    </row>
    <row r="6" spans="1:11" s="275" customFormat="1" ht="18.75" customHeight="1">
      <c r="A6" s="533" t="s">
        <v>598</v>
      </c>
      <c r="B6" s="534">
        <v>3156278124.1589999</v>
      </c>
      <c r="C6" s="534">
        <v>4357926980.5500002</v>
      </c>
      <c r="D6" s="534">
        <v>7743961654.4499998</v>
      </c>
      <c r="E6" s="536">
        <v>6460931532.3800001</v>
      </c>
      <c r="F6" s="536">
        <v>3637727227.8899999</v>
      </c>
      <c r="G6" s="536">
        <v>3046658090.7199998</v>
      </c>
      <c r="H6" s="534">
        <f>+'Resumen '!E76</f>
        <v>1354424848.8299999</v>
      </c>
      <c r="I6" s="535">
        <f t="shared" ref="I6:I15" si="0">SUM(B6:H6)</f>
        <v>29757908458.979004</v>
      </c>
    </row>
    <row r="7" spans="1:11" s="275" customFormat="1" ht="18.75" customHeight="1">
      <c r="A7" s="533" t="s">
        <v>599</v>
      </c>
      <c r="B7" s="534">
        <v>5921715932.1999998</v>
      </c>
      <c r="C7" s="534">
        <v>9755915254.8199997</v>
      </c>
      <c r="D7" s="534">
        <v>20746490602.369999</v>
      </c>
      <c r="E7" s="536">
        <v>15557816057.25</v>
      </c>
      <c r="F7" s="536">
        <v>6657059927.75</v>
      </c>
      <c r="G7" s="536">
        <v>0</v>
      </c>
      <c r="H7" s="534">
        <f>+'Resumen '!E77</f>
        <v>0</v>
      </c>
      <c r="I7" s="535">
        <f t="shared" si="0"/>
        <v>58638997774.389999</v>
      </c>
    </row>
    <row r="8" spans="1:11" s="275" customFormat="1" ht="18.75" customHeight="1">
      <c r="A8" s="533" t="s">
        <v>600</v>
      </c>
      <c r="B8" s="534">
        <v>299859195.84000003</v>
      </c>
      <c r="C8" s="534">
        <v>366978210.63</v>
      </c>
      <c r="D8" s="534">
        <v>747695083.26999998</v>
      </c>
      <c r="E8" s="534">
        <v>594074614.6500001</v>
      </c>
      <c r="F8" s="534">
        <v>299922059.91000003</v>
      </c>
      <c r="G8" s="534">
        <v>7539272143.8900003</v>
      </c>
      <c r="H8" s="534">
        <f>+'Resumen '!E78</f>
        <v>3401379697.25</v>
      </c>
      <c r="I8" s="535">
        <f t="shared" si="0"/>
        <v>13249181005.440001</v>
      </c>
    </row>
    <row r="9" spans="1:11" s="275" customFormat="1" ht="18.75" customHeight="1">
      <c r="A9" s="533" t="s">
        <v>601</v>
      </c>
      <c r="B9" s="534">
        <v>3560791266.3299999</v>
      </c>
      <c r="C9" s="534">
        <v>0</v>
      </c>
      <c r="D9" s="534">
        <v>11153519914.59</v>
      </c>
      <c r="E9" s="534">
        <v>4003732597.3300004</v>
      </c>
      <c r="F9" s="534">
        <v>534942027.41000003</v>
      </c>
      <c r="G9" s="534">
        <v>328083703.39999998</v>
      </c>
      <c r="H9" s="534">
        <f>+'Resumen '!E79</f>
        <v>145386625.46000001</v>
      </c>
      <c r="I9" s="535">
        <f t="shared" si="0"/>
        <v>19726456134.52</v>
      </c>
    </row>
    <row r="10" spans="1:11" s="275" customFormat="1" ht="18.75" customHeight="1">
      <c r="A10" s="533" t="s">
        <v>602</v>
      </c>
      <c r="B10" s="534">
        <v>590893592.30050004</v>
      </c>
      <c r="C10" s="534">
        <v>766314277.86000001</v>
      </c>
      <c r="D10" s="534">
        <v>1569656421.6399999</v>
      </c>
      <c r="E10" s="534">
        <v>1222111040.97</v>
      </c>
      <c r="F10" s="534">
        <v>537390142.97000003</v>
      </c>
      <c r="G10" s="534">
        <v>550668409.03999996</v>
      </c>
      <c r="H10" s="534">
        <f>+'Resumen '!E80</f>
        <v>248370910.13</v>
      </c>
      <c r="I10" s="535">
        <f t="shared" si="0"/>
        <v>5485404794.9105005</v>
      </c>
    </row>
    <row r="11" spans="1:11" s="275" customFormat="1" ht="18.75" customHeight="1">
      <c r="A11" s="533" t="s">
        <v>603</v>
      </c>
      <c r="B11" s="534">
        <v>2728353754.1395001</v>
      </c>
      <c r="C11" s="534">
        <v>4385248121.6499996</v>
      </c>
      <c r="D11" s="534">
        <v>8976559345.9400005</v>
      </c>
      <c r="E11" s="536">
        <v>6983431385.8299999</v>
      </c>
      <c r="F11" s="536">
        <v>3070768143.7399998</v>
      </c>
      <c r="G11" s="536">
        <v>598183649.45000005</v>
      </c>
      <c r="H11" s="534">
        <f>+'Resumen '!E81</f>
        <v>270179709.81</v>
      </c>
      <c r="I11" s="535">
        <f t="shared" si="0"/>
        <v>27012724110.559502</v>
      </c>
    </row>
    <row r="12" spans="1:11" s="275" customFormat="1" ht="18.75" customHeight="1">
      <c r="A12" s="533" t="s">
        <v>604</v>
      </c>
      <c r="B12" s="534">
        <v>0</v>
      </c>
      <c r="C12" s="534">
        <v>0</v>
      </c>
      <c r="D12" s="534">
        <v>0</v>
      </c>
      <c r="E12" s="534">
        <v>941871708.25999999</v>
      </c>
      <c r="F12" s="534">
        <v>660867082.09000003</v>
      </c>
      <c r="G12" s="534">
        <v>3418154271.5799999</v>
      </c>
      <c r="H12" s="534">
        <f>+'Resumen '!E82</f>
        <v>1543864195.77</v>
      </c>
      <c r="I12" s="535">
        <f t="shared" si="0"/>
        <v>6564757257.7000008</v>
      </c>
    </row>
    <row r="13" spans="1:11" s="339" customFormat="1" ht="18.75" customHeight="1">
      <c r="A13" s="533" t="s">
        <v>605</v>
      </c>
      <c r="B13" s="534">
        <v>0</v>
      </c>
      <c r="C13" s="534">
        <v>0</v>
      </c>
      <c r="D13" s="534">
        <v>0</v>
      </c>
      <c r="E13" s="534">
        <v>470963867.80000001</v>
      </c>
      <c r="F13" s="534">
        <v>330441648.19999999</v>
      </c>
      <c r="G13" s="534">
        <v>744719455.62</v>
      </c>
      <c r="H13" s="534">
        <f>+'Resumen '!E83</f>
        <v>336387207.63</v>
      </c>
      <c r="I13" s="535">
        <f t="shared" si="0"/>
        <v>1882512179.25</v>
      </c>
    </row>
    <row r="14" spans="1:11" s="275" customFormat="1" ht="18.75" customHeight="1">
      <c r="A14" s="533" t="s">
        <v>606</v>
      </c>
      <c r="B14" s="534">
        <v>4160086738.3200006</v>
      </c>
      <c r="C14" s="534">
        <v>0</v>
      </c>
      <c r="D14" s="534">
        <v>0</v>
      </c>
      <c r="E14" s="534">
        <v>0</v>
      </c>
      <c r="F14" s="534">
        <v>0</v>
      </c>
      <c r="G14" s="534">
        <v>372362585.44</v>
      </c>
      <c r="H14" s="534">
        <f>+'Resumen '!E84</f>
        <v>168197528.15000001</v>
      </c>
      <c r="I14" s="535">
        <f t="shared" si="0"/>
        <v>4700646851.9099998</v>
      </c>
    </row>
    <row r="15" spans="1:11" s="275" customFormat="1" ht="18.75" customHeight="1">
      <c r="A15" s="835" t="s">
        <v>202</v>
      </c>
      <c r="B15" s="535">
        <f t="shared" ref="B15:H15" si="1">SUM(B5:B14)</f>
        <v>73508807574.119003</v>
      </c>
      <c r="C15" s="535">
        <f t="shared" si="1"/>
        <v>107639660945.11</v>
      </c>
      <c r="D15" s="535">
        <f t="shared" si="1"/>
        <v>235275333165.27002</v>
      </c>
      <c r="E15" s="535">
        <f t="shared" si="1"/>
        <v>182527473149.44998</v>
      </c>
      <c r="F15" s="535">
        <f t="shared" si="1"/>
        <v>80245785891.630005</v>
      </c>
      <c r="G15" s="535">
        <f t="shared" si="1"/>
        <v>89113605443.589981</v>
      </c>
      <c r="H15" s="535">
        <f t="shared" si="1"/>
        <v>40219700137.819992</v>
      </c>
      <c r="I15" s="535">
        <f t="shared" si="0"/>
        <v>808530366306.98889</v>
      </c>
    </row>
    <row r="17" spans="8:11" ht="14.25" customHeight="1">
      <c r="H17" s="40"/>
      <c r="I17" s="40"/>
      <c r="J17" s="40"/>
      <c r="K17" s="40"/>
    </row>
    <row r="18" spans="8:11">
      <c r="H18" s="40"/>
      <c r="I18" s="40"/>
      <c r="J18" s="40"/>
      <c r="K18" s="40"/>
    </row>
    <row r="19" spans="8:11" ht="14.25" customHeight="1"/>
    <row r="20" spans="8:11" ht="14.25" customHeight="1"/>
    <row r="21" spans="8:11" ht="14.25" customHeight="1"/>
    <row r="22" spans="8:11" ht="14.25" customHeight="1"/>
    <row r="23" spans="8:11" ht="14.25" customHeight="1"/>
    <row r="24" spans="8:11" ht="14.25" customHeight="1"/>
    <row r="25" spans="8:11" ht="14.25" customHeight="1"/>
    <row r="26" spans="8:11" ht="14.25" customHeight="1"/>
    <row r="27" spans="8:11" ht="14.25" customHeight="1"/>
    <row r="28" spans="8:11" ht="14.25" customHeight="1"/>
    <row r="29" spans="8:11" ht="14.25" customHeight="1"/>
    <row r="30" spans="8:11" ht="14.25" customHeight="1"/>
    <row r="31" spans="8:11" ht="14.25" customHeight="1"/>
    <row r="32" spans="8:11" ht="14.25" customHeight="1"/>
    <row r="40" ht="58.5" customHeight="1"/>
    <row r="41" ht="98.25" customHeight="1"/>
  </sheetData>
  <mergeCells count="2">
    <mergeCell ref="A1:K1"/>
    <mergeCell ref="A2:K2"/>
  </mergeCells>
  <conditionalFormatting sqref="B14:G14 B5:H5 B6:G12 H6:H14">
    <cfRule type="cellIs" dxfId="297" priority="3"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2">
    <tabColor theme="8" tint="-0.249977111117893"/>
    <pageSetUpPr fitToPage="1"/>
  </sheetPr>
  <dimension ref="A1:I73"/>
  <sheetViews>
    <sheetView showGridLines="0" view="pageBreakPreview" zoomScale="70" zoomScaleNormal="100" zoomScaleSheetLayoutView="70" workbookViewId="0">
      <pane xSplit="1" ySplit="4" topLeftCell="D5" activePane="bottomRight" state="frozen"/>
      <selection pane="bottomRight" activeCell="I25" sqref="I25"/>
      <selection pane="bottomLeft" activeCell="A6" sqref="A6:J27"/>
      <selection pane="topRight" activeCell="A6" sqref="A6:J27"/>
    </sheetView>
  </sheetViews>
  <sheetFormatPr defaultColWidth="11.42578125" defaultRowHeight="15"/>
  <cols>
    <col min="1" max="1" width="25.85546875" style="41" customWidth="1"/>
    <col min="2" max="2" width="24.5703125" style="41" bestFit="1" customWidth="1"/>
    <col min="3" max="3" width="26" style="41" bestFit="1" customWidth="1"/>
    <col min="4" max="4" width="26.7109375" style="41" bestFit="1" customWidth="1"/>
    <col min="5" max="6" width="24.7109375" style="41" customWidth="1"/>
    <col min="7" max="7" width="24.7109375" style="74" customWidth="1"/>
    <col min="8" max="8" width="27.140625" style="74" bestFit="1" customWidth="1"/>
    <col min="9" max="9" width="13.5703125" style="41" customWidth="1"/>
    <col min="10" max="16384" width="11.42578125" style="41"/>
  </cols>
  <sheetData>
    <row r="1" spans="1:9" s="471" customFormat="1" ht="50.25" customHeight="1">
      <c r="A1" s="1528" t="s">
        <v>607</v>
      </c>
      <c r="B1" s="1528"/>
      <c r="C1" s="1528"/>
      <c r="D1" s="1528"/>
      <c r="E1" s="1528"/>
      <c r="F1" s="1528"/>
      <c r="G1" s="1528"/>
      <c r="H1" s="1528"/>
    </row>
    <row r="2" spans="1:9" s="471" customFormat="1" ht="21" customHeight="1">
      <c r="A2" s="1528" t="str">
        <f>+'Resumen '!O1</f>
        <v>Período:  Diciembre 2009 - Mayo 2024</v>
      </c>
      <c r="B2" s="1528"/>
      <c r="C2" s="1528"/>
      <c r="D2" s="1528"/>
      <c r="E2" s="1528"/>
      <c r="F2" s="1528"/>
      <c r="G2" s="1528"/>
      <c r="H2" s="1528"/>
    </row>
    <row r="3" spans="1:9" ht="7.5" customHeight="1">
      <c r="A3" s="1529"/>
      <c r="B3" s="1529"/>
      <c r="C3" s="1529"/>
      <c r="D3" s="1529"/>
      <c r="E3" s="660"/>
      <c r="F3" s="660"/>
    </row>
    <row r="4" spans="1:9" s="456" customFormat="1" ht="19.5" customHeight="1">
      <c r="A4" s="826" t="s">
        <v>608</v>
      </c>
      <c r="B4" s="827" t="s">
        <v>609</v>
      </c>
      <c r="C4" s="827" t="s">
        <v>610</v>
      </c>
      <c r="D4" s="827" t="s">
        <v>611</v>
      </c>
      <c r="E4" s="827" t="s">
        <v>225</v>
      </c>
      <c r="F4" s="827" t="s">
        <v>349</v>
      </c>
      <c r="G4" s="827" t="s">
        <v>526</v>
      </c>
      <c r="H4" s="828" t="s">
        <v>202</v>
      </c>
    </row>
    <row r="5" spans="1:9" s="162" customFormat="1">
      <c r="A5" s="829" t="s">
        <v>612</v>
      </c>
      <c r="B5" s="830">
        <v>25453075491.400002</v>
      </c>
      <c r="C5" s="830">
        <v>39643405950.940002</v>
      </c>
      <c r="D5" s="830">
        <v>89919991179.740005</v>
      </c>
      <c r="E5" s="830">
        <v>21133960278.52</v>
      </c>
      <c r="F5" s="830">
        <v>23761158668.84</v>
      </c>
      <c r="G5" s="831">
        <f>+'Resumen '!H75</f>
        <v>10696443496.27</v>
      </c>
      <c r="H5" s="832">
        <f>SUM(B5:G5)</f>
        <v>210608035065.70999</v>
      </c>
    </row>
    <row r="6" spans="1:9" s="162" customFormat="1">
      <c r="A6" s="829" t="s">
        <v>613</v>
      </c>
      <c r="B6" s="830">
        <v>18881230957.73</v>
      </c>
      <c r="C6" s="830">
        <v>29861442233.68</v>
      </c>
      <c r="D6" s="830">
        <v>63918256223.180008</v>
      </c>
      <c r="E6" s="830">
        <v>15142864075.59</v>
      </c>
      <c r="F6" s="830">
        <v>16944321974.73</v>
      </c>
      <c r="G6" s="831">
        <f>+'Resumen '!H76</f>
        <v>7524602822.4499998</v>
      </c>
      <c r="H6" s="832">
        <f t="shared" ref="H6:H21" si="0">SUM(B6:G6)</f>
        <v>152272718287.36002</v>
      </c>
    </row>
    <row r="7" spans="1:9" s="162" customFormat="1">
      <c r="A7" s="829" t="s">
        <v>614</v>
      </c>
      <c r="B7" s="830">
        <v>15588512670.17</v>
      </c>
      <c r="C7" s="830">
        <v>23052495557.969997</v>
      </c>
      <c r="D7" s="830">
        <v>53906402755.330002</v>
      </c>
      <c r="E7" s="830">
        <v>13013729587.18</v>
      </c>
      <c r="F7" s="830">
        <v>14701970341.059999</v>
      </c>
      <c r="G7" s="831">
        <f>+'Resumen '!H77</f>
        <v>6674009027.5600004</v>
      </c>
      <c r="H7" s="832">
        <f t="shared" si="0"/>
        <v>126937119939.26999</v>
      </c>
    </row>
    <row r="8" spans="1:9" s="162" customFormat="1">
      <c r="A8" s="829" t="s">
        <v>615</v>
      </c>
      <c r="B8" s="830">
        <v>14888083377.610001</v>
      </c>
      <c r="C8" s="830">
        <v>23467994864.18</v>
      </c>
      <c r="D8" s="830">
        <v>56200241133.410004</v>
      </c>
      <c r="E8" s="830">
        <v>12570028697.83</v>
      </c>
      <c r="F8" s="830">
        <v>13887348136.860001</v>
      </c>
      <c r="G8" s="831">
        <f>+'Resumen '!H78</f>
        <v>6349885978.4499998</v>
      </c>
      <c r="H8" s="832">
        <f t="shared" si="0"/>
        <v>127363582188.34001</v>
      </c>
    </row>
    <row r="9" spans="1:9" s="162" customFormat="1">
      <c r="A9" s="829" t="s">
        <v>616</v>
      </c>
      <c r="B9" s="830">
        <v>10866305441.619999</v>
      </c>
      <c r="C9" s="830">
        <v>18702688898.580002</v>
      </c>
      <c r="D9" s="830">
        <v>47644363276.909996</v>
      </c>
      <c r="E9" s="830">
        <v>10637508913.700001</v>
      </c>
      <c r="F9" s="830">
        <v>12015726917.77</v>
      </c>
      <c r="G9" s="831">
        <f>+'Resumen '!H79</f>
        <v>5359735254.8900003</v>
      </c>
      <c r="H9" s="832">
        <f t="shared" si="0"/>
        <v>105226328703.47</v>
      </c>
    </row>
    <row r="10" spans="1:9" s="162" customFormat="1">
      <c r="A10" s="829" t="s">
        <v>417</v>
      </c>
      <c r="B10" s="830">
        <v>4034946935.6399999</v>
      </c>
      <c r="C10" s="830">
        <v>4855369751.4300003</v>
      </c>
      <c r="D10" s="830">
        <v>12410309643.629999</v>
      </c>
      <c r="E10" s="830">
        <v>3741208489.0300002</v>
      </c>
      <c r="F10" s="830">
        <v>3130204689.73</v>
      </c>
      <c r="G10" s="831">
        <f>+'Resumen '!H80</f>
        <v>1394222254.79</v>
      </c>
      <c r="H10" s="832">
        <f t="shared" si="0"/>
        <v>29566261764.249996</v>
      </c>
    </row>
    <row r="11" spans="1:9" s="162" customFormat="1">
      <c r="A11" s="829" t="s">
        <v>617</v>
      </c>
      <c r="B11" s="830">
        <v>729612080.78999996</v>
      </c>
      <c r="C11" s="830">
        <v>957954042.44000006</v>
      </c>
      <c r="D11" s="830">
        <v>2227262919.79</v>
      </c>
      <c r="E11" s="830">
        <v>471821207.45999998</v>
      </c>
      <c r="F11" s="830">
        <v>504301157.47000003</v>
      </c>
      <c r="G11" s="831">
        <f>+'Resumen '!H81</f>
        <v>225087455.5</v>
      </c>
      <c r="H11" s="832">
        <f t="shared" si="0"/>
        <v>5116038863.4499998</v>
      </c>
    </row>
    <row r="12" spans="1:9" s="162" customFormat="1">
      <c r="A12" s="829" t="s">
        <v>618</v>
      </c>
      <c r="B12" s="830">
        <v>661699957.10000002</v>
      </c>
      <c r="C12" s="830">
        <v>963391851.05999994</v>
      </c>
      <c r="D12" s="830">
        <v>2253162047.54</v>
      </c>
      <c r="E12" s="830">
        <v>537390142.97000003</v>
      </c>
      <c r="F12" s="830">
        <v>598183649.45000005</v>
      </c>
      <c r="G12" s="831">
        <f>+'Resumen '!H82</f>
        <v>270179709.81</v>
      </c>
      <c r="H12" s="832">
        <f t="shared" si="0"/>
        <v>5284007357.9300003</v>
      </c>
      <c r="I12" s="163"/>
    </row>
    <row r="13" spans="1:9" s="162" customFormat="1">
      <c r="A13" s="829" t="s">
        <v>619</v>
      </c>
      <c r="B13" s="830">
        <v>619577342.93000007</v>
      </c>
      <c r="C13" s="830">
        <v>1036874055.35</v>
      </c>
      <c r="D13" s="830">
        <v>2056792796.25</v>
      </c>
      <c r="E13" s="830">
        <v>296541693.35000002</v>
      </c>
      <c r="F13" s="830">
        <v>302866298.23000002</v>
      </c>
      <c r="G13" s="831">
        <f>+'Resumen '!H83</f>
        <v>121353814.48999999</v>
      </c>
      <c r="H13" s="832">
        <f t="shared" si="0"/>
        <v>4434006000.6000004</v>
      </c>
      <c r="I13" s="163"/>
    </row>
    <row r="14" spans="1:9" s="162" customFormat="1">
      <c r="A14" s="829" t="s">
        <v>620</v>
      </c>
      <c r="B14" s="830">
        <v>643977056.19000006</v>
      </c>
      <c r="C14" s="830">
        <v>680194876.61000001</v>
      </c>
      <c r="D14" s="830">
        <v>1035126645.5899999</v>
      </c>
      <c r="E14" s="830">
        <v>151374061.84</v>
      </c>
      <c r="F14" s="830">
        <v>125458548.02</v>
      </c>
      <c r="G14" s="831">
        <f>+'Resumen '!H84</f>
        <v>54106600.729999997</v>
      </c>
      <c r="H14" s="832">
        <f t="shared" si="0"/>
        <v>2690237788.9800005</v>
      </c>
      <c r="I14" s="164"/>
    </row>
    <row r="15" spans="1:9" s="162" customFormat="1">
      <c r="A15" s="829" t="s">
        <v>621</v>
      </c>
      <c r="B15" s="830">
        <v>346822420.46000004</v>
      </c>
      <c r="C15" s="830">
        <v>396520372.38999999</v>
      </c>
      <c r="D15" s="830">
        <v>1128309627.8900001</v>
      </c>
      <c r="E15" s="830">
        <v>299922059.91000003</v>
      </c>
      <c r="F15" s="830">
        <v>328083703.39999998</v>
      </c>
      <c r="G15" s="831">
        <f>+'Resumen '!H85</f>
        <v>145386625.46000001</v>
      </c>
      <c r="H15" s="832">
        <f t="shared" si="0"/>
        <v>2645044809.5100002</v>
      </c>
      <c r="I15" s="163"/>
    </row>
    <row r="16" spans="1:9" s="162" customFormat="1">
      <c r="A16" s="829" t="s">
        <v>622</v>
      </c>
      <c r="B16" s="830">
        <v>0</v>
      </c>
      <c r="C16" s="830">
        <v>0</v>
      </c>
      <c r="D16" s="830">
        <v>2303193275.4499998</v>
      </c>
      <c r="E16" s="830">
        <v>862196273.07000005</v>
      </c>
      <c r="F16" s="830">
        <v>1191703556.96</v>
      </c>
      <c r="G16" s="831">
        <f>+'Resumen '!H86</f>
        <v>648835255.64999998</v>
      </c>
      <c r="H16" s="832">
        <f t="shared" si="0"/>
        <v>5005928361.1299992</v>
      </c>
      <c r="I16" s="163"/>
    </row>
    <row r="17" spans="1:9" s="162" customFormat="1">
      <c r="A17" s="829" t="s">
        <v>623</v>
      </c>
      <c r="B17" s="830">
        <v>0</v>
      </c>
      <c r="C17" s="830">
        <v>0</v>
      </c>
      <c r="D17" s="830">
        <v>848830315.07000005</v>
      </c>
      <c r="E17" s="830">
        <v>395931680.88999999</v>
      </c>
      <c r="F17" s="830">
        <v>505195760.00999999</v>
      </c>
      <c r="G17" s="831">
        <f>+'Resumen '!H87</f>
        <v>251267105.99000001</v>
      </c>
      <c r="H17" s="832">
        <f t="shared" si="0"/>
        <v>2001224861.96</v>
      </c>
      <c r="I17" s="163"/>
    </row>
    <row r="18" spans="1:9" s="162" customFormat="1">
      <c r="A18" s="829" t="s">
        <v>604</v>
      </c>
      <c r="B18" s="830">
        <v>0</v>
      </c>
      <c r="C18" s="830">
        <v>0</v>
      </c>
      <c r="D18" s="830">
        <v>941871708.25999999</v>
      </c>
      <c r="E18" s="830">
        <v>660867082.09000003</v>
      </c>
      <c r="F18" s="830">
        <v>744719455.62</v>
      </c>
      <c r="G18" s="831">
        <f>+'Resumen '!H88</f>
        <v>336387207.63</v>
      </c>
      <c r="H18" s="832">
        <f t="shared" si="0"/>
        <v>2683845453.5999999</v>
      </c>
      <c r="I18" s="163"/>
    </row>
    <row r="19" spans="1:9" s="162" customFormat="1">
      <c r="A19" s="829" t="s">
        <v>605</v>
      </c>
      <c r="B19" s="830">
        <v>0</v>
      </c>
      <c r="C19" s="830">
        <v>0</v>
      </c>
      <c r="D19" s="830">
        <v>470963867.80000001</v>
      </c>
      <c r="E19" s="830">
        <v>330441648.19999999</v>
      </c>
      <c r="F19" s="830">
        <v>372362585.44</v>
      </c>
      <c r="G19" s="831">
        <f>+'Resumen '!H89</f>
        <v>168197528.15000001</v>
      </c>
      <c r="H19" s="832">
        <f t="shared" si="0"/>
        <v>1341965629.5900002</v>
      </c>
      <c r="I19" s="163"/>
    </row>
    <row r="20" spans="1:9" s="162" customFormat="1">
      <c r="A20" s="829" t="s">
        <v>624</v>
      </c>
      <c r="B20" s="830">
        <v>0</v>
      </c>
      <c r="C20" s="830">
        <v>0</v>
      </c>
      <c r="D20" s="830">
        <v>0</v>
      </c>
      <c r="E20" s="830">
        <v>0</v>
      </c>
      <c r="F20" s="830">
        <v>0</v>
      </c>
      <c r="G20" s="830">
        <v>0</v>
      </c>
      <c r="H20" s="832">
        <f t="shared" si="0"/>
        <v>0</v>
      </c>
      <c r="I20" s="163"/>
    </row>
    <row r="21" spans="1:9" s="162" customFormat="1">
      <c r="A21" s="829" t="s">
        <v>625</v>
      </c>
      <c r="B21" s="830">
        <v>0</v>
      </c>
      <c r="C21" s="830">
        <v>0</v>
      </c>
      <c r="D21" s="830">
        <v>0</v>
      </c>
      <c r="E21" s="830">
        <v>0</v>
      </c>
      <c r="F21" s="830">
        <v>0</v>
      </c>
      <c r="G21" s="830">
        <v>0</v>
      </c>
      <c r="H21" s="832">
        <f t="shared" si="0"/>
        <v>0</v>
      </c>
      <c r="I21" s="163"/>
    </row>
    <row r="22" spans="1:9" s="165" customFormat="1">
      <c r="A22" s="833" t="s">
        <v>608</v>
      </c>
      <c r="B22" s="834">
        <f t="shared" ref="B22:G22" si="1">SUM(B5:B21)</f>
        <v>92713843731.639999</v>
      </c>
      <c r="C22" s="834">
        <f t="shared" si="1"/>
        <v>143618332454.63</v>
      </c>
      <c r="D22" s="834">
        <f t="shared" si="1"/>
        <v>337265077415.84003</v>
      </c>
      <c r="E22" s="834">
        <f t="shared" si="1"/>
        <v>80245785891.63002</v>
      </c>
      <c r="F22" s="834">
        <f t="shared" si="1"/>
        <v>89113605443.589981</v>
      </c>
      <c r="G22" s="834">
        <f t="shared" si="1"/>
        <v>40219700137.82</v>
      </c>
      <c r="H22" s="834">
        <f>SUM(H5:H21)</f>
        <v>783176345075.14978</v>
      </c>
      <c r="I22" s="163"/>
    </row>
    <row r="23" spans="1:9" s="160" customFormat="1" ht="12.75" customHeight="1">
      <c r="A23" s="1527" t="s">
        <v>626</v>
      </c>
      <c r="B23" s="1527"/>
      <c r="C23" s="1527"/>
      <c r="D23" s="1527"/>
      <c r="E23" s="1527"/>
      <c r="F23" s="1527"/>
      <c r="G23" s="1527"/>
      <c r="H23" s="1527"/>
      <c r="I23" s="161"/>
    </row>
    <row r="24" spans="1:9" ht="15.75">
      <c r="A24" s="160" t="s">
        <v>627</v>
      </c>
      <c r="B24" s="160"/>
      <c r="C24" s="160"/>
      <c r="D24" s="160"/>
      <c r="E24" s="160"/>
      <c r="F24" s="160"/>
      <c r="G24" s="1247"/>
      <c r="H24" s="160"/>
      <c r="I24" s="144"/>
    </row>
    <row r="25" spans="1:9">
      <c r="G25" s="131"/>
      <c r="I25" s="144"/>
    </row>
    <row r="26" spans="1:9">
      <c r="I26" s="144"/>
    </row>
    <row r="27" spans="1:9">
      <c r="I27" s="144"/>
    </row>
    <row r="28" spans="1:9">
      <c r="I28" s="144"/>
    </row>
    <row r="29" spans="1:9">
      <c r="I29" s="144"/>
    </row>
    <row r="30" spans="1:9">
      <c r="I30" s="144"/>
    </row>
    <row r="31" spans="1:9">
      <c r="I31" s="144"/>
    </row>
    <row r="32" spans="1:9">
      <c r="I32" s="144"/>
    </row>
    <row r="33" spans="9:9">
      <c r="I33" s="144"/>
    </row>
    <row r="34" spans="9:9">
      <c r="I34" s="144"/>
    </row>
    <row r="35" spans="9:9">
      <c r="I35" s="144"/>
    </row>
    <row r="36" spans="9:9">
      <c r="I36" s="144"/>
    </row>
    <row r="37" spans="9:9">
      <c r="I37" s="144"/>
    </row>
    <row r="38" spans="9:9">
      <c r="I38" s="144"/>
    </row>
    <row r="39" spans="9:9">
      <c r="I39" s="144"/>
    </row>
    <row r="40" spans="9:9">
      <c r="I40" s="144"/>
    </row>
    <row r="41" spans="9:9">
      <c r="I41" s="144"/>
    </row>
    <row r="42" spans="9:9">
      <c r="I42" s="144"/>
    </row>
    <row r="71" spans="1:8" ht="30" customHeight="1"/>
    <row r="72" spans="1:8" ht="17.25" customHeight="1">
      <c r="A72" s="143" t="s">
        <v>628</v>
      </c>
      <c r="B72" s="143"/>
      <c r="C72" s="143"/>
      <c r="D72" s="143"/>
      <c r="E72" s="795"/>
      <c r="F72" s="795"/>
      <c r="G72" s="160"/>
      <c r="H72" s="160"/>
    </row>
    <row r="73" spans="1:8" ht="20.25" customHeight="1">
      <c r="A73" s="1527" t="s">
        <v>626</v>
      </c>
      <c r="B73" s="1527"/>
      <c r="C73" s="1527"/>
      <c r="D73" s="1527"/>
      <c r="E73" s="1527"/>
      <c r="F73" s="1527"/>
      <c r="G73" s="1527"/>
      <c r="H73" s="1527"/>
    </row>
  </sheetData>
  <mergeCells count="5">
    <mergeCell ref="A73:H73"/>
    <mergeCell ref="A1:H1"/>
    <mergeCell ref="A3:D3"/>
    <mergeCell ref="A2:H2"/>
    <mergeCell ref="A23:H23"/>
  </mergeCells>
  <conditionalFormatting sqref="G5:G21">
    <cfRule type="cellIs" dxfId="282" priority="4" operator="equal">
      <formula>0</formula>
    </cfRule>
  </conditionalFormatting>
  <conditionalFormatting sqref="G5:G21">
    <cfRule type="cellIs" dxfId="281" priority="3" operator="equal">
      <formula>0</formula>
    </cfRule>
  </conditionalFormatting>
  <conditionalFormatting sqref="B5:H21">
    <cfRule type="cellIs" dxfId="280" priority="1" operator="equal">
      <formula>0</formula>
    </cfRule>
  </conditionalFormatting>
  <pageMargins left="0.70866141732283472" right="0.70866141732283472" top="0.74803149606299213" bottom="0.74803149606299213" header="0.31496062992125984" footer="0.31496062992125984"/>
  <pageSetup paperSize="119" scale="44" orientation="portrait"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93">
    <tabColor theme="8" tint="-0.249977111117893"/>
    <pageSetUpPr fitToPage="1"/>
  </sheetPr>
  <dimension ref="A1:M156"/>
  <sheetViews>
    <sheetView showGridLines="0" view="pageBreakPreview" zoomScale="85" zoomScaleNormal="100" zoomScaleSheetLayoutView="85" workbookViewId="0">
      <pane ySplit="1" topLeftCell="A2" activePane="bottomLeft" state="frozen"/>
      <selection pane="bottomLeft" activeCell="H9" sqref="H9"/>
      <selection activeCell="A6" sqref="A6:J27"/>
    </sheetView>
  </sheetViews>
  <sheetFormatPr defaultColWidth="11.42578125" defaultRowHeight="22.5" customHeight="1"/>
  <cols>
    <col min="1" max="1" width="20.140625" style="21" customWidth="1"/>
    <col min="2" max="2" width="26.7109375" style="109" customWidth="1"/>
    <col min="3" max="3" width="22.85546875" style="109" customWidth="1"/>
    <col min="4" max="4" width="19.140625" style="109" customWidth="1"/>
    <col min="5" max="5" width="21.7109375" style="109"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73" customFormat="1" ht="72" customHeight="1">
      <c r="A1" s="1533" t="s">
        <v>629</v>
      </c>
      <c r="B1" s="1533"/>
      <c r="C1" s="1533"/>
      <c r="D1" s="1533"/>
      <c r="E1" s="1533"/>
      <c r="F1" s="1533"/>
      <c r="G1" s="1533"/>
      <c r="H1" s="1533"/>
      <c r="I1" s="1533"/>
      <c r="J1" s="472"/>
    </row>
    <row r="2" spans="1:13" ht="22.5" customHeight="1">
      <c r="A2" s="1534" t="str">
        <f>+'Resumen '!O4</f>
        <v>Período:  Diciembre 2008 - Mayo 2024</v>
      </c>
      <c r="B2" s="1534"/>
      <c r="C2" s="1534"/>
      <c r="D2" s="1534"/>
      <c r="E2" s="1534"/>
      <c r="F2" s="1534"/>
      <c r="G2" s="1534"/>
      <c r="H2" s="1534"/>
      <c r="I2" s="1534"/>
      <c r="J2" s="242"/>
    </row>
    <row r="3" spans="1:13" ht="13.5" customHeight="1">
      <c r="A3" s="1530"/>
      <c r="B3" s="1530"/>
      <c r="C3" s="1530"/>
      <c r="D3" s="1530"/>
      <c r="E3" s="1530"/>
      <c r="F3" s="1530"/>
      <c r="G3" s="1530"/>
      <c r="H3" s="1530"/>
      <c r="I3" s="1530"/>
      <c r="J3" s="32"/>
    </row>
    <row r="4" spans="1:13" s="446" customFormat="1" ht="59.25" customHeight="1">
      <c r="A4" s="1067" t="s">
        <v>303</v>
      </c>
      <c r="B4" s="1068" t="s">
        <v>630</v>
      </c>
      <c r="C4" s="1068" t="s">
        <v>631</v>
      </c>
      <c r="D4" s="1068" t="s">
        <v>632</v>
      </c>
      <c r="E4" s="1069" t="s">
        <v>633</v>
      </c>
      <c r="G4" s="16"/>
    </row>
    <row r="5" spans="1:13" ht="16.5" customHeight="1">
      <c r="A5" s="516">
        <v>2008</v>
      </c>
      <c r="B5" s="517">
        <v>68371.91</v>
      </c>
      <c r="C5" s="517">
        <v>0</v>
      </c>
      <c r="D5" s="517">
        <v>1661642.6804877073</v>
      </c>
      <c r="E5" s="518">
        <f t="shared" ref="E5:E12" si="0">B5/D5</f>
        <v>4.1147179717321791E-2</v>
      </c>
      <c r="G5"/>
      <c r="H5" s="43"/>
      <c r="M5" s="14"/>
    </row>
    <row r="6" spans="1:13" ht="16.5" customHeight="1">
      <c r="A6" s="516">
        <v>2009</v>
      </c>
      <c r="B6" s="517">
        <v>94318.74</v>
      </c>
      <c r="C6" s="519">
        <f t="shared" ref="C6:C11" si="1">B6/B5-1</f>
        <v>0.37949546824127034</v>
      </c>
      <c r="D6" s="517">
        <v>1736041.0636671539</v>
      </c>
      <c r="E6" s="518">
        <f t="shared" si="0"/>
        <v>5.4329786301692835E-2</v>
      </c>
      <c r="G6"/>
      <c r="M6" s="14"/>
    </row>
    <row r="7" spans="1:13" ht="16.5" customHeight="1">
      <c r="A7" s="516">
        <v>2010</v>
      </c>
      <c r="B7" s="517">
        <v>120339.19</v>
      </c>
      <c r="C7" s="519">
        <f t="shared" si="1"/>
        <v>0.27587783721453452</v>
      </c>
      <c r="D7" s="517">
        <v>1983201.6822193242</v>
      </c>
      <c r="E7" s="518">
        <f t="shared" si="0"/>
        <v>6.0679249659234394E-2</v>
      </c>
      <c r="G7"/>
      <c r="L7" s="106"/>
      <c r="M7" s="14"/>
    </row>
    <row r="8" spans="1:13" customFormat="1" ht="16.5" customHeight="1">
      <c r="A8" s="516">
        <v>2011</v>
      </c>
      <c r="B8" s="517">
        <v>154672.16</v>
      </c>
      <c r="C8" s="519">
        <f t="shared" si="1"/>
        <v>0.28530165443194355</v>
      </c>
      <c r="D8" s="517">
        <v>2210213.9344516792</v>
      </c>
      <c r="E8" s="518">
        <f t="shared" si="0"/>
        <v>6.9980628385809096E-2</v>
      </c>
      <c r="F8" s="33"/>
      <c r="H8" s="21"/>
      <c r="K8" s="21"/>
      <c r="L8" s="106"/>
      <c r="M8" s="14"/>
    </row>
    <row r="9" spans="1:13" customFormat="1" ht="16.5" customHeight="1">
      <c r="A9" s="516">
        <v>2012</v>
      </c>
      <c r="B9" s="517">
        <v>198249.65</v>
      </c>
      <c r="C9" s="519">
        <f t="shared" si="1"/>
        <v>0.28174100626770837</v>
      </c>
      <c r="D9" s="517">
        <v>2386016.246957059</v>
      </c>
      <c r="E9" s="518">
        <f t="shared" si="0"/>
        <v>8.308813917458957E-2</v>
      </c>
      <c r="F9" s="33"/>
      <c r="H9" s="21"/>
      <c r="K9" s="21"/>
      <c r="L9" s="106"/>
      <c r="M9" s="14"/>
    </row>
    <row r="10" spans="1:13" customFormat="1" ht="16.5" customHeight="1">
      <c r="A10" s="516">
        <v>2013</v>
      </c>
      <c r="B10" s="517">
        <v>248516.38566900001</v>
      </c>
      <c r="C10" s="519">
        <f t="shared" si="1"/>
        <v>0.25355270825951015</v>
      </c>
      <c r="D10" s="517">
        <v>2619769.6965127527</v>
      </c>
      <c r="E10" s="518">
        <f t="shared" si="0"/>
        <v>9.486192087793327E-2</v>
      </c>
      <c r="F10" s="33"/>
      <c r="H10" s="21"/>
      <c r="K10" s="21"/>
      <c r="L10" s="106"/>
      <c r="M10" s="14"/>
    </row>
    <row r="11" spans="1:13" customFormat="1" ht="16.5" customHeight="1">
      <c r="A11" s="516">
        <v>2014</v>
      </c>
      <c r="B11" s="517">
        <v>305297.32352799998</v>
      </c>
      <c r="C11" s="519">
        <f t="shared" si="1"/>
        <v>0.2284796541932117</v>
      </c>
      <c r="D11" s="517">
        <v>2925665.101870168</v>
      </c>
      <c r="E11" s="518">
        <f t="shared" si="0"/>
        <v>0.1043514253674644</v>
      </c>
      <c r="F11" s="33"/>
      <c r="H11" s="21"/>
      <c r="K11" s="21"/>
      <c r="L11" s="106"/>
      <c r="M11" s="14"/>
    </row>
    <row r="12" spans="1:13" customFormat="1" ht="16.5" customHeight="1">
      <c r="A12" s="516">
        <v>2015</v>
      </c>
      <c r="B12" s="517">
        <v>367708.87092800002</v>
      </c>
      <c r="C12" s="519">
        <f>B12/B11-1</f>
        <v>0.20442874073960238</v>
      </c>
      <c r="D12" s="517">
        <v>3205655.1361474036</v>
      </c>
      <c r="E12" s="518">
        <f t="shared" si="0"/>
        <v>0.11470630972797564</v>
      </c>
      <c r="F12" s="33"/>
      <c r="H12" s="21"/>
      <c r="K12" s="21"/>
      <c r="L12" s="106"/>
      <c r="M12" s="14"/>
    </row>
    <row r="13" spans="1:13" customFormat="1" ht="16.5" customHeight="1">
      <c r="A13" s="516">
        <v>2016</v>
      </c>
      <c r="B13" s="517">
        <v>436929.96823200001</v>
      </c>
      <c r="C13" s="519">
        <v>0.18824973444155502</v>
      </c>
      <c r="D13" s="517">
        <v>3487292.5127027496</v>
      </c>
      <c r="E13" s="518">
        <v>0.13300480292241038</v>
      </c>
      <c r="F13" s="129"/>
      <c r="H13" s="21"/>
      <c r="K13" s="21"/>
      <c r="L13" s="106"/>
      <c r="M13" s="14"/>
    </row>
    <row r="14" spans="1:13" customFormat="1" ht="16.5" customHeight="1">
      <c r="A14" s="516">
        <v>2017</v>
      </c>
      <c r="B14" s="517">
        <f>520077015573/1000000</f>
        <v>520077.01557300001</v>
      </c>
      <c r="C14" s="519">
        <f t="shared" ref="C14:C21" si="2">B14/B13-1</f>
        <v>0.19029833929095652</v>
      </c>
      <c r="D14" s="517">
        <v>3802655.7724425402</v>
      </c>
      <c r="E14" s="518">
        <f t="shared" ref="E14:E21" si="3">B14/D14</f>
        <v>0.13676678792278418</v>
      </c>
      <c r="F14" s="129"/>
      <c r="H14" s="21"/>
      <c r="L14" s="83"/>
      <c r="M14" s="14"/>
    </row>
    <row r="15" spans="1:13" customFormat="1" ht="16.5" customHeight="1">
      <c r="A15" s="516">
        <v>2018</v>
      </c>
      <c r="B15" s="517">
        <v>599976.12957899994</v>
      </c>
      <c r="C15" s="519">
        <f t="shared" si="2"/>
        <v>0.15362938875114551</v>
      </c>
      <c r="D15" s="517">
        <v>4235846.7669485277</v>
      </c>
      <c r="E15" s="518">
        <f t="shared" si="3"/>
        <v>0.14164254813476604</v>
      </c>
      <c r="F15" s="129"/>
      <c r="H15" s="21"/>
      <c r="L15" s="83"/>
      <c r="M15" s="14"/>
    </row>
    <row r="16" spans="1:13" customFormat="1" ht="16.5" customHeight="1">
      <c r="A16" s="516">
        <v>2019</v>
      </c>
      <c r="B16" s="517">
        <f>707666437209/1000000</f>
        <v>707666.437209</v>
      </c>
      <c r="C16" s="519">
        <f t="shared" si="2"/>
        <v>0.1794909869257062</v>
      </c>
      <c r="D16" s="517">
        <v>4562235.0757361948</v>
      </c>
      <c r="E16" s="518">
        <f t="shared" si="3"/>
        <v>0.1551139793240062</v>
      </c>
      <c r="F16" s="129"/>
      <c r="H16" s="21"/>
      <c r="L16" s="83"/>
      <c r="M16" s="14"/>
    </row>
    <row r="17" spans="1:13" customFormat="1" ht="16.5" customHeight="1">
      <c r="A17" s="516">
        <v>2020</v>
      </c>
      <c r="B17" s="517">
        <v>820942.24981800001</v>
      </c>
      <c r="C17" s="519">
        <f t="shared" si="2"/>
        <v>0.16006949977132434</v>
      </c>
      <c r="D17" s="517">
        <v>4456657.3767522685</v>
      </c>
      <c r="E17" s="518">
        <f t="shared" si="3"/>
        <v>0.18420582522236678</v>
      </c>
      <c r="F17" s="129"/>
      <c r="H17" s="21"/>
      <c r="L17" s="83"/>
      <c r="M17" s="14"/>
    </row>
    <row r="18" spans="1:13" customFormat="1" ht="16.5" customHeight="1">
      <c r="A18" s="520">
        <v>2021</v>
      </c>
      <c r="B18" s="517">
        <v>960567.11641200003</v>
      </c>
      <c r="C18" s="519">
        <f t="shared" si="2"/>
        <v>0.17007879253985814</v>
      </c>
      <c r="D18" s="517">
        <v>5392714.1020838208</v>
      </c>
      <c r="E18" s="518">
        <f t="shared" si="3"/>
        <v>0.17812313025102208</v>
      </c>
      <c r="F18" s="129"/>
      <c r="H18" s="21"/>
      <c r="L18" s="83"/>
      <c r="M18" s="14"/>
    </row>
    <row r="19" spans="1:13" ht="15.75">
      <c r="A19" s="521">
        <v>2022</v>
      </c>
      <c r="B19" s="522">
        <v>1062302.305562</v>
      </c>
      <c r="C19" s="519">
        <f t="shared" si="2"/>
        <v>0.10591158848952764</v>
      </c>
      <c r="D19" s="522">
        <v>6260564.0185964201</v>
      </c>
      <c r="E19" s="518">
        <f t="shared" si="3"/>
        <v>0.1696815658152413</v>
      </c>
      <c r="F19" s="33"/>
      <c r="G19"/>
      <c r="I19"/>
      <c r="K19" s="14"/>
      <c r="M19" s="14"/>
    </row>
    <row r="20" spans="1:13" ht="15.75">
      <c r="A20" s="521">
        <v>2023</v>
      </c>
      <c r="B20" s="522">
        <v>1213344.006122</v>
      </c>
      <c r="C20" s="519">
        <f t="shared" si="2"/>
        <v>0.14218335003998028</v>
      </c>
      <c r="D20" s="522">
        <v>6820019.2599957138</v>
      </c>
      <c r="E20" s="518">
        <f t="shared" si="3"/>
        <v>0.17790917589326025</v>
      </c>
      <c r="F20" s="33"/>
      <c r="G20"/>
      <c r="I20"/>
      <c r="K20" s="14"/>
      <c r="M20" s="14"/>
    </row>
    <row r="21" spans="1:13" ht="15.75">
      <c r="A21" s="521" t="str">
        <f>+'Resumen '!O5</f>
        <v>Ene-May. 24</v>
      </c>
      <c r="B21" s="522">
        <f>+'Resumen '!B59/1000000</f>
        <v>1286512.9018000001</v>
      </c>
      <c r="C21" s="519">
        <f t="shared" si="2"/>
        <v>6.0303504454484402E-2</v>
      </c>
      <c r="D21" s="522">
        <f>+'Resumen '!B60/1000000</f>
        <v>6820019.2599957138</v>
      </c>
      <c r="E21" s="518">
        <f t="shared" si="3"/>
        <v>0.18863772267423312</v>
      </c>
      <c r="F21" s="33"/>
      <c r="K21" s="14"/>
    </row>
    <row r="22" spans="1:13" ht="29.25" customHeight="1">
      <c r="A22" s="1531" t="s">
        <v>634</v>
      </c>
      <c r="B22" s="1532"/>
      <c r="C22" s="1532"/>
      <c r="D22" s="1532"/>
      <c r="E22" s="1532"/>
      <c r="J22" s="22"/>
      <c r="K22" s="14"/>
    </row>
    <row r="23" spans="1:13" ht="22.5" customHeight="1">
      <c r="K23" s="14"/>
    </row>
    <row r="24" spans="1:13" ht="22.5" customHeight="1">
      <c r="K24" s="14"/>
    </row>
    <row r="25" spans="1:13" ht="39.75" customHeight="1">
      <c r="K25" s="14"/>
    </row>
    <row r="26" spans="1:13" ht="39.7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sheetData>
  <mergeCells count="4">
    <mergeCell ref="A3:I3"/>
    <mergeCell ref="A22:E22"/>
    <mergeCell ref="A1:I1"/>
    <mergeCell ref="A2:I2"/>
  </mergeCells>
  <conditionalFormatting sqref="C6:C21">
    <cfRule type="cellIs" dxfId="266"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8" tint="-0.249977111117893"/>
    <pageSetUpPr fitToPage="1"/>
  </sheetPr>
  <dimension ref="A1:E90"/>
  <sheetViews>
    <sheetView showGridLines="0" view="pageBreakPreview" zoomScale="85" zoomScaleNormal="100" zoomScaleSheetLayoutView="85" workbookViewId="0">
      <selection activeCell="D10" sqref="D10"/>
    </sheetView>
  </sheetViews>
  <sheetFormatPr defaultColWidth="11.42578125" defaultRowHeight="15"/>
  <cols>
    <col min="1" max="1" width="51.7109375" style="63" customWidth="1"/>
    <col min="2" max="2" width="36.140625" style="63" customWidth="1"/>
    <col min="3" max="5" width="26.5703125" style="63" customWidth="1"/>
    <col min="6" max="16384" width="11.42578125" style="63"/>
  </cols>
  <sheetData>
    <row r="1" spans="1:5" s="474" customFormat="1" ht="57.75" customHeight="1">
      <c r="A1" s="1535" t="s">
        <v>635</v>
      </c>
      <c r="B1" s="1535"/>
      <c r="C1" s="1535"/>
      <c r="D1" s="1535"/>
      <c r="E1" s="1535"/>
    </row>
    <row r="2" spans="1:5" s="474" customFormat="1" ht="25.5" customHeight="1">
      <c r="A2" s="1406" t="s">
        <v>636</v>
      </c>
      <c r="B2" s="1406"/>
      <c r="C2" s="1406"/>
      <c r="D2" s="1406"/>
      <c r="E2" s="1406"/>
    </row>
    <row r="3" spans="1:5" ht="12.75" customHeight="1"/>
    <row r="4" spans="1:5" s="448" customFormat="1" ht="24" customHeight="1">
      <c r="A4" s="940" t="s">
        <v>637</v>
      </c>
      <c r="B4" s="941" t="s">
        <v>638</v>
      </c>
      <c r="C4" s="940" t="s">
        <v>639</v>
      </c>
      <c r="D4" s="447"/>
      <c r="E4" s="447"/>
    </row>
    <row r="5" spans="1:5" ht="13.5" customHeight="1">
      <c r="A5" s="1162" t="s">
        <v>417</v>
      </c>
      <c r="B5" s="1163">
        <v>610203713021.4801</v>
      </c>
      <c r="C5" s="1164">
        <f>+Tabla4112[[#This Row],[Inversión ]]/$B$14</f>
        <v>0.542837229982011</v>
      </c>
      <c r="D5" s="1140"/>
      <c r="E5" s="1140"/>
    </row>
    <row r="6" spans="1:5" ht="13.5" customHeight="1">
      <c r="A6" s="1162" t="s">
        <v>640</v>
      </c>
      <c r="B6" s="1163">
        <v>177718712105.60004</v>
      </c>
      <c r="C6" s="1164">
        <f>+Tabla4112[[#This Row],[Inversión ]]/$B$14</f>
        <v>0.15809856829235391</v>
      </c>
      <c r="D6" s="1140"/>
      <c r="E6" s="1140"/>
    </row>
    <row r="7" spans="1:5" ht="13.5" customHeight="1">
      <c r="A7" s="1162" t="s">
        <v>641</v>
      </c>
      <c r="B7" s="1163">
        <v>83032927327.639999</v>
      </c>
      <c r="C7" s="1164">
        <f>+Tabla4112[[#This Row],[Inversión ]]/$B$14</f>
        <v>7.3866093086600193E-2</v>
      </c>
      <c r="D7" s="1140"/>
      <c r="E7" s="1140"/>
    </row>
    <row r="8" spans="1:5" ht="13.5" customHeight="1">
      <c r="A8" s="1162" t="s">
        <v>642</v>
      </c>
      <c r="B8" s="1163">
        <v>24972030050.979996</v>
      </c>
      <c r="C8" s="1164">
        <f>+Tabla4112[[#This Row],[Inversión ]]/$B$14</f>
        <v>2.2215118214831863E-2</v>
      </c>
      <c r="D8" s="1140"/>
      <c r="E8" s="1140"/>
    </row>
    <row r="9" spans="1:5" ht="13.5" customHeight="1">
      <c r="A9" s="1162" t="s">
        <v>643</v>
      </c>
      <c r="B9" s="1163">
        <v>628927377.92999995</v>
      </c>
      <c r="C9" s="1164">
        <f>+Tabla4112[[#This Row],[Inversión ]]/$B$14</f>
        <v>5.5949380249567982E-4</v>
      </c>
      <c r="D9" s="1140"/>
      <c r="E9" s="1140"/>
    </row>
    <row r="10" spans="1:5" ht="13.5" customHeight="1">
      <c r="A10" s="1162" t="s">
        <v>159</v>
      </c>
      <c r="B10" s="1163">
        <v>27541239724.669998</v>
      </c>
      <c r="C10" s="1164">
        <f>+Tabla4112[[#This Row],[Inversión ]]/$B$14</f>
        <v>2.4500687169506138E-2</v>
      </c>
      <c r="D10" s="1140"/>
      <c r="E10" s="1140"/>
    </row>
    <row r="11" spans="1:5" ht="13.5" customHeight="1">
      <c r="A11" s="1162" t="s">
        <v>644</v>
      </c>
      <c r="B11" s="1163">
        <v>42927334792.410004</v>
      </c>
      <c r="C11" s="1164">
        <f>+Tabla4112[[#This Row],[Inversión ]]/$B$14</f>
        <v>3.8188157515196837E-2</v>
      </c>
      <c r="D11" s="1140"/>
      <c r="E11" s="1140"/>
    </row>
    <row r="12" spans="1:5" ht="13.5" customHeight="1">
      <c r="A12" s="1165" t="s">
        <v>645</v>
      </c>
      <c r="B12" s="1163">
        <v>125649594851.28</v>
      </c>
      <c r="C12" s="1164">
        <f>+Tabla4112[[#This Row],[Inversión ]]/$B$14</f>
        <v>0.11177788099599745</v>
      </c>
      <c r="D12" s="1140"/>
      <c r="E12" s="1140"/>
    </row>
    <row r="13" spans="1:5" ht="13.5" customHeight="1">
      <c r="A13" s="1165" t="s">
        <v>646</v>
      </c>
      <c r="B13" s="1163">
        <v>31426225929.379883</v>
      </c>
      <c r="C13" s="1164">
        <f>+Tabla4112[[#This Row],[Inversión ]]/$B$14</f>
        <v>2.7956770941006893E-2</v>
      </c>
      <c r="D13" s="1140"/>
      <c r="E13" s="1140"/>
    </row>
    <row r="14" spans="1:5" s="138" customFormat="1" ht="13.5" customHeight="1">
      <c r="A14" s="1166" t="s">
        <v>202</v>
      </c>
      <c r="B14" s="1167">
        <f>SUM(B5:B13)</f>
        <v>1124100705181.3701</v>
      </c>
      <c r="C14" s="1164">
        <f>+Tabla4112[[#This Row],[Inversión ]]/$B$14</f>
        <v>1</v>
      </c>
      <c r="D14" s="1140"/>
      <c r="E14" s="1140"/>
    </row>
    <row r="15" spans="1:5" s="138" customFormat="1" ht="13.5" customHeight="1">
      <c r="A15" s="1168"/>
      <c r="B15" s="1169"/>
      <c r="C15" s="1169"/>
      <c r="D15" s="63"/>
      <c r="E15" s="63"/>
    </row>
    <row r="16" spans="1:5" ht="15.75">
      <c r="A16" s="1248" t="s">
        <v>647</v>
      </c>
    </row>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sheetData>
  <mergeCells count="2">
    <mergeCell ref="A1:E1"/>
    <mergeCell ref="A2:E2"/>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6">
    <tabColor theme="8" tint="-0.249977111117893"/>
    <pageSetUpPr fitToPage="1"/>
  </sheetPr>
  <dimension ref="A1:R51"/>
  <sheetViews>
    <sheetView showGridLines="0" view="pageBreakPreview" zoomScale="55" zoomScaleNormal="100" zoomScaleSheetLayoutView="55" workbookViewId="0">
      <selection activeCell="B40" sqref="B40"/>
    </sheetView>
  </sheetViews>
  <sheetFormatPr defaultColWidth="11.42578125" defaultRowHeight="15"/>
  <cols>
    <col min="1" max="1" width="34" style="23" customWidth="1"/>
    <col min="2" max="2" width="46" style="23" customWidth="1"/>
    <col min="3" max="3" width="40" style="23" customWidth="1"/>
    <col min="4" max="8" width="11.42578125" style="23"/>
    <col min="9" max="9" width="11.42578125" style="149"/>
    <col min="10" max="10" width="22" style="149" customWidth="1"/>
    <col min="11" max="11" width="25.42578125" style="149" customWidth="1"/>
    <col min="12" max="12" width="18.7109375" style="149" customWidth="1"/>
    <col min="13" max="17" width="17.140625" style="149" customWidth="1"/>
    <col min="18" max="18" width="11.42578125" style="149"/>
    <col min="19" max="16384" width="11.42578125" style="23"/>
  </cols>
  <sheetData>
    <row r="1" spans="1:18" s="477" customFormat="1" ht="81.75" customHeight="1">
      <c r="A1" s="1518" t="s">
        <v>648</v>
      </c>
      <c r="B1" s="1518"/>
      <c r="C1" s="1518"/>
      <c r="D1" s="1518"/>
      <c r="E1" s="1518"/>
      <c r="F1" s="1518"/>
      <c r="G1" s="1518"/>
      <c r="H1" s="1518"/>
      <c r="I1" s="1518"/>
      <c r="J1" s="1518"/>
      <c r="K1" s="1518"/>
      <c r="L1" s="1518"/>
      <c r="M1" s="1518"/>
      <c r="N1" s="1518"/>
      <c r="O1" s="1518"/>
      <c r="P1" s="1518"/>
      <c r="Q1" s="1518"/>
      <c r="R1" s="476"/>
    </row>
    <row r="2" spans="1:18" s="477" customFormat="1" ht="32.25" customHeight="1">
      <c r="A2" s="1454" t="str">
        <f>+'Resumen '!O4</f>
        <v>Período:  Diciembre 2008 - Mayo 2024</v>
      </c>
      <c r="B2" s="1454"/>
      <c r="C2" s="1454"/>
      <c r="D2" s="1454"/>
      <c r="E2" s="1454"/>
      <c r="F2" s="1454"/>
      <c r="G2" s="1454"/>
      <c r="H2" s="1454"/>
      <c r="I2" s="1454"/>
      <c r="J2" s="1454"/>
      <c r="K2" s="1454"/>
      <c r="L2" s="1454"/>
      <c r="M2" s="1454"/>
      <c r="N2" s="1454"/>
      <c r="O2" s="1454"/>
      <c r="P2" s="1454"/>
      <c r="Q2" s="1454"/>
      <c r="R2" s="476"/>
    </row>
    <row r="3" spans="1:18" ht="34.5" customHeight="1">
      <c r="A3" s="1537" t="s">
        <v>649</v>
      </c>
      <c r="B3" s="1537"/>
      <c r="C3" s="1537"/>
      <c r="D3" s="1537"/>
      <c r="E3" s="1537"/>
      <c r="F3" s="1537"/>
      <c r="G3" s="1537"/>
      <c r="H3" s="1537"/>
      <c r="I3" s="1537"/>
      <c r="J3" s="1537"/>
      <c r="K3" s="1537"/>
      <c r="L3" s="1537"/>
      <c r="M3" s="1537"/>
      <c r="N3" s="1537"/>
      <c r="O3" s="1537"/>
      <c r="P3" s="1537"/>
      <c r="Q3" s="1537"/>
    </row>
    <row r="4" spans="1:18" ht="42.75" customHeight="1">
      <c r="A4" s="1536" t="s">
        <v>650</v>
      </c>
      <c r="B4" s="1536"/>
      <c r="C4" s="1536"/>
      <c r="D4" s="457"/>
    </row>
    <row r="5" spans="1:18" ht="30" customHeight="1">
      <c r="A5" s="896" t="s">
        <v>303</v>
      </c>
      <c r="B5" s="897" t="s">
        <v>651</v>
      </c>
      <c r="C5" s="898" t="s">
        <v>652</v>
      </c>
      <c r="D5" s="458"/>
      <c r="G5" s="67"/>
      <c r="H5" s="67"/>
      <c r="I5" s="150"/>
      <c r="J5" s="151"/>
      <c r="K5" s="151"/>
      <c r="L5" s="152"/>
      <c r="M5" s="152"/>
      <c r="N5" s="152"/>
      <c r="O5" s="152"/>
      <c r="P5" s="152"/>
      <c r="Q5" s="152"/>
    </row>
    <row r="6" spans="1:18" ht="26.25" hidden="1">
      <c r="A6" s="620">
        <v>37956</v>
      </c>
      <c r="B6" s="619">
        <v>0.24099999999999999</v>
      </c>
      <c r="C6" s="621">
        <v>0.23569999999999999</v>
      </c>
      <c r="D6" s="458"/>
      <c r="G6" s="67"/>
      <c r="H6" s="67"/>
      <c r="I6" s="150"/>
      <c r="J6" s="151"/>
      <c r="K6" s="151"/>
      <c r="L6" s="152"/>
      <c r="M6" s="152"/>
      <c r="N6" s="152"/>
      <c r="O6" s="152"/>
      <c r="P6" s="152"/>
      <c r="Q6" s="152"/>
    </row>
    <row r="7" spans="1:18" ht="26.25" hidden="1">
      <c r="A7" s="620">
        <v>38139</v>
      </c>
      <c r="B7" s="619">
        <v>0.25175884853706698</v>
      </c>
      <c r="C7" s="621">
        <v>0.24867163477509091</v>
      </c>
      <c r="D7" s="458"/>
      <c r="G7" s="67"/>
      <c r="H7" s="67"/>
      <c r="I7" s="150"/>
      <c r="L7" s="152"/>
      <c r="M7" s="152"/>
      <c r="N7" s="152"/>
      <c r="O7" s="152"/>
      <c r="P7" s="152"/>
      <c r="Q7" s="152"/>
    </row>
    <row r="8" spans="1:18" ht="26.25" hidden="1">
      <c r="A8" s="620">
        <v>38322</v>
      </c>
      <c r="B8" s="619">
        <v>0.22987130488506399</v>
      </c>
      <c r="C8" s="621">
        <v>0.238433752130429</v>
      </c>
      <c r="D8" s="458"/>
      <c r="G8" s="67"/>
      <c r="H8" s="67"/>
      <c r="I8" s="150"/>
      <c r="L8" s="152"/>
      <c r="M8" s="152"/>
      <c r="N8" s="152"/>
      <c r="O8" s="152"/>
      <c r="P8" s="152"/>
      <c r="Q8" s="152"/>
    </row>
    <row r="9" spans="1:18" ht="26.25" hidden="1">
      <c r="A9" s="620">
        <v>38504</v>
      </c>
      <c r="B9" s="619">
        <v>0.1992410770624177</v>
      </c>
      <c r="C9" s="621">
        <v>0.20409561690347056</v>
      </c>
      <c r="D9" s="458"/>
      <c r="G9" s="67"/>
      <c r="H9" s="67"/>
      <c r="I9" s="150"/>
      <c r="L9" s="152"/>
      <c r="M9" s="152"/>
      <c r="N9" s="152"/>
      <c r="O9" s="152"/>
      <c r="P9" s="152"/>
      <c r="Q9" s="152"/>
    </row>
    <row r="10" spans="1:18" ht="26.25" hidden="1">
      <c r="A10" s="620">
        <v>38687</v>
      </c>
      <c r="B10" s="619">
        <v>0.17089695553831788</v>
      </c>
      <c r="C10" s="621">
        <v>0.16964146990989265</v>
      </c>
      <c r="D10" s="458"/>
      <c r="G10" s="67"/>
      <c r="H10" s="67"/>
      <c r="I10" s="150"/>
      <c r="L10" s="152"/>
      <c r="M10" s="152"/>
      <c r="N10" s="152"/>
      <c r="O10" s="152"/>
      <c r="P10" s="152"/>
      <c r="Q10" s="152"/>
    </row>
    <row r="11" spans="1:18" ht="26.25" hidden="1">
      <c r="A11" s="620">
        <v>38869</v>
      </c>
      <c r="B11" s="619">
        <v>0.13300480636525761</v>
      </c>
      <c r="C11" s="621">
        <v>0.13468173812691406</v>
      </c>
      <c r="D11" s="458"/>
      <c r="G11" s="67"/>
      <c r="H11" s="67"/>
      <c r="I11" s="150"/>
      <c r="L11" s="152"/>
      <c r="M11" s="152"/>
      <c r="N11" s="152"/>
      <c r="O11" s="152"/>
      <c r="P11" s="152"/>
      <c r="Q11" s="152"/>
    </row>
    <row r="12" spans="1:18" ht="26.25" hidden="1">
      <c r="A12" s="620">
        <v>39052</v>
      </c>
      <c r="B12" s="619">
        <v>0.11468843642102869</v>
      </c>
      <c r="C12" s="621">
        <v>0.11484584318471436</v>
      </c>
      <c r="D12" s="458"/>
      <c r="G12" s="67"/>
      <c r="H12" s="67"/>
      <c r="I12" s="150"/>
      <c r="L12" s="152"/>
      <c r="M12" s="152"/>
      <c r="N12" s="152"/>
      <c r="O12" s="152"/>
      <c r="P12" s="152"/>
      <c r="Q12" s="152"/>
    </row>
    <row r="13" spans="1:18" ht="26.25" hidden="1">
      <c r="A13" s="620">
        <v>39234</v>
      </c>
      <c r="B13" s="619">
        <v>9.4391360756030912E-2</v>
      </c>
      <c r="C13" s="621">
        <v>9.4204840251650449E-2</v>
      </c>
      <c r="D13" s="458"/>
      <c r="G13" s="67"/>
      <c r="H13" s="67"/>
      <c r="I13" s="150"/>
      <c r="L13" s="152"/>
      <c r="M13" s="152"/>
      <c r="N13" s="152"/>
      <c r="O13" s="152"/>
      <c r="P13" s="152"/>
      <c r="Q13" s="152"/>
    </row>
    <row r="14" spans="1:18" ht="26.25" hidden="1">
      <c r="A14" s="620">
        <v>39417</v>
      </c>
      <c r="B14" s="619">
        <v>8.4768885030462301E-2</v>
      </c>
      <c r="C14" s="621">
        <v>8.4401489702688598E-2</v>
      </c>
      <c r="D14" s="458"/>
      <c r="G14" s="67"/>
      <c r="H14" s="67"/>
      <c r="I14" s="150"/>
      <c r="L14" s="152"/>
      <c r="M14" s="152"/>
      <c r="N14" s="152"/>
      <c r="O14" s="152"/>
      <c r="P14" s="152"/>
      <c r="Q14" s="152"/>
    </row>
    <row r="15" spans="1:18" ht="26.25" hidden="1">
      <c r="A15" s="620">
        <v>39600</v>
      </c>
      <c r="B15" s="619">
        <v>8.6699999999999999E-2</v>
      </c>
      <c r="C15" s="621">
        <v>9.06E-2</v>
      </c>
      <c r="D15" s="458"/>
      <c r="L15" s="152"/>
      <c r="M15" s="152"/>
      <c r="N15" s="152"/>
      <c r="O15" s="152"/>
      <c r="P15" s="152"/>
      <c r="Q15" s="152"/>
    </row>
    <row r="16" spans="1:18" ht="26.25" hidden="1">
      <c r="A16" s="620">
        <v>39783</v>
      </c>
      <c r="B16" s="619">
        <v>0.1208</v>
      </c>
      <c r="C16" s="621">
        <v>0.1326</v>
      </c>
      <c r="D16" s="458"/>
      <c r="L16" s="152"/>
      <c r="M16" s="152"/>
      <c r="N16" s="152"/>
      <c r="O16" s="152"/>
      <c r="P16" s="152"/>
      <c r="Q16" s="152"/>
    </row>
    <row r="17" spans="1:18" customFormat="1" ht="26.25" hidden="1">
      <c r="A17" s="620">
        <v>39965</v>
      </c>
      <c r="B17" s="619">
        <v>0.15529999999999999</v>
      </c>
      <c r="C17" s="621">
        <v>0.161</v>
      </c>
      <c r="D17" s="459"/>
      <c r="I17" s="48"/>
      <c r="L17" s="153"/>
      <c r="M17" s="153"/>
      <c r="N17" s="153"/>
      <c r="O17" s="152"/>
      <c r="P17" s="153"/>
      <c r="Q17" s="153"/>
      <c r="R17" s="48"/>
    </row>
    <row r="18" spans="1:18" ht="26.25" hidden="1">
      <c r="A18" s="620">
        <v>40148</v>
      </c>
      <c r="B18" s="619">
        <v>0.1404</v>
      </c>
      <c r="C18" s="621">
        <v>0.14330000000000001</v>
      </c>
      <c r="D18" s="458"/>
      <c r="L18" s="152"/>
      <c r="M18" s="152"/>
      <c r="N18" s="152"/>
      <c r="O18" s="152"/>
      <c r="P18" s="152"/>
      <c r="Q18" s="152"/>
    </row>
    <row r="19" spans="1:18" ht="26.25" hidden="1">
      <c r="A19" s="620">
        <v>40330</v>
      </c>
      <c r="B19" s="619">
        <v>0.11609999999999999</v>
      </c>
      <c r="C19" s="621">
        <v>0.1183</v>
      </c>
      <c r="D19" s="459"/>
      <c r="E19"/>
      <c r="F19"/>
      <c r="G19"/>
      <c r="H19"/>
      <c r="I19" s="48"/>
      <c r="L19" s="153"/>
      <c r="M19" s="153"/>
      <c r="N19" s="153"/>
      <c r="O19" s="153"/>
      <c r="P19" s="152"/>
      <c r="Q19" s="152"/>
    </row>
    <row r="20" spans="1:18" ht="26.25">
      <c r="A20" s="620">
        <v>40513</v>
      </c>
      <c r="B20" s="619">
        <v>0.108409960162953</v>
      </c>
      <c r="C20" s="621">
        <v>0.110547250717437</v>
      </c>
      <c r="D20" s="458"/>
      <c r="L20" s="152"/>
      <c r="M20" s="152"/>
      <c r="N20" s="152"/>
      <c r="O20" s="152"/>
      <c r="P20" s="152"/>
      <c r="Q20" s="152"/>
    </row>
    <row r="21" spans="1:18" ht="26.25">
      <c r="A21" s="620">
        <v>40695</v>
      </c>
      <c r="B21" s="619">
        <v>0.113957126516463</v>
      </c>
      <c r="C21" s="621">
        <v>0.115288967128472</v>
      </c>
      <c r="D21" s="458"/>
      <c r="L21" s="152"/>
      <c r="M21" s="152"/>
      <c r="N21" s="152"/>
      <c r="O21" s="152"/>
      <c r="P21" s="152"/>
      <c r="Q21" s="152"/>
    </row>
    <row r="22" spans="1:18" ht="26.25">
      <c r="A22" s="620">
        <v>40878</v>
      </c>
      <c r="B22" s="619">
        <v>0.124824699343822</v>
      </c>
      <c r="C22" s="621">
        <v>0.12663965470126301</v>
      </c>
      <c r="D22" s="458"/>
      <c r="L22" s="152"/>
      <c r="M22" s="152"/>
      <c r="N22" s="152"/>
      <c r="O22" s="152"/>
      <c r="P22" s="152"/>
      <c r="Q22" s="152"/>
    </row>
    <row r="23" spans="1:18" ht="26.25">
      <c r="A23" s="620">
        <v>41061</v>
      </c>
      <c r="B23" s="619">
        <v>0.13097785101096041</v>
      </c>
      <c r="C23" s="621">
        <v>0.13425247806895432</v>
      </c>
      <c r="D23" s="458"/>
      <c r="L23" s="152"/>
      <c r="M23" s="152"/>
      <c r="N23" s="152"/>
      <c r="O23" s="152"/>
      <c r="P23" s="152"/>
      <c r="Q23" s="152"/>
    </row>
    <row r="24" spans="1:18" ht="26.25">
      <c r="A24" s="620">
        <v>41244</v>
      </c>
      <c r="B24" s="619">
        <v>0.14269999999999999</v>
      </c>
      <c r="C24" s="621">
        <v>0.1454</v>
      </c>
      <c r="D24" s="458"/>
      <c r="J24" s="152"/>
      <c r="K24" s="152"/>
      <c r="L24" s="152"/>
      <c r="M24" s="152"/>
      <c r="N24" s="152"/>
      <c r="O24" s="152"/>
      <c r="P24" s="152"/>
      <c r="Q24" s="152"/>
    </row>
    <row r="25" spans="1:18" ht="26.25">
      <c r="A25" s="620">
        <v>41426</v>
      </c>
      <c r="B25" s="619">
        <v>0.15329999999999999</v>
      </c>
      <c r="C25" s="621">
        <v>0.15759999999999999</v>
      </c>
      <c r="D25" s="458"/>
      <c r="J25" s="152"/>
      <c r="K25" s="152"/>
      <c r="L25" s="152"/>
      <c r="M25" s="152"/>
      <c r="N25" s="152"/>
      <c r="O25" s="152"/>
      <c r="P25" s="152"/>
      <c r="Q25" s="152"/>
    </row>
    <row r="26" spans="1:18" ht="26.25">
      <c r="A26" s="620">
        <v>41609</v>
      </c>
      <c r="B26" s="619">
        <v>0.132289709655253</v>
      </c>
      <c r="C26" s="621">
        <v>0.133732017269869</v>
      </c>
      <c r="D26" s="458"/>
      <c r="J26" s="152"/>
      <c r="K26" s="152"/>
      <c r="L26" s="152"/>
      <c r="M26" s="152"/>
      <c r="N26" s="152"/>
      <c r="O26" s="152"/>
      <c r="P26" s="152"/>
      <c r="Q26" s="152"/>
    </row>
    <row r="27" spans="1:18" ht="26.25">
      <c r="A27" s="620">
        <v>41791</v>
      </c>
      <c r="B27" s="619">
        <v>0.116663916655663</v>
      </c>
      <c r="C27" s="621">
        <v>0.117645839774349</v>
      </c>
      <c r="D27" s="458"/>
      <c r="J27" s="152"/>
      <c r="K27" s="152"/>
      <c r="L27" s="152"/>
      <c r="M27" s="152"/>
      <c r="N27" s="152"/>
      <c r="O27" s="152"/>
      <c r="P27" s="152"/>
      <c r="Q27" s="152"/>
    </row>
    <row r="28" spans="1:18" ht="26.25">
      <c r="A28" s="620">
        <v>41974</v>
      </c>
      <c r="B28" s="619">
        <v>0.12024802064232901</v>
      </c>
      <c r="C28" s="621">
        <v>0.124785116569871</v>
      </c>
      <c r="D28" s="458"/>
      <c r="J28" s="152"/>
      <c r="K28" s="152"/>
      <c r="L28" s="152"/>
      <c r="M28" s="152"/>
      <c r="N28" s="152"/>
      <c r="O28" s="152"/>
      <c r="P28" s="152"/>
      <c r="Q28" s="152"/>
    </row>
    <row r="29" spans="1:18" ht="26.25">
      <c r="A29" s="620">
        <v>42156</v>
      </c>
      <c r="B29" s="619">
        <v>0.119904812700729</v>
      </c>
      <c r="C29" s="621">
        <v>0.12382087974788</v>
      </c>
      <c r="D29" s="458"/>
      <c r="J29" s="152"/>
      <c r="K29" s="152"/>
      <c r="L29" s="152"/>
      <c r="M29" s="152"/>
      <c r="N29" s="152"/>
      <c r="O29" s="152"/>
      <c r="P29" s="152"/>
      <c r="Q29" s="152"/>
    </row>
    <row r="30" spans="1:18" ht="26.25">
      <c r="A30" s="620">
        <v>42339</v>
      </c>
      <c r="B30" s="619">
        <v>0.10699132529452618</v>
      </c>
      <c r="C30" s="621">
        <v>0.11080081164274938</v>
      </c>
      <c r="D30" s="458"/>
    </row>
    <row r="31" spans="1:18" ht="26.25">
      <c r="A31" s="620">
        <v>42522</v>
      </c>
      <c r="B31" s="619">
        <v>9.4724611591017208E-2</v>
      </c>
      <c r="C31" s="621">
        <v>9.923979479437206E-2</v>
      </c>
      <c r="D31" s="458"/>
    </row>
    <row r="32" spans="1:18" ht="26.25">
      <c r="A32" s="620">
        <v>42705</v>
      </c>
      <c r="B32" s="619">
        <v>9.8297349429762718E-2</v>
      </c>
      <c r="C32" s="621">
        <v>0.10235589284546419</v>
      </c>
      <c r="D32" s="458"/>
    </row>
    <row r="33" spans="1:4" ht="26.25">
      <c r="A33" s="620">
        <v>43070</v>
      </c>
      <c r="B33" s="619">
        <v>0.1082</v>
      </c>
      <c r="C33" s="621">
        <v>0.11070000000000001</v>
      </c>
      <c r="D33" s="458"/>
    </row>
    <row r="34" spans="1:4" ht="26.25">
      <c r="A34" s="620">
        <v>43435</v>
      </c>
      <c r="B34" s="619">
        <v>7.7600000000000002E-2</v>
      </c>
      <c r="C34" s="621">
        <v>8.2600000000000007E-2</v>
      </c>
      <c r="D34" s="458"/>
    </row>
    <row r="35" spans="1:4" ht="26.25">
      <c r="A35" s="620">
        <v>43800</v>
      </c>
      <c r="B35" s="619">
        <v>0.10809646211624585</v>
      </c>
      <c r="C35" s="621">
        <v>0.10823910973861361</v>
      </c>
      <c r="D35" s="458"/>
    </row>
    <row r="36" spans="1:4" ht="26.25">
      <c r="A36" s="620">
        <v>44166</v>
      </c>
      <c r="B36" s="619">
        <v>0.1028</v>
      </c>
      <c r="C36" s="621">
        <v>0.1021</v>
      </c>
      <c r="D36" s="458"/>
    </row>
    <row r="37" spans="1:4" ht="26.25">
      <c r="A37" s="620">
        <v>44531</v>
      </c>
      <c r="B37" s="619">
        <v>0.1215</v>
      </c>
      <c r="C37" s="621">
        <v>0.12</v>
      </c>
      <c r="D37" s="458"/>
    </row>
    <row r="38" spans="1:4" ht="26.25">
      <c r="A38" s="622">
        <v>44896</v>
      </c>
      <c r="B38" s="623">
        <v>5.5199999999999999E-2</v>
      </c>
      <c r="C38" s="624">
        <v>6.0999999999999999E-2</v>
      </c>
      <c r="D38" s="460"/>
    </row>
    <row r="39" spans="1:4" ht="26.25">
      <c r="A39" s="622">
        <v>45261</v>
      </c>
      <c r="B39" s="623">
        <v>8.7400000000000005E-2</v>
      </c>
      <c r="C39" s="624">
        <v>8.8999999999999996E-2</v>
      </c>
    </row>
    <row r="40" spans="1:4" ht="26.25">
      <c r="A40" s="622" t="str">
        <f>+'Resumen '!O9</f>
        <v>Mayo.24</v>
      </c>
      <c r="B40" s="623">
        <f>+'Resumen '!B49</f>
        <v>0.1055</v>
      </c>
      <c r="C40" s="624">
        <f>+'Resumen '!B50</f>
        <v>0.1043</v>
      </c>
    </row>
    <row r="49" ht="39.75" customHeight="1"/>
    <row r="50" ht="39.75" customHeight="1"/>
    <row r="51" ht="39.75" customHeight="1"/>
  </sheetData>
  <mergeCells count="4">
    <mergeCell ref="A1:Q1"/>
    <mergeCell ref="A4:C4"/>
    <mergeCell ref="A3:Q3"/>
    <mergeCell ref="A2:Q2"/>
  </mergeCells>
  <conditionalFormatting sqref="B40:C40">
    <cfRule type="cellIs" dxfId="248"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97">
    <tabColor theme="8" tint="-0.249977111117893"/>
    <pageSetUpPr fitToPage="1"/>
  </sheetPr>
  <dimension ref="A1:Q40"/>
  <sheetViews>
    <sheetView showGridLines="0" view="pageBreakPreview" zoomScale="70" zoomScaleNormal="100" zoomScaleSheetLayoutView="70" workbookViewId="0">
      <selection activeCell="G17" sqref="G17"/>
    </sheetView>
  </sheetViews>
  <sheetFormatPr defaultColWidth="11.42578125" defaultRowHeight="15"/>
  <cols>
    <col min="1" max="1" width="20.42578125" style="55" customWidth="1"/>
    <col min="2" max="2" width="26.5703125" style="55" customWidth="1"/>
    <col min="3" max="3" width="22.28515625" style="55" customWidth="1"/>
    <col min="4" max="4" width="22.42578125" style="55" customWidth="1"/>
    <col min="5" max="5" width="14.28515625" style="55" customWidth="1"/>
    <col min="6" max="11" width="13.5703125" style="55" customWidth="1"/>
    <col min="12" max="12" width="26.85546875" style="55" customWidth="1"/>
    <col min="13" max="13" width="22.7109375" style="55" customWidth="1"/>
    <col min="14" max="14" width="0.28515625" style="55" customWidth="1"/>
    <col min="15" max="15" width="11.42578125" style="55"/>
    <col min="16" max="16" width="12.7109375" style="55" customWidth="1"/>
    <col min="17" max="18" width="15.28515625" style="55" customWidth="1"/>
    <col min="19" max="19" width="15.85546875" style="55" customWidth="1"/>
    <col min="20" max="16384" width="11.42578125" style="55"/>
  </cols>
  <sheetData>
    <row r="1" spans="1:14" s="475" customFormat="1" ht="72.75" customHeight="1">
      <c r="A1" s="1538" t="s">
        <v>653</v>
      </c>
      <c r="B1" s="1538"/>
      <c r="C1" s="1538"/>
      <c r="D1" s="1538"/>
      <c r="E1" s="1538"/>
      <c r="F1" s="1538"/>
      <c r="G1" s="1538"/>
      <c r="H1" s="1538"/>
      <c r="I1" s="1538"/>
      <c r="J1" s="1538"/>
      <c r="K1" s="1538"/>
      <c r="L1" s="1538"/>
      <c r="M1" s="1538"/>
      <c r="N1" s="1538"/>
    </row>
    <row r="2" spans="1:14" s="475" customFormat="1" ht="40.5" customHeight="1">
      <c r="A2" s="1543" t="str">
        <f>+'Resumen '!O4</f>
        <v>Período:  Diciembre 2008 - Mayo 2024</v>
      </c>
      <c r="B2" s="1543"/>
      <c r="C2" s="1543"/>
      <c r="D2" s="1543"/>
      <c r="E2" s="1543"/>
      <c r="F2" s="1543"/>
      <c r="G2" s="1543"/>
      <c r="H2" s="1543"/>
      <c r="I2" s="1543"/>
      <c r="J2" s="1543"/>
      <c r="K2" s="1543"/>
      <c r="L2" s="1543"/>
      <c r="M2" s="1543"/>
      <c r="N2" s="1543"/>
    </row>
    <row r="3" spans="1:14" ht="9" customHeight="1">
      <c r="A3" s="1539"/>
      <c r="B3" s="1539"/>
      <c r="C3" s="1539"/>
      <c r="D3" s="1539"/>
      <c r="E3" s="1539"/>
      <c r="F3" s="1539"/>
      <c r="G3" s="1539"/>
      <c r="H3" s="1539"/>
      <c r="I3" s="1539"/>
      <c r="J3" s="1539"/>
      <c r="K3" s="1539"/>
      <c r="L3" s="1539"/>
      <c r="M3" s="1539"/>
    </row>
    <row r="4" spans="1:14" ht="30" customHeight="1">
      <c r="A4" s="1540" t="s">
        <v>654</v>
      </c>
      <c r="B4" s="1541"/>
      <c r="C4" s="1541"/>
      <c r="D4" s="1542"/>
    </row>
    <row r="5" spans="1:14" ht="64.5" customHeight="1">
      <c r="A5" s="537" t="s">
        <v>303</v>
      </c>
      <c r="B5" s="538" t="s">
        <v>655</v>
      </c>
      <c r="C5" s="538" t="s">
        <v>656</v>
      </c>
      <c r="D5" s="539" t="s">
        <v>657</v>
      </c>
      <c r="G5" s="84"/>
      <c r="I5" s="84"/>
      <c r="J5" s="84"/>
    </row>
    <row r="6" spans="1:14" ht="18.75">
      <c r="A6" s="1032">
        <v>39783</v>
      </c>
      <c r="B6" s="1033">
        <v>0.1326</v>
      </c>
      <c r="C6" s="1033">
        <v>4.517248281844255E-2</v>
      </c>
      <c r="D6" s="1034">
        <f t="shared" ref="D6:D20" si="0">B6-C6</f>
        <v>8.7427517181557446E-2</v>
      </c>
      <c r="G6" s="84"/>
      <c r="I6" s="84"/>
      <c r="J6" s="84"/>
    </row>
    <row r="7" spans="1:14" ht="18.75">
      <c r="A7" s="1032">
        <v>40148</v>
      </c>
      <c r="B7" s="1033">
        <v>0.14330000000000001</v>
      </c>
      <c r="C7" s="1033">
        <v>5.7648110316649515E-2</v>
      </c>
      <c r="D7" s="1034">
        <f t="shared" si="0"/>
        <v>8.5651889683350496E-2</v>
      </c>
      <c r="G7" s="84"/>
      <c r="I7" s="84"/>
      <c r="J7" s="84"/>
    </row>
    <row r="8" spans="1:14" s="56" customFormat="1" ht="18.75">
      <c r="A8" s="1032">
        <v>40513</v>
      </c>
      <c r="B8" s="1033">
        <v>0.110547250717437</v>
      </c>
      <c r="C8" s="1033">
        <v>6.2383050642844218E-2</v>
      </c>
      <c r="D8" s="1034">
        <f t="shared" si="0"/>
        <v>4.8164200074592781E-2</v>
      </c>
      <c r="G8" s="84"/>
      <c r="I8" s="84"/>
      <c r="J8" s="84"/>
    </row>
    <row r="9" spans="1:14" ht="18.75">
      <c r="A9" s="1032">
        <v>40878</v>
      </c>
      <c r="B9" s="1033">
        <v>0.12663965470126301</v>
      </c>
      <c r="C9" s="1033">
        <v>7.7600000000000002E-2</v>
      </c>
      <c r="D9" s="1034">
        <f t="shared" si="0"/>
        <v>4.9039654701263008E-2</v>
      </c>
      <c r="E9" s="56"/>
      <c r="F9" s="56"/>
      <c r="G9" s="84"/>
      <c r="H9" s="56"/>
      <c r="I9" s="84"/>
      <c r="J9" s="84"/>
      <c r="K9" s="56"/>
      <c r="L9" s="56"/>
      <c r="M9" s="56"/>
    </row>
    <row r="10" spans="1:14" ht="18.75">
      <c r="A10" s="1032">
        <v>41244</v>
      </c>
      <c r="B10" s="1033">
        <v>0.1454</v>
      </c>
      <c r="C10" s="1033">
        <v>3.9100000000000003E-2</v>
      </c>
      <c r="D10" s="1034">
        <f t="shared" si="0"/>
        <v>0.10630000000000001</v>
      </c>
      <c r="G10" s="84"/>
      <c r="I10" s="84"/>
      <c r="J10" s="84"/>
    </row>
    <row r="11" spans="1:14" ht="18.75">
      <c r="A11" s="1032">
        <v>41609</v>
      </c>
      <c r="B11" s="1033">
        <v>0.133732017269869</v>
      </c>
      <c r="C11" s="1033">
        <v>3.8800000000000001E-2</v>
      </c>
      <c r="D11" s="1034">
        <f t="shared" si="0"/>
        <v>9.4932017269868996E-2</v>
      </c>
      <c r="G11" s="84"/>
      <c r="I11" s="84"/>
      <c r="J11" s="84"/>
    </row>
    <row r="12" spans="1:14" ht="18.75">
      <c r="A12" s="1032">
        <v>41974</v>
      </c>
      <c r="B12" s="1033">
        <v>0.124785116569871</v>
      </c>
      <c r="C12" s="1033">
        <v>1.5800000000000002E-2</v>
      </c>
      <c r="D12" s="1034">
        <f t="shared" si="0"/>
        <v>0.108985116569871</v>
      </c>
      <c r="G12" s="84"/>
      <c r="I12" s="84"/>
      <c r="J12" s="84"/>
    </row>
    <row r="13" spans="1:14" ht="18">
      <c r="A13" s="1032">
        <v>42339</v>
      </c>
      <c r="B13" s="1033">
        <v>0.1108</v>
      </c>
      <c r="C13" s="1033">
        <v>2.3400000000000001E-2</v>
      </c>
      <c r="D13" s="1034">
        <f t="shared" si="0"/>
        <v>8.7399999999999992E-2</v>
      </c>
    </row>
    <row r="14" spans="1:14" ht="18">
      <c r="A14" s="1032" t="s">
        <v>658</v>
      </c>
      <c r="B14" s="1033">
        <v>0.1024</v>
      </c>
      <c r="C14" s="1033">
        <v>1.7000000000000001E-2</v>
      </c>
      <c r="D14" s="1034">
        <f t="shared" si="0"/>
        <v>8.5400000000000004E-2</v>
      </c>
    </row>
    <row r="15" spans="1:14" ht="18">
      <c r="A15" s="1032">
        <v>43086</v>
      </c>
      <c r="B15" s="1033">
        <v>0.1082</v>
      </c>
      <c r="C15" s="1033">
        <v>4.2000000000000003E-2</v>
      </c>
      <c r="D15" s="1034">
        <f t="shared" si="0"/>
        <v>6.6200000000000009E-2</v>
      </c>
    </row>
    <row r="16" spans="1:14" ht="18">
      <c r="A16" s="1032" t="s">
        <v>659</v>
      </c>
      <c r="B16" s="1033">
        <v>8.7800000000000003E-2</v>
      </c>
      <c r="C16" s="1033">
        <v>2.3699999999999999E-2</v>
      </c>
      <c r="D16" s="1034">
        <f t="shared" si="0"/>
        <v>6.4100000000000004E-2</v>
      </c>
    </row>
    <row r="17" spans="1:17" ht="18">
      <c r="A17" s="1032">
        <v>43800</v>
      </c>
      <c r="B17" s="1033">
        <v>0.10809646211624585</v>
      </c>
      <c r="C17" s="1033">
        <v>3.6600000000000001E-2</v>
      </c>
      <c r="D17" s="1034">
        <f t="shared" si="0"/>
        <v>7.1496462116245857E-2</v>
      </c>
    </row>
    <row r="18" spans="1:17" ht="18">
      <c r="A18" s="1032">
        <v>44166</v>
      </c>
      <c r="B18" s="1033">
        <v>0.1028</v>
      </c>
      <c r="C18" s="1033">
        <v>5.5500000000000001E-2</v>
      </c>
      <c r="D18" s="1034">
        <f t="shared" si="0"/>
        <v>4.7300000000000002E-2</v>
      </c>
    </row>
    <row r="19" spans="1:17" ht="18">
      <c r="A19" s="1032" t="s">
        <v>660</v>
      </c>
      <c r="B19" s="1033">
        <v>0.1215</v>
      </c>
      <c r="C19" s="1033">
        <v>8.5000000000000006E-2</v>
      </c>
      <c r="D19" s="1034">
        <f t="shared" si="0"/>
        <v>3.6499999999999991E-2</v>
      </c>
    </row>
    <row r="20" spans="1:17" ht="18">
      <c r="A20" s="1032" t="s">
        <v>661</v>
      </c>
      <c r="B20" s="1033">
        <v>5.5199999999999999E-2</v>
      </c>
      <c r="C20" s="1033">
        <v>7.8299999999999995E-2</v>
      </c>
      <c r="D20" s="1034">
        <f t="shared" si="0"/>
        <v>-2.3099999999999996E-2</v>
      </c>
    </row>
    <row r="21" spans="1:17" ht="18">
      <c r="A21" s="1032" t="s">
        <v>662</v>
      </c>
      <c r="B21" s="1033">
        <v>8.8999999999999996E-2</v>
      </c>
      <c r="C21" s="1033">
        <v>3.5700000000000003E-2</v>
      </c>
      <c r="D21" s="1034">
        <v>5.3299999999999993E-2</v>
      </c>
    </row>
    <row r="22" spans="1:17" ht="18">
      <c r="A22" s="1032" t="str">
        <f>+'Resumen '!O9</f>
        <v>Mayo.24</v>
      </c>
      <c r="B22" s="1033">
        <f>+'IV.3.7. Rent. nom. de los FP'!C40</f>
        <v>0.1043</v>
      </c>
      <c r="C22" s="1033">
        <f>+'Resumen '!B51</f>
        <v>3.2000000000000001E-2</v>
      </c>
      <c r="D22" s="1034">
        <f>B22-C22</f>
        <v>7.2300000000000003E-2</v>
      </c>
    </row>
    <row r="23" spans="1:17" ht="18">
      <c r="A23" s="1290" t="s">
        <v>300</v>
      </c>
      <c r="B23" s="1291">
        <f>+B22-B21</f>
        <v>1.5300000000000008E-2</v>
      </c>
      <c r="C23" s="1291">
        <f>+C22-C21</f>
        <v>-3.7000000000000019E-3</v>
      </c>
      <c r="D23" s="1292">
        <f>+D22-D21</f>
        <v>1.900000000000001E-2</v>
      </c>
      <c r="P23" s="14"/>
      <c r="Q23" s="14"/>
    </row>
    <row r="29" spans="1:17">
      <c r="P29" s="64"/>
    </row>
    <row r="30" spans="1:17">
      <c r="P30" s="64"/>
    </row>
    <row r="31" spans="1:17">
      <c r="P31" s="64"/>
    </row>
    <row r="32" spans="1:17">
      <c r="P32" s="64"/>
    </row>
    <row r="33" spans="16:16">
      <c r="P33" s="64"/>
    </row>
    <row r="34" spans="16:16">
      <c r="P34" s="64"/>
    </row>
    <row r="35" spans="16:16">
      <c r="P35" s="65"/>
    </row>
    <row r="36" spans="16:16">
      <c r="P36" s="65"/>
    </row>
    <row r="37" spans="16:16">
      <c r="P37" s="65"/>
    </row>
    <row r="38" spans="16:16">
      <c r="P38" s="65"/>
    </row>
    <row r="39" spans="16:16">
      <c r="P39" s="66"/>
    </row>
    <row r="40" spans="16:16">
      <c r="P40" s="66"/>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8" tint="-0.249977111117893"/>
    <pageSetUpPr fitToPage="1"/>
  </sheetPr>
  <dimension ref="A1:H12"/>
  <sheetViews>
    <sheetView showGridLines="0" view="pageBreakPreview" zoomScale="55" zoomScaleNormal="85" zoomScaleSheetLayoutView="55" workbookViewId="0">
      <selection activeCell="F48" sqref="F48"/>
    </sheetView>
  </sheetViews>
  <sheetFormatPr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25" style="983" customWidth="1"/>
    <col min="7" max="16384" width="11.42578125" style="18"/>
  </cols>
  <sheetData>
    <row r="1" spans="1:8" ht="68.25" customHeight="1">
      <c r="A1" s="1371" t="s">
        <v>663</v>
      </c>
      <c r="B1" s="1371"/>
      <c r="C1" s="1371"/>
      <c r="D1" s="1371"/>
    </row>
    <row r="2" spans="1:8" ht="28.5" customHeight="1">
      <c r="A2" s="1372" t="str">
        <f>+'Resumen '!O3</f>
        <v>Período: Mayo 2024</v>
      </c>
      <c r="B2" s="1372"/>
      <c r="C2" s="1372"/>
      <c r="D2" s="1372"/>
    </row>
    <row r="3" spans="1:8" ht="16.5" customHeight="1">
      <c r="A3" s="1370"/>
      <c r="B3" s="1370"/>
      <c r="C3" s="1370"/>
      <c r="D3" s="1370"/>
    </row>
    <row r="4" spans="1:8" s="60" customFormat="1" ht="49.5" customHeight="1">
      <c r="A4" s="644" t="s">
        <v>664</v>
      </c>
      <c r="B4" s="645" t="s">
        <v>202</v>
      </c>
      <c r="C4" s="1249" t="s">
        <v>370</v>
      </c>
      <c r="D4" s="58"/>
      <c r="E4" s="58"/>
      <c r="F4" s="58"/>
      <c r="G4" s="58"/>
      <c r="H4" s="58"/>
    </row>
    <row r="5" spans="1:8" ht="19.5" customHeight="1">
      <c r="A5" s="647" t="str">
        <f>+'Resumen '!A86</f>
        <v>Cuentas de Capitalización Individual</v>
      </c>
      <c r="B5" s="1141">
        <f>+'Resumen '!B86</f>
        <v>1020922443355.2</v>
      </c>
      <c r="C5" s="1250">
        <f>+Tabla318[[#This Row],[Total]]/$B$10</f>
        <v>0.79355787410044309</v>
      </c>
      <c r="D5" s="31"/>
      <c r="E5" s="31"/>
      <c r="F5" s="31"/>
      <c r="G5" s="31"/>
      <c r="H5" s="31"/>
    </row>
    <row r="6" spans="1:8" ht="19.5" customHeight="1">
      <c r="A6" s="647" t="str">
        <f>+'Resumen '!A90</f>
        <v>INABIMA</v>
      </c>
      <c r="B6" s="1141">
        <f>+'Resumen '!B90</f>
        <v>141821230924.20001</v>
      </c>
      <c r="C6" s="1250">
        <f>+Tabla318[[#This Row],[Total]]/$B$10</f>
        <v>0.11023692861981685</v>
      </c>
      <c r="E6" s="51"/>
    </row>
    <row r="7" spans="1:8" ht="19.5" customHeight="1">
      <c r="A7" s="647" t="str">
        <f>+'Resumen '!A87</f>
        <v>Fondo de Solidaridad Social</v>
      </c>
      <c r="B7" s="1141">
        <f>+'Resumen '!B87</f>
        <v>74880277195.199997</v>
      </c>
      <c r="C7" s="1250">
        <f>+Tabla318[[#This Row],[Total]]/$B$10</f>
        <v>5.8204062384786578E-2</v>
      </c>
      <c r="D7" s="52"/>
      <c r="E7" s="51"/>
    </row>
    <row r="8" spans="1:8" ht="19.5" customHeight="1">
      <c r="A8" s="647" t="str">
        <f>+'Resumen '!A88</f>
        <v>Fondos de Reparto Individualizado*</v>
      </c>
      <c r="B8" s="1141">
        <f>+'Resumen '!B88</f>
        <v>48798049842.199997</v>
      </c>
      <c r="C8" s="1250">
        <f>+Tabla318[[#This Row],[Total]]/$B$10</f>
        <v>3.7930478407115192E-2</v>
      </c>
      <c r="D8" s="53"/>
      <c r="E8" s="51"/>
    </row>
    <row r="9" spans="1:8" ht="22.5" customHeight="1">
      <c r="A9" s="1170" t="str">
        <f>+'Resumen '!A89</f>
        <v>Fondos Complementarios</v>
      </c>
      <c r="B9" s="1141">
        <f>+'Resumen '!B89</f>
        <v>90900483.200000003</v>
      </c>
      <c r="C9" s="1250">
        <f>+Tabla318[[#This Row],[Total]]/$B$10</f>
        <v>7.0656487838418366E-5</v>
      </c>
      <c r="E9" s="51"/>
    </row>
    <row r="10" spans="1:8" ht="22.5" customHeight="1">
      <c r="A10" s="1171" t="s">
        <v>202</v>
      </c>
      <c r="B10" s="1172">
        <f>SUM(B5:B9)</f>
        <v>1286512901799.9998</v>
      </c>
      <c r="C10" s="1251">
        <f>+Tabla318[[#This Row],[Total]]/$B$10</f>
        <v>1</v>
      </c>
      <c r="E10" s="51"/>
    </row>
    <row r="11" spans="1:8" ht="23.25">
      <c r="A11" s="294" t="s">
        <v>665</v>
      </c>
      <c r="B11" s="1161"/>
    </row>
    <row r="12" spans="1:8" ht="23.25"/>
  </sheetData>
  <mergeCells count="3">
    <mergeCell ref="A1:D1"/>
    <mergeCell ref="A2:D2"/>
    <mergeCell ref="A3:D3"/>
  </mergeCells>
  <conditionalFormatting sqref="B5:B10">
    <cfRule type="cellIs" dxfId="230" priority="8" operator="equal">
      <formula>0</formula>
    </cfRule>
  </conditionalFormatting>
  <conditionalFormatting sqref="A4:B10">
    <cfRule type="cellIs" dxfId="229" priority="7" operator="equal">
      <formula>0</formula>
    </cfRule>
  </conditionalFormatting>
  <conditionalFormatting sqref="A10">
    <cfRule type="cellIs" dxfId="228" priority="3" operator="equal">
      <formula>0</formula>
    </cfRule>
  </conditionalFormatting>
  <conditionalFormatting sqref="C10">
    <cfRule type="cellIs" dxfId="227" priority="2" operator="equal">
      <formula>0</formula>
    </cfRule>
  </conditionalFormatting>
  <conditionalFormatting sqref="C10">
    <cfRule type="cellIs" dxfId="226"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8">
    <tabColor rgb="FF00B0F0"/>
    <pageSetUpPr fitToPage="1"/>
  </sheetPr>
  <dimension ref="A6:H60"/>
  <sheetViews>
    <sheetView showGridLines="0" view="pageBreakPreview" zoomScale="115" zoomScaleNormal="100" zoomScaleSheetLayoutView="115" workbookViewId="0">
      <selection activeCell="E25" sqref="E25"/>
    </sheetView>
  </sheetViews>
  <sheetFormatPr defaultColWidth="11.42578125" defaultRowHeight="15"/>
  <cols>
    <col min="1" max="5" width="11.42578125" style="18"/>
    <col min="6" max="6" width="15" style="18" customWidth="1"/>
    <col min="7" max="7" width="21.85546875" style="18" customWidth="1"/>
    <col min="8" max="8" width="14.42578125" style="353" customWidth="1"/>
    <col min="9" max="9" width="7.28515625" customWidth="1"/>
  </cols>
  <sheetData>
    <row r="6" spans="1:8" ht="60.75" customHeight="1">
      <c r="A6" s="1544" t="s">
        <v>666</v>
      </c>
      <c r="B6" s="1544"/>
      <c r="C6" s="1544"/>
      <c r="D6" s="1544"/>
      <c r="E6" s="1544"/>
      <c r="F6" s="1544"/>
      <c r="G6" s="1544"/>
      <c r="H6" s="1544"/>
    </row>
    <row r="7" spans="1:8">
      <c r="A7" s="1544"/>
      <c r="B7" s="1544"/>
      <c r="C7" s="1544"/>
      <c r="D7" s="1544"/>
      <c r="E7" s="1544"/>
      <c r="F7" s="1544"/>
      <c r="G7" s="1544"/>
      <c r="H7" s="1544"/>
    </row>
    <row r="8" spans="1:8">
      <c r="A8" s="1544"/>
      <c r="B8" s="1544"/>
      <c r="C8" s="1544"/>
      <c r="D8" s="1544"/>
      <c r="E8" s="1544"/>
      <c r="F8" s="1544"/>
      <c r="G8" s="1544"/>
      <c r="H8" s="1544"/>
    </row>
    <row r="9" spans="1:8">
      <c r="A9" s="1544"/>
      <c r="B9" s="1544"/>
      <c r="C9" s="1544"/>
      <c r="D9" s="1544"/>
      <c r="E9" s="1544"/>
      <c r="F9" s="1544"/>
      <c r="G9" s="1544"/>
      <c r="H9" s="1544"/>
    </row>
    <row r="10" spans="1:8">
      <c r="A10" s="1544"/>
      <c r="B10" s="1544"/>
      <c r="C10" s="1544"/>
      <c r="D10" s="1544"/>
      <c r="E10" s="1544"/>
      <c r="F10" s="1544"/>
      <c r="G10" s="1544"/>
      <c r="H10" s="1544"/>
    </row>
    <row r="11" spans="1:8">
      <c r="A11" s="1544"/>
      <c r="B11" s="1544"/>
      <c r="C11" s="1544"/>
      <c r="D11" s="1544"/>
      <c r="E11" s="1544"/>
      <c r="F11" s="1544"/>
      <c r="G11" s="1544"/>
      <c r="H11" s="1544"/>
    </row>
    <row r="12" spans="1:8">
      <c r="A12" s="1544"/>
      <c r="B12" s="1544"/>
      <c r="C12" s="1544"/>
      <c r="D12" s="1544"/>
      <c r="E12" s="1544"/>
      <c r="F12" s="1544"/>
      <c r="G12" s="1544"/>
      <c r="H12" s="1544"/>
    </row>
    <row r="13" spans="1:8">
      <c r="A13" s="1544"/>
      <c r="B13" s="1544"/>
      <c r="C13" s="1544"/>
      <c r="D13" s="1544"/>
      <c r="E13" s="1544"/>
      <c r="F13" s="1544"/>
      <c r="G13" s="1544"/>
      <c r="H13" s="1544"/>
    </row>
    <row r="14" spans="1:8">
      <c r="A14" s="1544"/>
      <c r="B14" s="1544"/>
      <c r="C14" s="1544"/>
      <c r="D14" s="1544"/>
      <c r="E14" s="1544"/>
      <c r="F14" s="1544"/>
      <c r="G14" s="1544"/>
      <c r="H14" s="1544"/>
    </row>
    <row r="15" spans="1:8">
      <c r="A15" s="1544"/>
      <c r="B15" s="1544"/>
      <c r="C15" s="1544"/>
      <c r="D15" s="1544"/>
      <c r="E15" s="1544"/>
      <c r="F15" s="1544"/>
      <c r="G15" s="1544"/>
      <c r="H15" s="1544"/>
    </row>
    <row r="16" spans="1:8">
      <c r="A16" s="1544"/>
      <c r="B16" s="1544"/>
      <c r="C16" s="1544"/>
      <c r="D16" s="1544"/>
      <c r="E16" s="1544"/>
      <c r="F16" s="1544"/>
      <c r="G16" s="1544"/>
      <c r="H16" s="1544"/>
    </row>
    <row r="17" spans="1:8">
      <c r="A17" s="1544"/>
      <c r="B17" s="1544"/>
      <c r="C17" s="1544"/>
      <c r="D17" s="1544"/>
      <c r="E17" s="1544"/>
      <c r="F17" s="1544"/>
      <c r="G17" s="1544"/>
      <c r="H17" s="1544"/>
    </row>
    <row r="18" spans="1:8">
      <c r="A18" s="1544"/>
      <c r="B18" s="1544"/>
      <c r="C18" s="1544"/>
      <c r="D18" s="1544"/>
      <c r="E18" s="1544"/>
      <c r="F18" s="1544"/>
      <c r="G18" s="1544"/>
      <c r="H18" s="1544"/>
    </row>
    <row r="19" spans="1:8" ht="54.75" customHeight="1">
      <c r="A19" s="1544"/>
      <c r="B19" s="1544"/>
      <c r="C19" s="1544"/>
      <c r="D19" s="1544"/>
      <c r="E19" s="1544"/>
      <c r="F19" s="1544"/>
      <c r="G19" s="1544"/>
      <c r="H19" s="1544"/>
    </row>
    <row r="31" spans="1:8">
      <c r="F31" s="354"/>
      <c r="G31" s="355"/>
      <c r="H31" s="18"/>
    </row>
    <row r="32" spans="1:8">
      <c r="F32" s="354"/>
      <c r="G32" s="355"/>
      <c r="H32" s="18"/>
    </row>
    <row r="33" spans="6:8">
      <c r="F33" s="354"/>
      <c r="G33" s="355"/>
      <c r="H33" s="18"/>
    </row>
    <row r="34" spans="6:8">
      <c r="F34" s="354"/>
      <c r="G34" s="355"/>
      <c r="H34" s="18"/>
    </row>
    <row r="35" spans="6:8">
      <c r="F35" s="354"/>
      <c r="G35" s="355"/>
      <c r="H35" s="18"/>
    </row>
    <row r="36" spans="6:8">
      <c r="F36" s="356"/>
      <c r="G36" s="357"/>
      <c r="H36" s="18"/>
    </row>
    <row r="37" spans="6:8">
      <c r="F37" s="358"/>
      <c r="G37" s="359"/>
      <c r="H37" s="18"/>
    </row>
    <row r="38" spans="6:8">
      <c r="F38" s="358"/>
      <c r="G38" s="359"/>
      <c r="H38" s="18"/>
    </row>
    <row r="39" spans="6:8">
      <c r="F39" s="358"/>
      <c r="G39" s="359"/>
      <c r="H39" s="18"/>
    </row>
    <row r="40" spans="6:8">
      <c r="F40" s="358"/>
      <c r="G40" s="359"/>
      <c r="H40" s="18"/>
    </row>
    <row r="41" spans="6:8">
      <c r="F41" s="358"/>
      <c r="G41" s="359"/>
      <c r="H41" s="18"/>
    </row>
    <row r="42" spans="6:8">
      <c r="F42" s="358"/>
      <c r="G42" s="359"/>
      <c r="H42" s="18"/>
    </row>
    <row r="43" spans="6:8">
      <c r="F43" s="358"/>
      <c r="G43" s="359"/>
      <c r="H43" s="18"/>
    </row>
    <row r="44" spans="6:8">
      <c r="F44" s="358"/>
      <c r="G44" s="359"/>
      <c r="H44" s="18"/>
    </row>
    <row r="45" spans="6:8">
      <c r="F45" s="358"/>
      <c r="G45" s="359"/>
      <c r="H45" s="18"/>
    </row>
    <row r="46" spans="6:8">
      <c r="F46" s="358"/>
      <c r="G46" s="359"/>
      <c r="H46" s="18"/>
    </row>
    <row r="47" spans="6:8">
      <c r="F47" s="358"/>
      <c r="G47" s="359"/>
      <c r="H47" s="18"/>
    </row>
    <row r="48" spans="6:8">
      <c r="F48" s="358"/>
      <c r="G48" s="359"/>
      <c r="H48" s="18"/>
    </row>
    <row r="49" spans="6:8">
      <c r="F49" s="358"/>
      <c r="G49" s="359"/>
      <c r="H49" s="18"/>
    </row>
    <row r="50" spans="6:8">
      <c r="F50" s="358"/>
      <c r="G50" s="359"/>
      <c r="H50" s="18"/>
    </row>
    <row r="51" spans="6:8">
      <c r="F51" s="358"/>
      <c r="G51" s="359"/>
      <c r="H51" s="18"/>
    </row>
    <row r="52" spans="6:8">
      <c r="F52" s="358"/>
      <c r="G52" s="359"/>
      <c r="H52" s="18"/>
    </row>
    <row r="53" spans="6:8">
      <c r="F53" s="358"/>
      <c r="G53" s="359"/>
      <c r="H53" s="18"/>
    </row>
    <row r="54" spans="6:8">
      <c r="F54" s="358"/>
      <c r="G54" s="359"/>
      <c r="H54" s="18"/>
    </row>
    <row r="55" spans="6:8">
      <c r="F55" s="358"/>
      <c r="G55" s="359"/>
      <c r="H55" s="18"/>
    </row>
    <row r="56" spans="6:8">
      <c r="F56" s="358"/>
      <c r="G56" s="359"/>
      <c r="H56" s="18"/>
    </row>
    <row r="57" spans="6:8">
      <c r="F57" s="358"/>
      <c r="G57" s="359"/>
      <c r="H57" s="18"/>
    </row>
    <row r="58" spans="6:8">
      <c r="F58" s="358"/>
      <c r="G58" s="359"/>
      <c r="H58" s="18"/>
    </row>
    <row r="59" spans="6:8">
      <c r="F59" s="358"/>
      <c r="G59" s="359"/>
      <c r="H59" s="18"/>
    </row>
    <row r="60" spans="6:8">
      <c r="F60" s="358"/>
      <c r="G60" s="359"/>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defaultColWidth="11.42578125" defaultRowHeight="14.25"/>
  <cols>
    <col min="1" max="1" width="18.42578125" style="270" customWidth="1"/>
    <col min="2" max="7" width="45.7109375" style="270" customWidth="1"/>
    <col min="8" max="8" width="14.85546875" style="270" customWidth="1"/>
    <col min="9" max="9" width="22.42578125" style="270" customWidth="1"/>
    <col min="10" max="10" width="47.85546875" style="270" customWidth="1"/>
    <col min="11" max="11" width="17.140625" style="270" customWidth="1"/>
    <col min="12" max="12" width="18" style="270" bestFit="1" customWidth="1"/>
    <col min="13" max="13" width="17.42578125" style="270" customWidth="1"/>
    <col min="14" max="14" width="24.7109375" style="270" customWidth="1"/>
    <col min="15" max="15" width="20.42578125" style="270" customWidth="1"/>
    <col min="16" max="16" width="14.7109375" style="270" customWidth="1"/>
    <col min="17" max="17" width="13" style="270" customWidth="1"/>
    <col min="18" max="16384" width="11.42578125" style="270"/>
  </cols>
  <sheetData>
    <row r="1" spans="1:11" s="381" customFormat="1" ht="117" customHeight="1">
      <c r="A1" s="1355"/>
      <c r="B1" s="1355"/>
      <c r="C1" s="1355"/>
      <c r="D1" s="1355"/>
      <c r="E1" s="1355"/>
      <c r="F1" s="1355"/>
      <c r="G1" s="1355"/>
      <c r="H1" s="1355"/>
      <c r="I1" s="1355"/>
      <c r="J1" s="1355"/>
      <c r="K1" s="1355"/>
    </row>
    <row r="2" spans="1:11" s="381" customFormat="1" ht="90.75" customHeight="1">
      <c r="A2" s="1356" t="s">
        <v>152</v>
      </c>
      <c r="B2" s="1357"/>
      <c r="C2" s="1357"/>
      <c r="D2" s="1357"/>
      <c r="E2" s="1357"/>
      <c r="F2" s="1357"/>
      <c r="G2" s="1357"/>
      <c r="H2" s="1357"/>
      <c r="I2" s="1357"/>
      <c r="J2" s="1357"/>
      <c r="K2" s="1357"/>
    </row>
    <row r="3" spans="1:11" s="381" customFormat="1" ht="90.75" customHeight="1">
      <c r="A3" s="1357"/>
      <c r="B3" s="1357"/>
      <c r="C3" s="1357"/>
      <c r="D3" s="1357"/>
      <c r="E3" s="1357"/>
      <c r="F3" s="1357"/>
      <c r="G3" s="1357"/>
      <c r="H3" s="1357"/>
      <c r="I3" s="1357"/>
      <c r="J3" s="1357"/>
      <c r="K3" s="1357"/>
    </row>
    <row r="4" spans="1:11" s="381" customFormat="1" ht="90.75" customHeight="1">
      <c r="A4" s="1357"/>
      <c r="B4" s="1357"/>
      <c r="C4" s="1357"/>
      <c r="D4" s="1357"/>
      <c r="E4" s="1357"/>
      <c r="F4" s="1357"/>
      <c r="G4" s="1357"/>
      <c r="H4" s="1357"/>
      <c r="I4" s="1357"/>
      <c r="J4" s="1357"/>
      <c r="K4" s="1357"/>
    </row>
    <row r="5" spans="1:11" s="381" customFormat="1" ht="90.75" customHeight="1">
      <c r="A5" s="1357"/>
      <c r="B5" s="1357"/>
      <c r="C5" s="1357"/>
      <c r="D5" s="1357"/>
      <c r="E5" s="1357"/>
      <c r="F5" s="1357"/>
      <c r="G5" s="1357"/>
      <c r="H5" s="1357"/>
      <c r="I5" s="1357"/>
      <c r="J5" s="1357"/>
      <c r="K5" s="1357"/>
    </row>
    <row r="6" spans="1:11" s="381" customFormat="1" ht="90.75" customHeight="1">
      <c r="A6" s="1357"/>
      <c r="B6" s="1357"/>
      <c r="C6" s="1357"/>
      <c r="D6" s="1357"/>
      <c r="E6" s="1357"/>
      <c r="F6" s="1357"/>
      <c r="G6" s="1357"/>
      <c r="H6" s="1357"/>
      <c r="I6" s="1357"/>
      <c r="J6" s="1357"/>
      <c r="K6" s="1357"/>
    </row>
    <row r="7" spans="1:11" s="381" customFormat="1" ht="90.75" customHeight="1">
      <c r="A7" s="1357"/>
      <c r="B7" s="1357"/>
      <c r="C7" s="1357"/>
      <c r="D7" s="1357"/>
      <c r="E7" s="1357"/>
      <c r="F7" s="1357"/>
      <c r="G7" s="1357"/>
      <c r="H7" s="1357"/>
      <c r="I7" s="1357"/>
      <c r="J7" s="1357"/>
      <c r="K7" s="1357"/>
    </row>
    <row r="8" spans="1:11" s="381" customFormat="1" ht="90.75" customHeight="1">
      <c r="A8" s="1357"/>
      <c r="B8" s="1357"/>
      <c r="C8" s="1357"/>
      <c r="D8" s="1357"/>
      <c r="E8" s="1357"/>
      <c r="F8" s="1357"/>
      <c r="G8" s="1357"/>
      <c r="H8" s="1357"/>
      <c r="I8" s="1357"/>
      <c r="J8" s="1357"/>
      <c r="K8" s="1357"/>
    </row>
    <row r="9" spans="1:11" s="381" customFormat="1" ht="90.75" customHeight="1">
      <c r="A9" s="1357"/>
      <c r="B9" s="1357"/>
      <c r="C9" s="1357"/>
      <c r="D9" s="1357"/>
      <c r="E9" s="1357"/>
      <c r="F9" s="1357"/>
      <c r="G9" s="1357"/>
      <c r="H9" s="1357"/>
      <c r="I9" s="1357"/>
      <c r="J9" s="1357"/>
      <c r="K9" s="1357"/>
    </row>
    <row r="10" spans="1:11" s="381" customFormat="1" ht="90.75" customHeight="1">
      <c r="A10" s="1357"/>
      <c r="B10" s="1357"/>
      <c r="C10" s="1357"/>
      <c r="D10" s="1357"/>
      <c r="E10" s="1357"/>
      <c r="F10" s="1357"/>
      <c r="G10" s="1357"/>
      <c r="H10" s="1357"/>
      <c r="I10" s="1357"/>
      <c r="J10" s="1357"/>
      <c r="K10" s="1357"/>
    </row>
    <row r="11" spans="1:11" s="381" customFormat="1" ht="90.75" customHeight="1">
      <c r="A11" s="1357"/>
      <c r="B11" s="1357"/>
      <c r="C11" s="1357"/>
      <c r="D11" s="1357"/>
      <c r="E11" s="1357"/>
      <c r="F11" s="1357"/>
      <c r="G11" s="1357"/>
      <c r="H11" s="1357"/>
      <c r="I11" s="1357"/>
      <c r="J11" s="1357"/>
      <c r="K11" s="1357"/>
    </row>
    <row r="12" spans="1:11" s="381" customFormat="1" ht="90.75" customHeight="1">
      <c r="A12" s="1357"/>
      <c r="B12" s="1357"/>
      <c r="C12" s="1357"/>
      <c r="D12" s="1357"/>
      <c r="E12" s="1357"/>
      <c r="F12" s="1357"/>
      <c r="G12" s="1357"/>
      <c r="H12" s="1357"/>
      <c r="I12" s="1357"/>
      <c r="J12" s="1357"/>
      <c r="K12" s="1357"/>
    </row>
    <row r="13" spans="1:11" s="381" customFormat="1" ht="90.75" customHeight="1">
      <c r="A13" s="1357"/>
      <c r="B13" s="1357"/>
      <c r="C13" s="1357"/>
      <c r="D13" s="1357"/>
      <c r="E13" s="1357"/>
      <c r="F13" s="1357"/>
      <c r="G13" s="1357"/>
      <c r="H13" s="1357"/>
      <c r="I13" s="1357"/>
      <c r="J13" s="1357"/>
      <c r="K13" s="1357"/>
    </row>
    <row r="14" spans="1:11" s="381" customFormat="1" ht="90.75" customHeight="1">
      <c r="A14" s="1357"/>
      <c r="B14" s="1357"/>
      <c r="C14" s="1357"/>
      <c r="D14" s="1357"/>
      <c r="E14" s="1357"/>
      <c r="F14" s="1357"/>
      <c r="G14" s="1357"/>
      <c r="H14" s="1357"/>
      <c r="I14" s="1357"/>
      <c r="J14" s="1357"/>
      <c r="K14" s="1357"/>
    </row>
    <row r="15" spans="1:11" s="381" customFormat="1" ht="90.75" customHeight="1">
      <c r="A15" s="1357"/>
      <c r="B15" s="1357"/>
      <c r="C15" s="1357"/>
      <c r="D15" s="1357"/>
      <c r="E15" s="1357"/>
      <c r="F15" s="1357"/>
      <c r="G15" s="1357"/>
      <c r="H15" s="1357"/>
      <c r="I15" s="1357"/>
      <c r="J15" s="1357"/>
      <c r="K15" s="1357"/>
    </row>
    <row r="16" spans="1:11" s="381" customFormat="1" ht="90.75" customHeight="1">
      <c r="A16" s="1357"/>
      <c r="B16" s="1357"/>
      <c r="C16" s="1357"/>
      <c r="D16" s="1357"/>
      <c r="E16" s="1357"/>
      <c r="F16" s="1357"/>
      <c r="G16" s="1357"/>
      <c r="H16" s="1357"/>
      <c r="I16" s="1357"/>
      <c r="J16" s="1357"/>
      <c r="K16" s="1357"/>
    </row>
    <row r="17" spans="1:17" s="381" customFormat="1" ht="90.75" customHeight="1">
      <c r="A17" s="1357"/>
      <c r="B17" s="1357"/>
      <c r="C17" s="1357"/>
      <c r="D17" s="1357"/>
      <c r="E17" s="1357"/>
      <c r="F17" s="1357"/>
      <c r="G17" s="1357"/>
      <c r="H17" s="1357"/>
      <c r="I17" s="1357"/>
      <c r="J17" s="1357"/>
      <c r="K17" s="1357"/>
    </row>
    <row r="18" spans="1:17" s="381" customFormat="1" ht="90.75" customHeight="1">
      <c r="A18" s="1357"/>
      <c r="B18" s="1357"/>
      <c r="C18" s="1357"/>
      <c r="D18" s="1357"/>
      <c r="E18" s="1357"/>
      <c r="F18" s="1357"/>
      <c r="G18" s="1357"/>
      <c r="H18" s="1357"/>
      <c r="I18" s="1357"/>
      <c r="J18" s="1357"/>
      <c r="K18" s="1357"/>
    </row>
    <row r="19" spans="1:17" s="381" customFormat="1" ht="90.75" customHeight="1">
      <c r="A19" s="1357"/>
      <c r="B19" s="1357"/>
      <c r="C19" s="1357"/>
      <c r="D19" s="1357"/>
      <c r="E19" s="1357"/>
      <c r="F19" s="1357"/>
      <c r="G19" s="1357"/>
      <c r="H19" s="1357"/>
      <c r="I19" s="1357"/>
      <c r="J19" s="1357"/>
      <c r="K19" s="1357"/>
    </row>
    <row r="20" spans="1:17" s="381" customFormat="1" ht="169.5" customHeight="1">
      <c r="A20" s="1357"/>
      <c r="B20" s="1357"/>
      <c r="C20" s="1357"/>
      <c r="D20" s="1357"/>
      <c r="E20" s="1357"/>
      <c r="F20" s="1357"/>
      <c r="G20" s="1357"/>
      <c r="H20" s="1357"/>
      <c r="I20" s="1357"/>
      <c r="J20" s="1357"/>
      <c r="K20" s="1357"/>
    </row>
    <row r="21" spans="1:17" ht="357.75" customHeight="1">
      <c r="L21" s="286"/>
      <c r="M21" s="286"/>
      <c r="N21" s="288"/>
      <c r="O21" s="288"/>
      <c r="P21" s="288"/>
      <c r="Q21" s="288"/>
    </row>
    <row r="22" spans="1:17" ht="408.75" customHeight="1">
      <c r="L22" s="286"/>
      <c r="M22" s="286"/>
      <c r="N22" s="288"/>
      <c r="O22" s="288"/>
      <c r="P22" s="288"/>
      <c r="Q22" s="288"/>
    </row>
    <row r="23" spans="1:17" ht="361.5" customHeight="1">
      <c r="L23" s="286"/>
      <c r="M23" s="286"/>
      <c r="N23" s="288"/>
      <c r="O23" s="288"/>
      <c r="P23" s="288"/>
      <c r="Q23" s="288"/>
    </row>
    <row r="24" spans="1:17" ht="60.75" customHeight="1">
      <c r="A24" s="1358"/>
      <c r="B24" s="1358"/>
      <c r="C24" s="1358"/>
      <c r="D24" s="1358"/>
      <c r="E24" s="1358"/>
      <c r="F24" s="1358"/>
      <c r="G24" s="1358"/>
      <c r="H24" s="1358"/>
      <c r="I24" s="1358"/>
      <c r="J24" s="1358"/>
      <c r="K24" s="1358"/>
      <c r="L24" s="286"/>
      <c r="M24" s="286"/>
      <c r="N24" s="288"/>
      <c r="O24" s="288"/>
      <c r="P24" s="288"/>
      <c r="Q24" s="288"/>
    </row>
    <row r="25" spans="1:17" ht="25.5" customHeight="1">
      <c r="L25" s="286"/>
      <c r="M25" s="286"/>
      <c r="N25" s="288"/>
      <c r="O25" s="288"/>
      <c r="P25" s="288"/>
      <c r="Q25" s="288"/>
    </row>
    <row r="26" spans="1:17" ht="25.5" customHeight="1">
      <c r="L26" s="286"/>
      <c r="M26" s="286"/>
      <c r="N26" s="288"/>
      <c r="O26" s="288"/>
      <c r="P26" s="288"/>
      <c r="Q26" s="288"/>
    </row>
    <row r="27" spans="1:17" ht="25.5" customHeight="1">
      <c r="L27" s="286"/>
      <c r="M27" s="286"/>
      <c r="N27" s="288"/>
      <c r="O27" s="288"/>
      <c r="P27" s="288"/>
      <c r="Q27" s="288"/>
    </row>
    <row r="28" spans="1:17" ht="25.5" customHeight="1">
      <c r="L28" s="286"/>
      <c r="M28" s="286"/>
      <c r="N28" s="288"/>
      <c r="O28" s="288"/>
      <c r="P28" s="288"/>
      <c r="Q28" s="288"/>
    </row>
    <row r="29" spans="1:17" ht="25.5" customHeight="1">
      <c r="L29" s="286"/>
      <c r="M29" s="286"/>
      <c r="N29" s="288"/>
      <c r="O29" s="288"/>
      <c r="P29" s="288"/>
      <c r="Q29" s="288"/>
    </row>
    <row r="30" spans="1:17" ht="25.5" customHeight="1">
      <c r="L30" s="286"/>
      <c r="M30" s="286"/>
      <c r="N30" s="288"/>
      <c r="O30" s="288"/>
      <c r="P30" s="288"/>
      <c r="Q30" s="288"/>
    </row>
    <row r="31" spans="1:17" ht="23.25" customHeight="1">
      <c r="L31" s="286"/>
      <c r="M31" s="286"/>
      <c r="N31" s="288"/>
      <c r="O31" s="288"/>
      <c r="P31" s="288"/>
      <c r="Q31" s="288"/>
    </row>
    <row r="32" spans="1:17" ht="25.5" customHeight="1">
      <c r="A32" s="322"/>
      <c r="B32" s="322"/>
      <c r="C32" s="322"/>
      <c r="D32" s="322"/>
      <c r="E32" s="322"/>
      <c r="F32" s="322"/>
      <c r="G32" s="322"/>
      <c r="H32" s="322"/>
      <c r="I32" s="322"/>
      <c r="J32" s="322"/>
      <c r="K32" s="322"/>
      <c r="M32" s="286"/>
      <c r="N32" s="288"/>
      <c r="O32" s="288"/>
      <c r="P32" s="288"/>
      <c r="Q32" s="288"/>
    </row>
    <row r="33" spans="1:18" ht="25.5" customHeight="1">
      <c r="A33" s="322"/>
      <c r="B33" s="322"/>
      <c r="C33" s="322"/>
      <c r="D33" s="322"/>
      <c r="E33" s="322"/>
      <c r="F33" s="322"/>
      <c r="G33" s="322"/>
      <c r="H33" s="322"/>
      <c r="I33" s="322"/>
      <c r="J33" s="322"/>
      <c r="K33" s="322"/>
      <c r="L33" s="322"/>
      <c r="M33" s="322"/>
      <c r="N33" s="322"/>
      <c r="O33" s="322"/>
      <c r="P33" s="322"/>
      <c r="Q33" s="322"/>
    </row>
    <row r="34" spans="1:18" ht="25.5" customHeight="1">
      <c r="A34" s="322"/>
      <c r="B34" s="322"/>
      <c r="C34" s="322"/>
      <c r="D34" s="322"/>
      <c r="E34" s="322"/>
      <c r="F34" s="322"/>
      <c r="G34" s="322"/>
      <c r="H34" s="322"/>
      <c r="I34" s="322"/>
      <c r="J34" s="322"/>
      <c r="K34" s="322"/>
      <c r="L34" s="322"/>
      <c r="M34" s="322"/>
      <c r="N34" s="322"/>
      <c r="O34" s="322"/>
      <c r="P34" s="322"/>
      <c r="Q34" s="322"/>
    </row>
    <row r="35" spans="1:18" ht="25.5" customHeight="1">
      <c r="A35" s="322"/>
      <c r="B35" s="322"/>
      <c r="C35" s="322"/>
      <c r="D35" s="322"/>
      <c r="E35" s="322"/>
      <c r="F35" s="322"/>
      <c r="G35" s="322"/>
      <c r="H35" s="322"/>
      <c r="I35" s="322"/>
      <c r="J35" s="322"/>
      <c r="K35" s="322"/>
      <c r="L35" s="322"/>
      <c r="M35" s="322"/>
      <c r="N35" s="322"/>
      <c r="O35" s="322"/>
      <c r="P35" s="322"/>
      <c r="Q35" s="322"/>
    </row>
    <row r="36" spans="1:18" ht="25.5" customHeight="1">
      <c r="A36" s="322"/>
      <c r="B36" s="322"/>
      <c r="C36" s="322"/>
      <c r="D36" s="322"/>
      <c r="E36" s="322"/>
      <c r="F36" s="322"/>
      <c r="G36" s="322"/>
      <c r="H36" s="322"/>
      <c r="I36" s="322"/>
      <c r="J36" s="322"/>
      <c r="K36" s="322"/>
      <c r="L36" s="322"/>
      <c r="M36" s="322"/>
      <c r="N36" s="322"/>
      <c r="O36" s="322"/>
      <c r="P36" s="322"/>
      <c r="Q36" s="322"/>
    </row>
    <row r="37" spans="1:18" ht="25.5" customHeight="1">
      <c r="A37" s="322"/>
      <c r="B37" s="322"/>
      <c r="C37" s="322"/>
      <c r="D37" s="322"/>
      <c r="E37" s="322"/>
      <c r="F37" s="322"/>
      <c r="G37" s="322"/>
      <c r="H37" s="322"/>
      <c r="I37" s="322"/>
      <c r="J37" s="322"/>
      <c r="K37" s="322"/>
      <c r="L37" s="322"/>
      <c r="M37" s="322"/>
      <c r="N37" s="322"/>
      <c r="O37" s="322"/>
      <c r="P37" s="322"/>
      <c r="Q37" s="322"/>
    </row>
    <row r="38" spans="1:18" ht="25.5" customHeight="1">
      <c r="A38" s="322"/>
      <c r="B38" s="322"/>
      <c r="C38" s="322"/>
      <c r="D38" s="322"/>
      <c r="E38" s="322"/>
      <c r="F38" s="322"/>
      <c r="G38" s="322"/>
      <c r="H38" s="322"/>
      <c r="I38" s="322"/>
      <c r="J38" s="322"/>
      <c r="K38" s="322"/>
      <c r="L38" s="322"/>
      <c r="M38" s="322"/>
      <c r="N38" s="322"/>
      <c r="O38" s="322"/>
      <c r="P38" s="322"/>
      <c r="Q38" s="322"/>
    </row>
    <row r="39" spans="1:18" ht="25.5" customHeight="1">
      <c r="A39" s="322"/>
      <c r="B39" s="322"/>
      <c r="C39" s="322"/>
      <c r="D39" s="322"/>
      <c r="E39" s="322"/>
      <c r="F39" s="322"/>
      <c r="G39" s="322"/>
      <c r="H39" s="322"/>
      <c r="I39" s="322"/>
      <c r="J39" s="322"/>
      <c r="K39" s="322"/>
      <c r="L39" s="322"/>
      <c r="M39" s="322"/>
      <c r="N39" s="322"/>
      <c r="O39" s="322"/>
      <c r="P39" s="322"/>
      <c r="Q39" s="322"/>
    </row>
    <row r="40" spans="1:18" ht="25.5" customHeight="1">
      <c r="A40" s="322"/>
      <c r="B40" s="322"/>
      <c r="C40" s="322"/>
      <c r="D40" s="322"/>
      <c r="E40" s="322"/>
      <c r="F40" s="322"/>
      <c r="G40" s="322"/>
      <c r="H40" s="322"/>
      <c r="I40" s="322"/>
      <c r="J40" s="322"/>
      <c r="K40" s="322"/>
      <c r="L40" s="322"/>
      <c r="M40" s="322"/>
      <c r="N40" s="322"/>
      <c r="O40" s="322"/>
      <c r="P40" s="322"/>
      <c r="Q40" s="322"/>
    </row>
    <row r="41" spans="1:18" ht="25.5" customHeight="1">
      <c r="A41" s="322"/>
      <c r="B41" s="322"/>
      <c r="C41" s="322"/>
      <c r="D41" s="322"/>
      <c r="E41" s="322"/>
      <c r="F41" s="322"/>
      <c r="G41" s="322"/>
      <c r="H41" s="322"/>
      <c r="I41" s="322"/>
      <c r="J41" s="322"/>
      <c r="K41" s="322"/>
      <c r="L41" s="322"/>
      <c r="M41" s="322"/>
      <c r="N41" s="322"/>
      <c r="O41" s="322"/>
      <c r="P41" s="322"/>
      <c r="Q41" s="322"/>
    </row>
    <row r="42" spans="1:18" ht="25.5" customHeight="1">
      <c r="A42" s="322"/>
      <c r="B42" s="322"/>
      <c r="C42" s="322"/>
      <c r="D42" s="322"/>
      <c r="E42" s="322"/>
      <c r="F42" s="322"/>
      <c r="G42" s="322"/>
      <c r="H42" s="322"/>
      <c r="I42" s="322"/>
      <c r="J42" s="322"/>
      <c r="K42" s="322"/>
      <c r="L42" s="322"/>
      <c r="M42" s="322"/>
      <c r="N42" s="322"/>
      <c r="O42" s="322"/>
      <c r="P42" s="322"/>
      <c r="Q42" s="322"/>
    </row>
    <row r="43" spans="1:18" ht="25.5" customHeight="1">
      <c r="A43" s="322"/>
      <c r="B43" s="322"/>
      <c r="C43" s="322"/>
      <c r="D43" s="322"/>
      <c r="E43" s="322"/>
      <c r="F43" s="322"/>
      <c r="G43" s="322"/>
      <c r="H43" s="322"/>
      <c r="I43" s="322"/>
      <c r="J43" s="322"/>
      <c r="K43" s="322"/>
      <c r="L43" s="322"/>
      <c r="M43" s="322"/>
      <c r="N43" s="322"/>
      <c r="O43" s="322"/>
      <c r="P43" s="322"/>
      <c r="Q43" s="322"/>
    </row>
    <row r="44" spans="1:18" ht="25.5" customHeight="1">
      <c r="A44" s="322"/>
      <c r="B44" s="322"/>
      <c r="C44" s="322"/>
      <c r="D44" s="322"/>
      <c r="E44" s="322"/>
      <c r="F44" s="322"/>
      <c r="G44" s="322"/>
      <c r="H44" s="322"/>
      <c r="I44" s="322"/>
      <c r="J44" s="322"/>
      <c r="K44" s="322"/>
      <c r="L44" s="322"/>
      <c r="M44" s="322"/>
      <c r="N44" s="322"/>
      <c r="O44" s="322"/>
      <c r="P44" s="322"/>
      <c r="Q44" s="322"/>
    </row>
    <row r="45" spans="1:18" ht="25.5" customHeight="1">
      <c r="A45" s="322"/>
      <c r="B45" s="322"/>
      <c r="C45" s="322"/>
      <c r="D45" s="322"/>
      <c r="E45" s="322"/>
      <c r="F45" s="322"/>
      <c r="G45" s="322"/>
      <c r="H45" s="322"/>
      <c r="I45" s="322"/>
      <c r="J45" s="322"/>
      <c r="K45" s="322"/>
      <c r="L45" s="322"/>
      <c r="M45" s="322"/>
      <c r="N45" s="322"/>
      <c r="O45" s="322"/>
      <c r="P45" s="322"/>
      <c r="Q45" s="322"/>
    </row>
    <row r="46" spans="1:18" ht="25.5" customHeight="1">
      <c r="A46" s="322"/>
      <c r="B46" s="322"/>
      <c r="C46" s="322"/>
      <c r="D46" s="322"/>
      <c r="E46" s="322"/>
      <c r="F46" s="322"/>
      <c r="G46" s="322"/>
      <c r="H46" s="322"/>
      <c r="I46" s="322"/>
      <c r="J46" s="322"/>
      <c r="K46" s="322"/>
      <c r="L46" s="322"/>
      <c r="M46" s="322"/>
      <c r="N46" s="322"/>
      <c r="O46" s="322"/>
      <c r="P46" s="322"/>
      <c r="Q46" s="322"/>
      <c r="R46" s="270" t="s">
        <v>0</v>
      </c>
    </row>
    <row r="47" spans="1:18" ht="25.5" customHeight="1">
      <c r="A47" s="322"/>
      <c r="B47" s="322"/>
      <c r="C47" s="322"/>
      <c r="D47" s="322"/>
      <c r="E47" s="322"/>
      <c r="F47" s="322"/>
      <c r="G47" s="322"/>
      <c r="H47" s="322"/>
      <c r="I47" s="322"/>
      <c r="J47" s="322"/>
      <c r="K47" s="322"/>
      <c r="L47" s="322"/>
      <c r="M47" s="322"/>
      <c r="N47" s="322"/>
      <c r="O47" s="322"/>
      <c r="P47" s="322"/>
      <c r="Q47" s="322"/>
    </row>
    <row r="48" spans="1:18" ht="25.5" customHeight="1">
      <c r="A48" s="322"/>
      <c r="B48" s="322"/>
      <c r="C48" s="322"/>
      <c r="D48" s="322"/>
      <c r="E48" s="322"/>
      <c r="F48" s="322"/>
      <c r="G48" s="322"/>
      <c r="H48" s="322"/>
      <c r="I48" s="322"/>
      <c r="J48" s="322"/>
      <c r="K48" s="322"/>
      <c r="L48" s="322"/>
      <c r="M48" s="322"/>
      <c r="N48" s="322"/>
      <c r="O48" s="322"/>
      <c r="P48" s="322"/>
      <c r="Q48" s="322"/>
    </row>
    <row r="49" spans="1:19" ht="25.5" customHeight="1">
      <c r="A49" s="322"/>
      <c r="B49" s="322"/>
      <c r="C49" s="322"/>
      <c r="D49" s="322"/>
      <c r="E49" s="322"/>
      <c r="F49" s="322"/>
      <c r="G49" s="322"/>
      <c r="H49" s="322"/>
      <c r="I49" s="322"/>
      <c r="J49" s="322"/>
      <c r="K49" s="322"/>
      <c r="L49" s="322"/>
      <c r="M49" s="322"/>
      <c r="N49" s="322"/>
      <c r="O49" s="322"/>
      <c r="P49" s="322"/>
      <c r="Q49" s="322"/>
    </row>
    <row r="50" spans="1:19" ht="25.5" customHeight="1">
      <c r="A50" s="322"/>
      <c r="B50" s="322"/>
      <c r="C50" s="322"/>
      <c r="D50" s="322"/>
      <c r="E50" s="322"/>
      <c r="F50" s="322"/>
      <c r="G50" s="322"/>
      <c r="H50" s="322"/>
      <c r="I50" s="322"/>
      <c r="J50" s="322"/>
      <c r="K50" s="322"/>
      <c r="L50" s="322"/>
      <c r="M50" s="322"/>
      <c r="N50" s="322"/>
      <c r="O50" s="322"/>
      <c r="P50" s="322"/>
      <c r="Q50" s="322"/>
    </row>
    <row r="51" spans="1:19" ht="25.5" customHeight="1">
      <c r="A51" s="322"/>
      <c r="B51" s="322"/>
      <c r="C51" s="322"/>
      <c r="D51" s="322"/>
      <c r="E51" s="322"/>
      <c r="F51" s="322"/>
      <c r="G51" s="322"/>
      <c r="H51" s="322"/>
      <c r="I51" s="322"/>
      <c r="J51" s="322"/>
      <c r="K51" s="322"/>
      <c r="L51" s="322"/>
      <c r="M51" s="322"/>
      <c r="N51" s="322"/>
      <c r="O51" s="322"/>
      <c r="P51" s="322"/>
      <c r="Q51" s="322"/>
    </row>
    <row r="52" spans="1:19" ht="25.5" customHeight="1">
      <c r="A52" s="322"/>
      <c r="B52" s="322"/>
      <c r="C52" s="322"/>
      <c r="D52" s="322"/>
      <c r="E52" s="322"/>
      <c r="F52" s="322"/>
      <c r="G52" s="322"/>
      <c r="H52" s="322"/>
      <c r="I52" s="322"/>
      <c r="J52" s="322"/>
      <c r="K52" s="322"/>
      <c r="L52" s="322"/>
      <c r="M52" s="322"/>
      <c r="N52" s="322"/>
      <c r="O52" s="322"/>
      <c r="P52" s="322"/>
      <c r="Q52" s="322"/>
    </row>
    <row r="53" spans="1:19" ht="25.5" customHeight="1">
      <c r="A53" s="322"/>
      <c r="B53" s="322"/>
      <c r="C53" s="322"/>
      <c r="D53" s="322"/>
      <c r="E53" s="322"/>
      <c r="F53" s="322"/>
      <c r="G53" s="322"/>
      <c r="H53" s="322"/>
      <c r="I53" s="322"/>
      <c r="J53" s="322"/>
      <c r="K53" s="322"/>
      <c r="L53" s="322"/>
      <c r="M53" s="322"/>
      <c r="N53" s="322"/>
      <c r="O53" s="322"/>
      <c r="P53" s="322"/>
      <c r="Q53" s="322"/>
    </row>
    <row r="58" spans="1:19" ht="51" customHeight="1"/>
    <row r="59" spans="1:19" ht="78" customHeight="1">
      <c r="A59" s="1352"/>
      <c r="B59" s="1352"/>
      <c r="C59" s="1352"/>
      <c r="D59" s="1352"/>
      <c r="E59" s="1352"/>
      <c r="F59" s="1352"/>
      <c r="G59" s="1352"/>
      <c r="H59" s="1352"/>
      <c r="I59" s="1352"/>
      <c r="J59" s="1352"/>
      <c r="K59" s="1352"/>
      <c r="L59" s="1352"/>
      <c r="M59" s="1352"/>
      <c r="N59" s="1352"/>
      <c r="O59" s="1352"/>
      <c r="P59" s="1352"/>
      <c r="Q59" s="1352"/>
      <c r="R59" s="1352"/>
      <c r="S59" s="1352"/>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77">
    <tabColor rgb="FF00B0F0"/>
    <pageSetUpPr fitToPage="1"/>
  </sheetPr>
  <dimension ref="A1:N54"/>
  <sheetViews>
    <sheetView showGridLines="0" view="pageBreakPreview" zoomScale="70" zoomScaleNormal="100" zoomScaleSheetLayoutView="70" workbookViewId="0">
      <selection activeCell="E16" sqref="E16"/>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45" t="s">
        <v>667</v>
      </c>
      <c r="B1" s="1545"/>
      <c r="C1" s="1545"/>
      <c r="D1" s="1545"/>
      <c r="E1" s="1545"/>
      <c r="F1" s="1545"/>
      <c r="G1" s="1545"/>
      <c r="H1" s="1545"/>
      <c r="I1" s="1545"/>
      <c r="J1" s="1545"/>
      <c r="K1" s="1545"/>
    </row>
    <row r="2" spans="1:13" s="461" customFormat="1" ht="44.25" customHeight="1">
      <c r="A2" s="1549" t="str">
        <f>+'Resumen '!O2</f>
        <v>Período:  Diciembre 2007 - Mayo 2024</v>
      </c>
      <c r="B2" s="1549"/>
      <c r="C2" s="1549"/>
      <c r="D2" s="1549"/>
      <c r="E2" s="1549"/>
      <c r="F2" s="1549"/>
      <c r="G2" s="1549"/>
      <c r="H2" s="1549"/>
      <c r="I2" s="1549"/>
      <c r="J2" s="1549"/>
      <c r="K2" s="1549"/>
    </row>
    <row r="3" spans="1:13" ht="12" customHeight="1">
      <c r="A3" s="166"/>
      <c r="B3" s="166"/>
      <c r="C3" s="166"/>
      <c r="D3" s="166"/>
      <c r="E3" s="166"/>
      <c r="F3" s="166"/>
      <c r="G3" s="166"/>
      <c r="H3" s="166"/>
      <c r="I3" s="166"/>
      <c r="J3" s="166"/>
      <c r="K3" s="166"/>
    </row>
    <row r="4" spans="1:13" ht="33" customHeight="1">
      <c r="B4" s="1546" t="s">
        <v>668</v>
      </c>
      <c r="C4" s="1547"/>
      <c r="D4" s="1547"/>
      <c r="E4" s="1547"/>
      <c r="F4" s="1547"/>
      <c r="G4" s="1547"/>
      <c r="H4" s="1548"/>
      <c r="L4" s="154"/>
    </row>
    <row r="5" spans="1:13" s="113" customFormat="1" ht="60" customHeight="1">
      <c r="A5" s="549" t="s">
        <v>669</v>
      </c>
      <c r="B5" s="550" t="s">
        <v>670</v>
      </c>
      <c r="C5" s="550" t="s">
        <v>671</v>
      </c>
      <c r="D5" s="550" t="s">
        <v>530</v>
      </c>
      <c r="E5" s="550" t="s">
        <v>672</v>
      </c>
      <c r="F5" s="551" t="s">
        <v>673</v>
      </c>
      <c r="G5" s="550" t="s">
        <v>674</v>
      </c>
      <c r="H5" s="552" t="s">
        <v>675</v>
      </c>
      <c r="I5" s="449"/>
      <c r="J5" s="449"/>
      <c r="K5" s="449"/>
      <c r="L5" s="449"/>
    </row>
    <row r="6" spans="1:13" s="77" customFormat="1" ht="18" customHeight="1">
      <c r="A6" s="540">
        <v>2007</v>
      </c>
      <c r="B6" s="541">
        <v>1635826213.1600001</v>
      </c>
      <c r="C6" s="542">
        <f>B6/H6</f>
        <v>0.94578819961072813</v>
      </c>
      <c r="D6" s="541">
        <v>70883463.600000009</v>
      </c>
      <c r="E6" s="542">
        <f t="shared" ref="E6:E24" si="0">D6/H6</f>
        <v>4.0982802990368349E-2</v>
      </c>
      <c r="F6" s="543">
        <v>22880747.219999999</v>
      </c>
      <c r="G6" s="542">
        <f t="shared" ref="G6:G23" si="1">F6/H6</f>
        <v>1.3228997398903602E-2</v>
      </c>
      <c r="H6" s="544">
        <f t="shared" ref="H6:H18" si="2">B6+D6+F6</f>
        <v>1729590423.98</v>
      </c>
      <c r="I6" s="175"/>
      <c r="J6" s="176"/>
      <c r="K6" s="178"/>
      <c r="L6" s="177"/>
      <c r="M6" s="110"/>
    </row>
    <row r="7" spans="1:13" s="77" customFormat="1" ht="18" customHeight="1">
      <c r="A7" s="540">
        <v>2008</v>
      </c>
      <c r="B7" s="543">
        <v>1581393650.8599999</v>
      </c>
      <c r="C7" s="542">
        <f>B7/H7</f>
        <v>0.94890566872483018</v>
      </c>
      <c r="D7" s="543">
        <v>68964104.809999987</v>
      </c>
      <c r="E7" s="542">
        <f t="shared" si="0"/>
        <v>4.1381492809936499E-2</v>
      </c>
      <c r="F7" s="543">
        <v>16186878.83</v>
      </c>
      <c r="G7" s="542">
        <f t="shared" si="1"/>
        <v>9.7128384652334383E-3</v>
      </c>
      <c r="H7" s="544">
        <f t="shared" si="2"/>
        <v>1666544634.4999998</v>
      </c>
      <c r="I7" s="175" t="s">
        <v>0</v>
      </c>
      <c r="J7" s="176"/>
      <c r="K7" s="178"/>
      <c r="L7" s="177"/>
      <c r="M7" s="110"/>
    </row>
    <row r="8" spans="1:13" s="77" customFormat="1" ht="18" customHeight="1">
      <c r="A8" s="540">
        <v>2009</v>
      </c>
      <c r="B8" s="541">
        <v>1687099942.1400001</v>
      </c>
      <c r="C8" s="542">
        <f>B8/H8</f>
        <v>0.95230043356878247</v>
      </c>
      <c r="D8" s="541">
        <v>73407508.640000001</v>
      </c>
      <c r="E8" s="542">
        <f t="shared" si="0"/>
        <v>4.1435602336873975E-2</v>
      </c>
      <c r="F8" s="543">
        <v>11097268.350000001</v>
      </c>
      <c r="G8" s="542">
        <f t="shared" si="1"/>
        <v>6.263964094343601E-3</v>
      </c>
      <c r="H8" s="544">
        <f t="shared" si="2"/>
        <v>1771604719.1300001</v>
      </c>
      <c r="I8" s="175"/>
      <c r="J8" s="176"/>
      <c r="K8" s="179"/>
      <c r="L8" s="177"/>
      <c r="M8" s="110"/>
    </row>
    <row r="9" spans="1:13" s="77" customFormat="1" ht="18" customHeight="1">
      <c r="A9" s="540">
        <v>2010</v>
      </c>
      <c r="B9" s="541">
        <v>1922473262.4300001</v>
      </c>
      <c r="C9" s="542">
        <f>B9/H9</f>
        <v>0.95304420065592299</v>
      </c>
      <c r="D9" s="541">
        <v>83809693.36999999</v>
      </c>
      <c r="E9" s="542">
        <f t="shared" si="0"/>
        <v>4.1547699926951773E-2</v>
      </c>
      <c r="F9" s="543">
        <v>10909175.590000002</v>
      </c>
      <c r="G9" s="542">
        <f t="shared" si="1"/>
        <v>5.4080994171253009E-3</v>
      </c>
      <c r="H9" s="544">
        <f t="shared" si="2"/>
        <v>2017192131.3899999</v>
      </c>
      <c r="I9" s="180"/>
      <c r="J9" s="176"/>
      <c r="K9" s="180"/>
      <c r="L9" s="177"/>
      <c r="M9" s="130"/>
    </row>
    <row r="10" spans="1:13" s="77" customFormat="1" ht="18" customHeight="1">
      <c r="A10" s="540">
        <v>2011</v>
      </c>
      <c r="B10" s="541">
        <v>2175109581.8400002</v>
      </c>
      <c r="C10" s="542">
        <f t="shared" ref="C10:C24" si="3">B10/H10</f>
        <v>0.95103367657376847</v>
      </c>
      <c r="D10" s="541">
        <v>94554070.570000008</v>
      </c>
      <c r="E10" s="542">
        <f t="shared" si="0"/>
        <v>4.1342333333446481E-2</v>
      </c>
      <c r="F10" s="543">
        <v>17436831.43</v>
      </c>
      <c r="G10" s="542">
        <f t="shared" si="1"/>
        <v>7.623990092785026E-3</v>
      </c>
      <c r="H10" s="544">
        <f t="shared" si="2"/>
        <v>2287100483.8400002</v>
      </c>
      <c r="I10" s="180"/>
      <c r="J10" s="176"/>
      <c r="K10" s="180"/>
      <c r="L10" s="177"/>
    </row>
    <row r="11" spans="1:13" s="77" customFormat="1" ht="18" customHeight="1">
      <c r="A11" s="540">
        <v>2012</v>
      </c>
      <c r="B11" s="541">
        <v>2411674911.5</v>
      </c>
      <c r="C11" s="542">
        <f t="shared" si="3"/>
        <v>0.95211214546597178</v>
      </c>
      <c r="D11" s="541">
        <v>104789518.08999999</v>
      </c>
      <c r="E11" s="542">
        <f t="shared" si="0"/>
        <v>4.1370158314148531E-2</v>
      </c>
      <c r="F11" s="543">
        <v>16509152.34</v>
      </c>
      <c r="G11" s="542">
        <f t="shared" si="1"/>
        <v>6.5176962198795789E-3</v>
      </c>
      <c r="H11" s="544">
        <f>B11+D11+F11</f>
        <v>2532973581.9300003</v>
      </c>
      <c r="I11" s="181"/>
      <c r="K11" s="180"/>
      <c r="L11" s="177"/>
    </row>
    <row r="12" spans="1:13" s="77" customFormat="1" ht="18" customHeight="1">
      <c r="A12" s="540">
        <v>2013</v>
      </c>
      <c r="B12" s="541">
        <v>2663186569.8199997</v>
      </c>
      <c r="C12" s="542">
        <f t="shared" si="3"/>
        <v>0.95177416884053523</v>
      </c>
      <c r="D12" s="541">
        <v>115834844.37000003</v>
      </c>
      <c r="E12" s="542">
        <f t="shared" si="0"/>
        <v>4.1397254691953878E-2</v>
      </c>
      <c r="F12" s="543">
        <v>19107235.449999999</v>
      </c>
      <c r="G12" s="542">
        <f t="shared" si="1"/>
        <v>6.8285764675109885E-3</v>
      </c>
      <c r="H12" s="544">
        <f t="shared" si="2"/>
        <v>2798128649.6399994</v>
      </c>
      <c r="K12" s="180"/>
      <c r="L12" s="177"/>
    </row>
    <row r="13" spans="1:13" s="77" customFormat="1" ht="18" customHeight="1">
      <c r="A13" s="540">
        <v>2014</v>
      </c>
      <c r="B13" s="541">
        <v>3005088863.5</v>
      </c>
      <c r="C13" s="542">
        <f t="shared" si="3"/>
        <v>0.95169285075746779</v>
      </c>
      <c r="D13" s="541">
        <v>131454109.10000002</v>
      </c>
      <c r="E13" s="542">
        <f t="shared" si="0"/>
        <v>4.1630694304146058E-2</v>
      </c>
      <c r="F13" s="543">
        <v>21081739.099999998</v>
      </c>
      <c r="G13" s="542">
        <f t="shared" si="1"/>
        <v>6.6764549383862741E-3</v>
      </c>
      <c r="H13" s="544">
        <f t="shared" si="2"/>
        <v>3157624711.6999998</v>
      </c>
      <c r="K13" s="180"/>
      <c r="L13" s="177"/>
    </row>
    <row r="14" spans="1:13" s="77" customFormat="1" ht="18" customHeight="1">
      <c r="A14" s="540">
        <v>2015</v>
      </c>
      <c r="B14" s="541">
        <v>3382710516.6399999</v>
      </c>
      <c r="C14" s="542">
        <f t="shared" si="3"/>
        <v>0.95338904993406337</v>
      </c>
      <c r="D14" s="541">
        <v>147262666.77000001</v>
      </c>
      <c r="E14" s="542">
        <f t="shared" si="0"/>
        <v>4.1504767632928548E-2</v>
      </c>
      <c r="F14" s="543">
        <v>18117196.77</v>
      </c>
      <c r="G14" s="542">
        <f t="shared" si="1"/>
        <v>5.106182433008059E-3</v>
      </c>
      <c r="H14" s="544">
        <f>B14+D14+F14</f>
        <v>3548090380.1799998</v>
      </c>
      <c r="I14" s="134"/>
      <c r="J14" s="176"/>
      <c r="K14" s="180"/>
      <c r="L14" s="177"/>
    </row>
    <row r="15" spans="1:13" s="77" customFormat="1" ht="18" customHeight="1">
      <c r="A15" s="540">
        <v>2016</v>
      </c>
      <c r="B15" s="541">
        <v>3862688790.9599996</v>
      </c>
      <c r="C15" s="542">
        <f t="shared" si="3"/>
        <v>0.95416022594621486</v>
      </c>
      <c r="D15" s="541">
        <v>168521814.59</v>
      </c>
      <c r="E15" s="542">
        <f t="shared" si="0"/>
        <v>4.1628208066458665E-2</v>
      </c>
      <c r="F15" s="543">
        <v>17049514.629999999</v>
      </c>
      <c r="G15" s="542">
        <f t="shared" si="1"/>
        <v>4.2115659873264068E-3</v>
      </c>
      <c r="H15" s="544">
        <f t="shared" si="2"/>
        <v>4048260120.1799998</v>
      </c>
      <c r="J15" s="176"/>
      <c r="K15" s="182"/>
      <c r="L15" s="177"/>
    </row>
    <row r="16" spans="1:13" s="77" customFormat="1" ht="18" customHeight="1">
      <c r="A16" s="540">
        <v>2017</v>
      </c>
      <c r="B16" s="541">
        <v>4365095869.0900002</v>
      </c>
      <c r="C16" s="542">
        <f t="shared" si="3"/>
        <v>0.95451833422211996</v>
      </c>
      <c r="D16" s="541">
        <v>189049670.72999999</v>
      </c>
      <c r="E16" s="542">
        <f t="shared" si="0"/>
        <v>4.1339613653905587E-2</v>
      </c>
      <c r="F16" s="543">
        <v>18941966.82</v>
      </c>
      <c r="G16" s="542">
        <f t="shared" si="1"/>
        <v>4.1420521239746181E-3</v>
      </c>
      <c r="H16" s="544">
        <f t="shared" si="2"/>
        <v>4573087506.6399994</v>
      </c>
      <c r="I16" s="118"/>
      <c r="J16" s="118"/>
      <c r="K16" s="118"/>
      <c r="L16" s="177"/>
      <c r="M16" s="118"/>
    </row>
    <row r="17" spans="1:14" s="77" customFormat="1" ht="18" customHeight="1">
      <c r="A17" s="540">
        <v>2018</v>
      </c>
      <c r="B17" s="541">
        <v>4960308050.1199999</v>
      </c>
      <c r="C17" s="542">
        <f t="shared" si="3"/>
        <v>0.95442170562015738</v>
      </c>
      <c r="D17" s="541">
        <v>216582431.09999999</v>
      </c>
      <c r="E17" s="542">
        <f t="shared" si="0"/>
        <v>4.1673011274535959E-2</v>
      </c>
      <c r="F17" s="543">
        <v>20296486.460000001</v>
      </c>
      <c r="G17" s="542">
        <f t="shared" si="1"/>
        <v>3.9052831053065342E-3</v>
      </c>
      <c r="H17" s="544">
        <f t="shared" si="2"/>
        <v>5197186967.6800003</v>
      </c>
      <c r="I17" s="118"/>
      <c r="J17" s="118"/>
      <c r="K17" s="118"/>
      <c r="L17" s="177"/>
      <c r="M17" s="118"/>
    </row>
    <row r="18" spans="1:14" s="77" customFormat="1" ht="18" customHeight="1">
      <c r="A18" s="540">
        <v>2019</v>
      </c>
      <c r="B18" s="541">
        <v>5454398175.96</v>
      </c>
      <c r="C18" s="542">
        <f t="shared" si="3"/>
        <v>0.95509227720429402</v>
      </c>
      <c r="D18" s="541">
        <v>236137407.19999999</v>
      </c>
      <c r="E18" s="542">
        <f t="shared" si="0"/>
        <v>4.13488356918627E-2</v>
      </c>
      <c r="F18" s="543">
        <v>20324305.609999999</v>
      </c>
      <c r="G18" s="542">
        <f t="shared" si="1"/>
        <v>3.5588871038433815E-3</v>
      </c>
      <c r="H18" s="544">
        <f t="shared" si="2"/>
        <v>5710859888.7699995</v>
      </c>
      <c r="I18" s="118"/>
      <c r="J18" s="118"/>
      <c r="K18" s="118"/>
      <c r="L18" s="177"/>
      <c r="M18" s="118"/>
    </row>
    <row r="19" spans="1:14" s="77" customFormat="1" ht="18" customHeight="1">
      <c r="A19" s="540">
        <v>2020</v>
      </c>
      <c r="B19" s="541">
        <v>5371768693.4499998</v>
      </c>
      <c r="C19" s="542">
        <f t="shared" si="3"/>
        <v>0.95732388446010375</v>
      </c>
      <c r="D19" s="541">
        <v>233752220.31999999</v>
      </c>
      <c r="E19" s="542">
        <f t="shared" si="0"/>
        <v>4.1657896370477683E-2</v>
      </c>
      <c r="F19" s="543">
        <v>5713466.4100000001</v>
      </c>
      <c r="G19" s="542">
        <f t="shared" si="1"/>
        <v>1.0182191694186051E-3</v>
      </c>
      <c r="H19" s="544">
        <f>B19+D19+F19</f>
        <v>5611234380.1799994</v>
      </c>
      <c r="I19" s="118"/>
      <c r="J19" s="118"/>
      <c r="K19" s="118"/>
      <c r="L19" s="183"/>
      <c r="M19" s="118"/>
    </row>
    <row r="20" spans="1:14" s="77" customFormat="1" ht="18" customHeight="1">
      <c r="A20" s="540">
        <v>2021</v>
      </c>
      <c r="B20" s="541">
        <v>6220465761.29</v>
      </c>
      <c r="C20" s="542">
        <f>B20/H20</f>
        <v>0.95737338828337348</v>
      </c>
      <c r="D20" s="541">
        <v>270679156.31999999</v>
      </c>
      <c r="E20" s="542">
        <f t="shared" si="0"/>
        <v>4.1659424063773424E-2</v>
      </c>
      <c r="F20" s="543">
        <v>6284233.25</v>
      </c>
      <c r="G20" s="542">
        <f t="shared" si="1"/>
        <v>9.6718765285316258E-4</v>
      </c>
      <c r="H20" s="544">
        <f>B20+D20+F20</f>
        <v>6497429150.8599997</v>
      </c>
      <c r="I20" s="118"/>
      <c r="J20" s="118"/>
      <c r="K20" s="118"/>
      <c r="L20" s="118"/>
      <c r="M20" s="118"/>
    </row>
    <row r="21" spans="1:14" s="77" customFormat="1" ht="18" customHeight="1">
      <c r="A21" s="540">
        <v>2022</v>
      </c>
      <c r="B21" s="541">
        <v>7563778550.6599998</v>
      </c>
      <c r="C21" s="542">
        <v>0.95758727755140161</v>
      </c>
      <c r="D21" s="541">
        <v>329129862.10000002</v>
      </c>
      <c r="E21" s="542">
        <f t="shared" si="0"/>
        <v>4.1668402439109763E-2</v>
      </c>
      <c r="F21" s="543">
        <v>5879225.6900000004</v>
      </c>
      <c r="G21" s="542">
        <f t="shared" si="1"/>
        <v>7.4432000948865826E-4</v>
      </c>
      <c r="H21" s="544">
        <v>7898787638.4499998</v>
      </c>
      <c r="I21" s="118"/>
      <c r="J21" s="118"/>
      <c r="K21" s="118"/>
      <c r="L21" s="118"/>
      <c r="M21" s="118"/>
      <c r="N21" s="77" t="s">
        <v>676</v>
      </c>
    </row>
    <row r="22" spans="1:14" s="77" customFormat="1" ht="18" customHeight="1">
      <c r="A22" s="540">
        <v>2023</v>
      </c>
      <c r="B22" s="541">
        <v>8660987464.0699997</v>
      </c>
      <c r="C22" s="542">
        <f>B22/H22</f>
        <v>0.95764504708886067</v>
      </c>
      <c r="D22" s="541">
        <v>376868065.86000001</v>
      </c>
      <c r="E22" s="542">
        <f t="shared" si="0"/>
        <v>4.1670287386282569E-2</v>
      </c>
      <c r="F22" s="543">
        <v>6192147.6500000004</v>
      </c>
      <c r="G22" s="542">
        <f t="shared" si="1"/>
        <v>6.8466552485677424E-4</v>
      </c>
      <c r="H22" s="544">
        <v>9044047677.5799999</v>
      </c>
      <c r="I22" s="118"/>
      <c r="J22" s="118"/>
      <c r="K22" s="118"/>
      <c r="L22" s="118"/>
      <c r="M22" s="118"/>
    </row>
    <row r="23" spans="1:14" s="78" customFormat="1" ht="18.75">
      <c r="A23" s="540" t="str">
        <f>+'Resumen '!O5</f>
        <v>Ene-May. 24</v>
      </c>
      <c r="B23" s="1095">
        <f>+'Resumen '!H97</f>
        <v>3943834338.75</v>
      </c>
      <c r="C23" s="1096">
        <f>B23/H23</f>
        <v>0.9575527066549494</v>
      </c>
      <c r="D23" s="1095">
        <f>+'Resumen '!H98</f>
        <v>171611178.21000001</v>
      </c>
      <c r="E23" s="542">
        <f t="shared" si="0"/>
        <v>4.1666747148236913E-2</v>
      </c>
      <c r="F23" s="1097">
        <f>+'Resumen '!H99</f>
        <v>3214804.65</v>
      </c>
      <c r="G23" s="542">
        <f t="shared" si="1"/>
        <v>7.8054619681365719E-4</v>
      </c>
      <c r="H23" s="1098">
        <f>B23+D23+F23</f>
        <v>4118660321.6100001</v>
      </c>
      <c r="I23" s="119"/>
      <c r="J23" s="119"/>
      <c r="K23" s="119"/>
      <c r="L23" s="118">
        <f>+Tabla42[[#This Row],[Total por Año]]-'Resumen '!H100</f>
        <v>0</v>
      </c>
      <c r="M23" s="118"/>
    </row>
    <row r="24" spans="1:14" ht="18.75" customHeight="1">
      <c r="A24" s="545" t="s">
        <v>202</v>
      </c>
      <c r="B24" s="546">
        <f>SUM(B6:B23)</f>
        <v>70867889206.23999</v>
      </c>
      <c r="C24" s="547">
        <f t="shared" si="3"/>
        <v>0.95498469162011801</v>
      </c>
      <c r="D24" s="546">
        <f>SUM(D6:D23)</f>
        <v>3083291785.75</v>
      </c>
      <c r="E24" s="547">
        <f t="shared" si="0"/>
        <v>4.1549092094731684E-2</v>
      </c>
      <c r="F24" s="546">
        <f>SUM(F6:F23)</f>
        <v>257222376.25000003</v>
      </c>
      <c r="G24" s="547">
        <f>F24/H24</f>
        <v>3.4662162851503567E-3</v>
      </c>
      <c r="H24" s="548">
        <f>SUM(H6:H23)</f>
        <v>74208403368.23999</v>
      </c>
      <c r="I24" s="8"/>
      <c r="J24" s="8"/>
      <c r="K24" s="8"/>
      <c r="L24" s="118"/>
      <c r="M24" s="118"/>
    </row>
    <row r="25" spans="1:14" ht="18.75">
      <c r="A25" t="s">
        <v>502</v>
      </c>
      <c r="B25" s="7"/>
      <c r="C25" s="7"/>
      <c r="D25" s="7"/>
      <c r="E25" s="7"/>
      <c r="F25" s="7"/>
      <c r="G25" s="8"/>
      <c r="H25" s="8"/>
      <c r="I25" s="8"/>
      <c r="J25" s="8"/>
      <c r="K25" s="8"/>
      <c r="L25" s="119"/>
      <c r="M25" s="119"/>
    </row>
    <row r="26" spans="1:14">
      <c r="B26" s="40"/>
      <c r="C26" s="40"/>
      <c r="D26" s="40"/>
      <c r="E26" s="40"/>
      <c r="F26" s="40"/>
      <c r="G26" s="8"/>
      <c r="H26" s="8"/>
      <c r="I26" s="8"/>
      <c r="J26" s="8"/>
      <c r="K26" s="8"/>
      <c r="L26" s="155"/>
      <c r="M26" s="8"/>
    </row>
    <row r="27" spans="1:14">
      <c r="C27" s="8"/>
      <c r="D27" s="8"/>
      <c r="E27" s="8"/>
      <c r="F27" s="8"/>
      <c r="G27" s="8"/>
      <c r="H27" s="8"/>
      <c r="I27" s="8"/>
      <c r="J27" s="8"/>
      <c r="K27" s="8"/>
      <c r="L27" s="155"/>
      <c r="M27" s="8"/>
    </row>
    <row r="28" spans="1:14">
      <c r="C28" s="8"/>
      <c r="D28" s="8"/>
      <c r="E28" s="8"/>
      <c r="F28" s="8"/>
      <c r="G28" s="8"/>
      <c r="H28" s="8"/>
      <c r="I28" s="8"/>
      <c r="J28" s="8"/>
      <c r="K28" s="8"/>
      <c r="L28" s="156"/>
      <c r="M28" s="8"/>
    </row>
    <row r="29" spans="1:14">
      <c r="C29" s="8"/>
      <c r="D29" s="8"/>
      <c r="E29" s="8"/>
      <c r="F29" s="8"/>
      <c r="G29" s="8"/>
      <c r="H29" s="8"/>
      <c r="I29" s="8"/>
      <c r="J29" s="8"/>
      <c r="K29" s="8"/>
      <c r="L29" s="8"/>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L40" s="8"/>
      <c r="M40" s="8"/>
    </row>
    <row r="41" spans="3:13">
      <c r="C41" s="8"/>
      <c r="D41" s="8"/>
      <c r="E41" s="8"/>
      <c r="F41" s="8"/>
      <c r="G41" s="8"/>
      <c r="H41" s="8"/>
      <c r="L41" s="8"/>
      <c r="M41" s="8"/>
    </row>
    <row r="42" spans="3:13">
      <c r="C42" s="8"/>
      <c r="D42" s="8"/>
      <c r="E42" s="8"/>
      <c r="F42" s="8"/>
      <c r="G42" s="8"/>
      <c r="H42" s="8"/>
    </row>
    <row r="43" spans="3:13" ht="39" customHeight="1">
      <c r="C43" s="8"/>
      <c r="D43" s="8"/>
      <c r="E43" s="8"/>
      <c r="F43" s="8"/>
      <c r="G43" s="8"/>
      <c r="H43" s="8"/>
    </row>
    <row r="44" spans="3:13" ht="48" customHeight="1"/>
    <row r="54" ht="70.5" customHeight="1"/>
  </sheetData>
  <mergeCells count="3">
    <mergeCell ref="A1:K1"/>
    <mergeCell ref="B4:H4"/>
    <mergeCell ref="A2:K2"/>
  </mergeCells>
  <conditionalFormatting sqref="B18:H23">
    <cfRule type="cellIs" dxfId="217"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defaultColWidth="11.42578125" defaultRowHeight="15"/>
  <cols>
    <col min="7" max="7" width="9.42578125" customWidth="1"/>
  </cols>
  <sheetData>
    <row r="11" spans="4:4" ht="61.5">
      <c r="D11" s="73"/>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O46"/>
    </sheetView>
  </sheetViews>
  <sheetFormatPr defaultColWidth="11.42578125" defaultRowHeight="14.25"/>
  <cols>
    <col min="1" max="6" width="11.42578125" style="270"/>
    <col min="7" max="7" width="9.42578125" style="270" customWidth="1"/>
    <col min="8" max="11" width="11.42578125" style="270"/>
    <col min="12" max="12" width="19.28515625" style="270" customWidth="1"/>
    <col min="13" max="13" width="11.42578125" style="270"/>
    <col min="14" max="14" width="30.140625" style="270" customWidth="1"/>
    <col min="15" max="16384" width="11.42578125" style="270"/>
  </cols>
  <sheetData>
    <row r="3" spans="1:15" ht="25.5" customHeight="1"/>
    <row r="4" spans="1:15" ht="24" customHeight="1"/>
    <row r="5" spans="1:15" ht="22.5" customHeight="1">
      <c r="A5" s="1459" t="s">
        <v>677</v>
      </c>
      <c r="B5" s="1459"/>
      <c r="C5" s="1459"/>
      <c r="D5" s="1459"/>
      <c r="E5" s="1459"/>
      <c r="F5" s="1459"/>
      <c r="G5" s="1459"/>
      <c r="H5" s="1459"/>
      <c r="I5" s="1459"/>
      <c r="J5" s="1459"/>
      <c r="K5" s="1459"/>
      <c r="L5" s="1459"/>
      <c r="M5" s="1459"/>
      <c r="N5" s="1459"/>
      <c r="O5" s="1459"/>
    </row>
    <row r="6" spans="1:15" ht="17.25" customHeight="1">
      <c r="A6" s="1459"/>
      <c r="B6" s="1459"/>
      <c r="C6" s="1459"/>
      <c r="D6" s="1459"/>
      <c r="E6" s="1459"/>
      <c r="F6" s="1459"/>
      <c r="G6" s="1459"/>
      <c r="H6" s="1459"/>
      <c r="I6" s="1459"/>
      <c r="J6" s="1459"/>
      <c r="K6" s="1459"/>
      <c r="L6" s="1459"/>
      <c r="M6" s="1459"/>
      <c r="N6" s="1459"/>
      <c r="O6" s="1459"/>
    </row>
    <row r="7" spans="1:15" ht="14.25" customHeight="1">
      <c r="A7" s="1459"/>
      <c r="B7" s="1459"/>
      <c r="C7" s="1459"/>
      <c r="D7" s="1459"/>
      <c r="E7" s="1459"/>
      <c r="F7" s="1459"/>
      <c r="G7" s="1459"/>
      <c r="H7" s="1459"/>
      <c r="I7" s="1459"/>
      <c r="J7" s="1459"/>
      <c r="K7" s="1459"/>
      <c r="L7" s="1459"/>
      <c r="M7" s="1459"/>
      <c r="N7" s="1459"/>
      <c r="O7" s="1459"/>
    </row>
    <row r="8" spans="1:15" ht="14.25" customHeight="1">
      <c r="A8" s="1459"/>
      <c r="B8" s="1459"/>
      <c r="C8" s="1459"/>
      <c r="D8" s="1459"/>
      <c r="E8" s="1459"/>
      <c r="F8" s="1459"/>
      <c r="G8" s="1459"/>
      <c r="H8" s="1459"/>
      <c r="I8" s="1459"/>
      <c r="J8" s="1459"/>
      <c r="K8" s="1459"/>
      <c r="L8" s="1459"/>
      <c r="M8" s="1459"/>
      <c r="N8" s="1459"/>
      <c r="O8" s="1459"/>
    </row>
    <row r="9" spans="1:15" ht="14.25" customHeight="1">
      <c r="A9" s="1459"/>
      <c r="B9" s="1459"/>
      <c r="C9" s="1459"/>
      <c r="D9" s="1459"/>
      <c r="E9" s="1459"/>
      <c r="F9" s="1459"/>
      <c r="G9" s="1459"/>
      <c r="H9" s="1459"/>
      <c r="I9" s="1459"/>
      <c r="J9" s="1459"/>
      <c r="K9" s="1459"/>
      <c r="L9" s="1459"/>
      <c r="M9" s="1459"/>
      <c r="N9" s="1459"/>
      <c r="O9" s="1459"/>
    </row>
    <row r="10" spans="1:15" ht="14.25" customHeight="1">
      <c r="A10" s="1459"/>
      <c r="B10" s="1459"/>
      <c r="C10" s="1459"/>
      <c r="D10" s="1459"/>
      <c r="E10" s="1459"/>
      <c r="F10" s="1459"/>
      <c r="G10" s="1459"/>
      <c r="H10" s="1459"/>
      <c r="I10" s="1459"/>
      <c r="J10" s="1459"/>
      <c r="K10" s="1459"/>
      <c r="L10" s="1459"/>
      <c r="M10" s="1459"/>
      <c r="N10" s="1459"/>
      <c r="O10" s="1459"/>
    </row>
    <row r="11" spans="1:15" ht="14.25" customHeight="1">
      <c r="A11" s="1459"/>
      <c r="B11" s="1459"/>
      <c r="C11" s="1459"/>
      <c r="D11" s="1459"/>
      <c r="E11" s="1459"/>
      <c r="F11" s="1459"/>
      <c r="G11" s="1459"/>
      <c r="H11" s="1459"/>
      <c r="I11" s="1459"/>
      <c r="J11" s="1459"/>
      <c r="K11" s="1459"/>
      <c r="L11" s="1459"/>
      <c r="M11" s="1459"/>
      <c r="N11" s="1459"/>
      <c r="O11" s="1459"/>
    </row>
    <row r="12" spans="1:15" ht="14.25" customHeight="1">
      <c r="A12" s="1459"/>
      <c r="B12" s="1459"/>
      <c r="C12" s="1459"/>
      <c r="D12" s="1459"/>
      <c r="E12" s="1459"/>
      <c r="F12" s="1459"/>
      <c r="G12" s="1459"/>
      <c r="H12" s="1459"/>
      <c r="I12" s="1459"/>
      <c r="J12" s="1459"/>
      <c r="K12" s="1459"/>
      <c r="L12" s="1459"/>
      <c r="M12" s="1459"/>
      <c r="N12" s="1459"/>
      <c r="O12" s="1459"/>
    </row>
    <row r="13" spans="1:15" ht="14.25" customHeight="1">
      <c r="A13" s="1459"/>
      <c r="B13" s="1459"/>
      <c r="C13" s="1459"/>
      <c r="D13" s="1459"/>
      <c r="E13" s="1459"/>
      <c r="F13" s="1459"/>
      <c r="G13" s="1459"/>
      <c r="H13" s="1459"/>
      <c r="I13" s="1459"/>
      <c r="J13" s="1459"/>
      <c r="K13" s="1459"/>
      <c r="L13" s="1459"/>
      <c r="M13" s="1459"/>
      <c r="N13" s="1459"/>
      <c r="O13" s="1459"/>
    </row>
    <row r="14" spans="1:15" ht="14.25" customHeight="1">
      <c r="A14" s="1459"/>
      <c r="B14" s="1459"/>
      <c r="C14" s="1459"/>
      <c r="D14" s="1459"/>
      <c r="E14" s="1459"/>
      <c r="F14" s="1459"/>
      <c r="G14" s="1459"/>
      <c r="H14" s="1459"/>
      <c r="I14" s="1459"/>
      <c r="J14" s="1459"/>
      <c r="K14" s="1459"/>
      <c r="L14" s="1459"/>
      <c r="M14" s="1459"/>
      <c r="N14" s="1459"/>
      <c r="O14" s="1459"/>
    </row>
    <row r="15" spans="1:15" ht="14.25" customHeight="1">
      <c r="A15" s="1459"/>
      <c r="B15" s="1459"/>
      <c r="C15" s="1459"/>
      <c r="D15" s="1459"/>
      <c r="E15" s="1459"/>
      <c r="F15" s="1459"/>
      <c r="G15" s="1459"/>
      <c r="H15" s="1459"/>
      <c r="I15" s="1459"/>
      <c r="J15" s="1459"/>
      <c r="K15" s="1459"/>
      <c r="L15" s="1459"/>
      <c r="M15" s="1459"/>
      <c r="N15" s="1459"/>
      <c r="O15" s="1459"/>
    </row>
    <row r="16" spans="1:15" ht="14.25" customHeight="1">
      <c r="A16" s="1459"/>
      <c r="B16" s="1459"/>
      <c r="C16" s="1459"/>
      <c r="D16" s="1459"/>
      <c r="E16" s="1459"/>
      <c r="F16" s="1459"/>
      <c r="G16" s="1459"/>
      <c r="H16" s="1459"/>
      <c r="I16" s="1459"/>
      <c r="J16" s="1459"/>
      <c r="K16" s="1459"/>
      <c r="L16" s="1459"/>
      <c r="M16" s="1459"/>
      <c r="N16" s="1459"/>
      <c r="O16" s="1459"/>
    </row>
    <row r="17" spans="1:17" ht="14.25" customHeight="1">
      <c r="A17" s="1459"/>
      <c r="B17" s="1459"/>
      <c r="C17" s="1459"/>
      <c r="D17" s="1459"/>
      <c r="E17" s="1459"/>
      <c r="F17" s="1459"/>
      <c r="G17" s="1459"/>
      <c r="H17" s="1459"/>
      <c r="I17" s="1459"/>
      <c r="J17" s="1459"/>
      <c r="K17" s="1459"/>
      <c r="L17" s="1459"/>
      <c r="M17" s="1459"/>
      <c r="N17" s="1459"/>
      <c r="O17" s="1459"/>
    </row>
    <row r="18" spans="1:17" ht="14.25" customHeight="1">
      <c r="A18" s="1459"/>
      <c r="B18" s="1459"/>
      <c r="C18" s="1459"/>
      <c r="D18" s="1459"/>
      <c r="E18" s="1459"/>
      <c r="F18" s="1459"/>
      <c r="G18" s="1459"/>
      <c r="H18" s="1459"/>
      <c r="I18" s="1459"/>
      <c r="J18" s="1459"/>
      <c r="K18" s="1459"/>
      <c r="L18" s="1459"/>
      <c r="M18" s="1459"/>
      <c r="N18" s="1459"/>
      <c r="O18" s="1459"/>
    </row>
    <row r="19" spans="1:17" ht="14.25" customHeight="1">
      <c r="A19" s="1459"/>
      <c r="B19" s="1459"/>
      <c r="C19" s="1459"/>
      <c r="D19" s="1459"/>
      <c r="E19" s="1459"/>
      <c r="F19" s="1459"/>
      <c r="G19" s="1459"/>
      <c r="H19" s="1459"/>
      <c r="I19" s="1459"/>
      <c r="J19" s="1459"/>
      <c r="K19" s="1459"/>
      <c r="L19" s="1459"/>
      <c r="M19" s="1459"/>
      <c r="N19" s="1459"/>
      <c r="O19" s="1459"/>
    </row>
    <row r="20" spans="1:17" ht="14.25" customHeight="1">
      <c r="A20" s="1459"/>
      <c r="B20" s="1459"/>
      <c r="C20" s="1459"/>
      <c r="D20" s="1459"/>
      <c r="E20" s="1459"/>
      <c r="F20" s="1459"/>
      <c r="G20" s="1459"/>
      <c r="H20" s="1459"/>
      <c r="I20" s="1459"/>
      <c r="J20" s="1459"/>
      <c r="K20" s="1459"/>
      <c r="L20" s="1459"/>
      <c r="M20" s="1459"/>
      <c r="N20" s="1459"/>
      <c r="O20" s="1459"/>
      <c r="Q20" s="301"/>
    </row>
    <row r="21" spans="1:17" ht="14.25" customHeight="1">
      <c r="A21" s="1459"/>
      <c r="B21" s="1459"/>
      <c r="C21" s="1459"/>
      <c r="D21" s="1459"/>
      <c r="E21" s="1459"/>
      <c r="F21" s="1459"/>
      <c r="G21" s="1459"/>
      <c r="H21" s="1459"/>
      <c r="I21" s="1459"/>
      <c r="J21" s="1459"/>
      <c r="K21" s="1459"/>
      <c r="L21" s="1459"/>
      <c r="M21" s="1459"/>
      <c r="N21" s="1459"/>
      <c r="O21" s="1459"/>
      <c r="Q21" s="301"/>
    </row>
    <row r="22" spans="1:17" ht="14.25" customHeight="1">
      <c r="A22" s="1459"/>
      <c r="B22" s="1459"/>
      <c r="C22" s="1459"/>
      <c r="D22" s="1459"/>
      <c r="E22" s="1459"/>
      <c r="F22" s="1459"/>
      <c r="G22" s="1459"/>
      <c r="H22" s="1459"/>
      <c r="I22" s="1459"/>
      <c r="J22" s="1459"/>
      <c r="K22" s="1459"/>
      <c r="L22" s="1459"/>
      <c r="M22" s="1459"/>
      <c r="N22" s="1459"/>
      <c r="O22" s="1459"/>
      <c r="Q22" s="301"/>
    </row>
    <row r="23" spans="1:17" ht="14.25" customHeight="1">
      <c r="A23" s="1459"/>
      <c r="B23" s="1459"/>
      <c r="C23" s="1459"/>
      <c r="D23" s="1459"/>
      <c r="E23" s="1459"/>
      <c r="F23" s="1459"/>
      <c r="G23" s="1459"/>
      <c r="H23" s="1459"/>
      <c r="I23" s="1459"/>
      <c r="J23" s="1459"/>
      <c r="K23" s="1459"/>
      <c r="L23" s="1459"/>
      <c r="M23" s="1459"/>
      <c r="N23" s="1459"/>
      <c r="O23" s="1459"/>
    </row>
    <row r="24" spans="1:17" ht="14.25" customHeight="1">
      <c r="A24" s="1459"/>
      <c r="B24" s="1459"/>
      <c r="C24" s="1459"/>
      <c r="D24" s="1459"/>
      <c r="E24" s="1459"/>
      <c r="F24" s="1459"/>
      <c r="G24" s="1459"/>
      <c r="H24" s="1459"/>
      <c r="I24" s="1459"/>
      <c r="J24" s="1459"/>
      <c r="K24" s="1459"/>
      <c r="L24" s="1459"/>
      <c r="M24" s="1459"/>
      <c r="N24" s="1459"/>
      <c r="O24" s="1459"/>
    </row>
    <row r="25" spans="1:17" ht="14.25" customHeight="1">
      <c r="A25" s="1459"/>
      <c r="B25" s="1459"/>
      <c r="C25" s="1459"/>
      <c r="D25" s="1459"/>
      <c r="E25" s="1459"/>
      <c r="F25" s="1459"/>
      <c r="G25" s="1459"/>
      <c r="H25" s="1459"/>
      <c r="I25" s="1459"/>
      <c r="J25" s="1459"/>
      <c r="K25" s="1459"/>
      <c r="L25" s="1459"/>
      <c r="M25" s="1459"/>
      <c r="N25" s="1459"/>
      <c r="O25" s="1459"/>
    </row>
    <row r="26" spans="1:17" ht="14.25" customHeight="1">
      <c r="A26" s="1459"/>
      <c r="B26" s="1459"/>
      <c r="C26" s="1459"/>
      <c r="D26" s="1459"/>
      <c r="E26" s="1459"/>
      <c r="F26" s="1459"/>
      <c r="G26" s="1459"/>
      <c r="H26" s="1459"/>
      <c r="I26" s="1459"/>
      <c r="J26" s="1459"/>
      <c r="K26" s="1459"/>
      <c r="L26" s="1459"/>
      <c r="M26" s="1459"/>
      <c r="N26" s="1459"/>
      <c r="O26" s="1459"/>
    </row>
    <row r="27" spans="1:17" ht="14.25" customHeight="1">
      <c r="A27" s="1459"/>
      <c r="B27" s="1459"/>
      <c r="C27" s="1459"/>
      <c r="D27" s="1459"/>
      <c r="E27" s="1459"/>
      <c r="F27" s="1459"/>
      <c r="G27" s="1459"/>
      <c r="H27" s="1459"/>
      <c r="I27" s="1459"/>
      <c r="J27" s="1459"/>
      <c r="K27" s="1459"/>
      <c r="L27" s="1459"/>
      <c r="M27" s="1459"/>
      <c r="N27" s="1459"/>
      <c r="O27" s="1459"/>
    </row>
    <row r="28" spans="1:17" ht="14.25" customHeight="1">
      <c r="A28" s="1459"/>
      <c r="B28" s="1459"/>
      <c r="C28" s="1459"/>
      <c r="D28" s="1459"/>
      <c r="E28" s="1459"/>
      <c r="F28" s="1459"/>
      <c r="G28" s="1459"/>
      <c r="H28" s="1459"/>
      <c r="I28" s="1459"/>
      <c r="J28" s="1459"/>
      <c r="K28" s="1459"/>
      <c r="L28" s="1459"/>
      <c r="M28" s="1459"/>
      <c r="N28" s="1459"/>
      <c r="O28" s="1459"/>
    </row>
    <row r="29" spans="1:17" ht="14.25" customHeight="1">
      <c r="A29" s="1459"/>
      <c r="B29" s="1459"/>
      <c r="C29" s="1459"/>
      <c r="D29" s="1459"/>
      <c r="E29" s="1459"/>
      <c r="F29" s="1459"/>
      <c r="G29" s="1459"/>
      <c r="H29" s="1459"/>
      <c r="I29" s="1459"/>
      <c r="J29" s="1459"/>
      <c r="K29" s="1459"/>
      <c r="L29" s="1459"/>
      <c r="M29" s="1459"/>
      <c r="N29" s="1459"/>
      <c r="O29" s="1459"/>
    </row>
    <row r="30" spans="1:17" ht="14.25" customHeight="1">
      <c r="A30" s="1459"/>
      <c r="B30" s="1459"/>
      <c r="C30" s="1459"/>
      <c r="D30" s="1459"/>
      <c r="E30" s="1459"/>
      <c r="F30" s="1459"/>
      <c r="G30" s="1459"/>
      <c r="H30" s="1459"/>
      <c r="I30" s="1459"/>
      <c r="J30" s="1459"/>
      <c r="K30" s="1459"/>
      <c r="L30" s="1459"/>
      <c r="M30" s="1459"/>
      <c r="N30" s="1459"/>
      <c r="O30" s="1459"/>
    </row>
    <row r="31" spans="1:17" ht="14.25" customHeight="1">
      <c r="A31" s="1459"/>
      <c r="B31" s="1459"/>
      <c r="C31" s="1459"/>
      <c r="D31" s="1459"/>
      <c r="E31" s="1459"/>
      <c r="F31" s="1459"/>
      <c r="G31" s="1459"/>
      <c r="H31" s="1459"/>
      <c r="I31" s="1459"/>
      <c r="J31" s="1459"/>
      <c r="K31" s="1459"/>
      <c r="L31" s="1459"/>
      <c r="M31" s="1459"/>
      <c r="N31" s="1459"/>
      <c r="O31" s="1459"/>
    </row>
    <row r="32" spans="1:17" ht="14.25" customHeight="1">
      <c r="A32" s="1459"/>
      <c r="B32" s="1459"/>
      <c r="C32" s="1459"/>
      <c r="D32" s="1459"/>
      <c r="E32" s="1459"/>
      <c r="F32" s="1459"/>
      <c r="G32" s="1459"/>
      <c r="H32" s="1459"/>
      <c r="I32" s="1459"/>
      <c r="J32" s="1459"/>
      <c r="K32" s="1459"/>
      <c r="L32" s="1459"/>
      <c r="M32" s="1459"/>
      <c r="N32" s="1459"/>
      <c r="O32" s="1459"/>
    </row>
    <row r="33" spans="1:17" ht="14.25" customHeight="1">
      <c r="A33" s="1459"/>
      <c r="B33" s="1459"/>
      <c r="C33" s="1459"/>
      <c r="D33" s="1459"/>
      <c r="E33" s="1459"/>
      <c r="F33" s="1459"/>
      <c r="G33" s="1459"/>
      <c r="H33" s="1459"/>
      <c r="I33" s="1459"/>
      <c r="J33" s="1459"/>
      <c r="K33" s="1459"/>
      <c r="L33" s="1459"/>
      <c r="M33" s="1459"/>
      <c r="N33" s="1459"/>
      <c r="O33" s="1459"/>
    </row>
    <row r="34" spans="1:17" ht="14.25" customHeight="1">
      <c r="A34" s="1459"/>
      <c r="B34" s="1459"/>
      <c r="C34" s="1459"/>
      <c r="D34" s="1459"/>
      <c r="E34" s="1459"/>
      <c r="F34" s="1459"/>
      <c r="G34" s="1459"/>
      <c r="H34" s="1459"/>
      <c r="I34" s="1459"/>
      <c r="J34" s="1459"/>
      <c r="K34" s="1459"/>
      <c r="L34" s="1459"/>
      <c r="M34" s="1459"/>
      <c r="N34" s="1459"/>
      <c r="O34" s="1459"/>
    </row>
    <row r="35" spans="1:17" ht="14.25" customHeight="1">
      <c r="A35" s="1459"/>
      <c r="B35" s="1459"/>
      <c r="C35" s="1459"/>
      <c r="D35" s="1459"/>
      <c r="E35" s="1459"/>
      <c r="F35" s="1459"/>
      <c r="G35" s="1459"/>
      <c r="H35" s="1459"/>
      <c r="I35" s="1459"/>
      <c r="J35" s="1459"/>
      <c r="K35" s="1459"/>
      <c r="L35" s="1459"/>
      <c r="M35" s="1459"/>
      <c r="N35" s="1459"/>
      <c r="O35" s="1459"/>
    </row>
    <row r="36" spans="1:17" ht="14.25" customHeight="1">
      <c r="A36" s="1459"/>
      <c r="B36" s="1459"/>
      <c r="C36" s="1459"/>
      <c r="D36" s="1459"/>
      <c r="E36" s="1459"/>
      <c r="F36" s="1459"/>
      <c r="G36" s="1459"/>
      <c r="H36" s="1459"/>
      <c r="I36" s="1459"/>
      <c r="J36" s="1459"/>
      <c r="K36" s="1459"/>
      <c r="L36" s="1459"/>
      <c r="M36" s="1459"/>
      <c r="N36" s="1459"/>
      <c r="O36" s="1459"/>
    </row>
    <row r="37" spans="1:17" ht="14.25" customHeight="1">
      <c r="A37" s="1459"/>
      <c r="B37" s="1459"/>
      <c r="C37" s="1459"/>
      <c r="D37" s="1459"/>
      <c r="E37" s="1459"/>
      <c r="F37" s="1459"/>
      <c r="G37" s="1459"/>
      <c r="H37" s="1459"/>
      <c r="I37" s="1459"/>
      <c r="J37" s="1459"/>
      <c r="K37" s="1459"/>
      <c r="L37" s="1459"/>
      <c r="M37" s="1459"/>
      <c r="N37" s="1459"/>
      <c r="O37" s="1459"/>
    </row>
    <row r="38" spans="1:17" ht="14.25" customHeight="1">
      <c r="A38" s="1459"/>
      <c r="B38" s="1459"/>
      <c r="C38" s="1459"/>
      <c r="D38" s="1459"/>
      <c r="E38" s="1459"/>
      <c r="F38" s="1459"/>
      <c r="G38" s="1459"/>
      <c r="H38" s="1459"/>
      <c r="I38" s="1459"/>
      <c r="J38" s="1459"/>
      <c r="K38" s="1459"/>
      <c r="L38" s="1459"/>
      <c r="M38" s="1459"/>
      <c r="N38" s="1459"/>
      <c r="O38" s="1459"/>
    </row>
    <row r="39" spans="1:17" ht="14.25" customHeight="1">
      <c r="A39" s="1459"/>
      <c r="B39" s="1459"/>
      <c r="C39" s="1459"/>
      <c r="D39" s="1459"/>
      <c r="E39" s="1459"/>
      <c r="F39" s="1459"/>
      <c r="G39" s="1459"/>
      <c r="H39" s="1459"/>
      <c r="I39" s="1459"/>
      <c r="J39" s="1459"/>
      <c r="K39" s="1459"/>
      <c r="L39" s="1459"/>
      <c r="M39" s="1459"/>
      <c r="N39" s="1459"/>
      <c r="O39" s="1459"/>
    </row>
    <row r="40" spans="1:17" ht="14.25" customHeight="1">
      <c r="A40" s="1459"/>
      <c r="B40" s="1459"/>
      <c r="C40" s="1459"/>
      <c r="D40" s="1459"/>
      <c r="E40" s="1459"/>
      <c r="F40" s="1459"/>
      <c r="G40" s="1459"/>
      <c r="H40" s="1459"/>
      <c r="I40" s="1459"/>
      <c r="J40" s="1459"/>
      <c r="K40" s="1459"/>
      <c r="L40" s="1459"/>
      <c r="M40" s="1459"/>
      <c r="N40" s="1459"/>
      <c r="O40" s="1459"/>
    </row>
    <row r="41" spans="1:17" ht="14.25" customHeight="1">
      <c r="A41" s="1459"/>
      <c r="B41" s="1459"/>
      <c r="C41" s="1459"/>
      <c r="D41" s="1459"/>
      <c r="E41" s="1459"/>
      <c r="F41" s="1459"/>
      <c r="G41" s="1459"/>
      <c r="H41" s="1459"/>
      <c r="I41" s="1459"/>
      <c r="J41" s="1459"/>
      <c r="K41" s="1459"/>
      <c r="L41" s="1459"/>
      <c r="M41" s="1459"/>
      <c r="N41" s="1459"/>
      <c r="O41" s="1459"/>
    </row>
    <row r="42" spans="1:17" ht="14.25" customHeight="1">
      <c r="A42" s="1459"/>
      <c r="B42" s="1459"/>
      <c r="C42" s="1459"/>
      <c r="D42" s="1459"/>
      <c r="E42" s="1459"/>
      <c r="F42" s="1459"/>
      <c r="G42" s="1459"/>
      <c r="H42" s="1459"/>
      <c r="I42" s="1459"/>
      <c r="J42" s="1459"/>
      <c r="K42" s="1459"/>
      <c r="L42" s="1459"/>
      <c r="M42" s="1459"/>
      <c r="N42" s="1459"/>
      <c r="O42" s="1459"/>
    </row>
    <row r="43" spans="1:17" ht="14.25" customHeight="1">
      <c r="A43" s="1459"/>
      <c r="B43" s="1459"/>
      <c r="C43" s="1459"/>
      <c r="D43" s="1459"/>
      <c r="E43" s="1459"/>
      <c r="F43" s="1459"/>
      <c r="G43" s="1459"/>
      <c r="H43" s="1459"/>
      <c r="I43" s="1459"/>
      <c r="J43" s="1459"/>
      <c r="K43" s="1459"/>
      <c r="L43" s="1459"/>
      <c r="M43" s="1459"/>
      <c r="N43" s="1459"/>
      <c r="O43" s="1459"/>
    </row>
    <row r="44" spans="1:17" ht="67.5" customHeight="1">
      <c r="A44" s="1459"/>
      <c r="B44" s="1459"/>
      <c r="C44" s="1459"/>
      <c r="D44" s="1459"/>
      <c r="E44" s="1459"/>
      <c r="F44" s="1459"/>
      <c r="G44" s="1459"/>
      <c r="H44" s="1459"/>
      <c r="I44" s="1459"/>
      <c r="J44" s="1459"/>
      <c r="K44" s="1459"/>
      <c r="L44" s="1459"/>
      <c r="M44" s="1459"/>
      <c r="N44" s="1459"/>
      <c r="O44" s="1459"/>
    </row>
    <row r="45" spans="1:17" ht="112.5" customHeight="1">
      <c r="A45" s="1459"/>
      <c r="B45" s="1459"/>
      <c r="C45" s="1459"/>
      <c r="D45" s="1459"/>
      <c r="E45" s="1459"/>
      <c r="F45" s="1459"/>
      <c r="G45" s="1459"/>
      <c r="H45" s="1459"/>
      <c r="I45" s="1459"/>
      <c r="J45" s="1459"/>
      <c r="K45" s="1459"/>
      <c r="L45" s="1459"/>
      <c r="M45" s="1459"/>
      <c r="N45" s="1459"/>
      <c r="O45" s="1459"/>
      <c r="Q45" s="397"/>
    </row>
    <row r="46" spans="1:17">
      <c r="A46" s="1459"/>
      <c r="B46" s="1459"/>
      <c r="C46" s="1459"/>
      <c r="D46" s="1459"/>
      <c r="E46" s="1459"/>
      <c r="F46" s="1459"/>
      <c r="G46" s="1459"/>
      <c r="H46" s="1459"/>
      <c r="I46" s="1459"/>
      <c r="J46" s="1459"/>
      <c r="K46" s="1459"/>
      <c r="L46" s="1459"/>
      <c r="M46" s="1459"/>
      <c r="N46" s="1459"/>
      <c r="O46" s="1459"/>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07">
    <tabColor theme="6" tint="-0.499984740745262"/>
    <pageSetUpPr fitToPage="1"/>
  </sheetPr>
  <dimension ref="A3:N31"/>
  <sheetViews>
    <sheetView showGridLines="0" view="pageBreakPreview" zoomScale="85" zoomScaleNormal="100" zoomScaleSheetLayoutView="85" workbookViewId="0">
      <selection activeCell="S23" sqref="S23"/>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3" spans="1:14">
      <c r="N3" s="257"/>
    </row>
    <row r="4" spans="1:14">
      <c r="N4" s="257"/>
    </row>
    <row r="5" spans="1:14" ht="18.75" customHeight="1">
      <c r="N5" s="257"/>
    </row>
    <row r="6" spans="1:14" ht="15" customHeight="1">
      <c r="A6" s="1550" t="s">
        <v>678</v>
      </c>
      <c r="B6" s="1550"/>
      <c r="C6" s="1550"/>
      <c r="D6" s="1550"/>
      <c r="E6" s="1550"/>
      <c r="F6" s="1550"/>
      <c r="G6" s="1550"/>
      <c r="H6" s="1550"/>
      <c r="I6" s="1550"/>
      <c r="J6" s="1550"/>
      <c r="K6" s="1550"/>
      <c r="L6" s="1550"/>
      <c r="M6" s="158"/>
      <c r="N6" s="257"/>
    </row>
    <row r="7" spans="1:14" ht="15" customHeight="1">
      <c r="A7" s="1550"/>
      <c r="B7" s="1550"/>
      <c r="C7" s="1550"/>
      <c r="D7" s="1550"/>
      <c r="E7" s="1550"/>
      <c r="F7" s="1550"/>
      <c r="G7" s="1550"/>
      <c r="H7" s="1550"/>
      <c r="I7" s="1550"/>
      <c r="J7" s="1550"/>
      <c r="K7" s="1550"/>
      <c r="L7" s="1550"/>
      <c r="M7" s="158"/>
      <c r="N7" s="257"/>
    </row>
    <row r="8" spans="1:14" ht="15" customHeight="1">
      <c r="A8" s="1550"/>
      <c r="B8" s="1550"/>
      <c r="C8" s="1550"/>
      <c r="D8" s="1550"/>
      <c r="E8" s="1550"/>
      <c r="F8" s="1550"/>
      <c r="G8" s="1550"/>
      <c r="H8" s="1550"/>
      <c r="I8" s="1550"/>
      <c r="J8" s="1550"/>
      <c r="K8" s="1550"/>
      <c r="L8" s="1550"/>
      <c r="M8" s="158"/>
      <c r="N8" s="257"/>
    </row>
    <row r="9" spans="1:14" ht="15" customHeight="1">
      <c r="A9" s="1550"/>
      <c r="B9" s="1550"/>
      <c r="C9" s="1550"/>
      <c r="D9" s="1550"/>
      <c r="E9" s="1550"/>
      <c r="F9" s="1550"/>
      <c r="G9" s="1550"/>
      <c r="H9" s="1550"/>
      <c r="I9" s="1550"/>
      <c r="J9" s="1550"/>
      <c r="K9" s="1550"/>
      <c r="L9" s="1550"/>
      <c r="M9" s="158"/>
      <c r="N9" s="257"/>
    </row>
    <row r="10" spans="1:14" ht="15" customHeight="1">
      <c r="A10" s="1550"/>
      <c r="B10" s="1550"/>
      <c r="C10" s="1550"/>
      <c r="D10" s="1550"/>
      <c r="E10" s="1550"/>
      <c r="F10" s="1550"/>
      <c r="G10" s="1550"/>
      <c r="H10" s="1550"/>
      <c r="I10" s="1550"/>
      <c r="J10" s="1550"/>
      <c r="K10" s="1550"/>
      <c r="L10" s="1550"/>
      <c r="M10" s="158"/>
      <c r="N10" s="257"/>
    </row>
    <row r="11" spans="1:14" ht="38.25" customHeight="1">
      <c r="A11" s="1550"/>
      <c r="B11" s="1550"/>
      <c r="C11" s="1550"/>
      <c r="D11" s="1550"/>
      <c r="E11" s="1550"/>
      <c r="F11" s="1550"/>
      <c r="G11" s="1550"/>
      <c r="H11" s="1550"/>
      <c r="I11" s="1550"/>
      <c r="J11" s="1550"/>
      <c r="K11" s="1550"/>
      <c r="L11" s="1550"/>
      <c r="M11" s="158"/>
      <c r="N11" s="257"/>
    </row>
    <row r="12" spans="1:14" ht="15" customHeight="1">
      <c r="A12" s="1550"/>
      <c r="B12" s="1550"/>
      <c r="C12" s="1550"/>
      <c r="D12" s="1550"/>
      <c r="E12" s="1550"/>
      <c r="F12" s="1550"/>
      <c r="G12" s="1550"/>
      <c r="H12" s="1550"/>
      <c r="I12" s="1550"/>
      <c r="J12" s="1550"/>
      <c r="K12" s="1550"/>
      <c r="L12" s="1550"/>
      <c r="M12" s="158"/>
      <c r="N12" s="257"/>
    </row>
    <row r="13" spans="1:14" ht="15" customHeight="1">
      <c r="A13" s="1550"/>
      <c r="B13" s="1550"/>
      <c r="C13" s="1550"/>
      <c r="D13" s="1550"/>
      <c r="E13" s="1550"/>
      <c r="F13" s="1550"/>
      <c r="G13" s="1550"/>
      <c r="H13" s="1550"/>
      <c r="I13" s="1550"/>
      <c r="J13" s="1550"/>
      <c r="K13" s="1550"/>
      <c r="L13" s="1550"/>
      <c r="M13" s="158"/>
      <c r="N13" s="257"/>
    </row>
    <row r="14" spans="1:14" ht="41.25" customHeight="1">
      <c r="A14" s="1550"/>
      <c r="B14" s="1550"/>
      <c r="C14" s="1550"/>
      <c r="D14" s="1550"/>
      <c r="E14" s="1550"/>
      <c r="F14" s="1550"/>
      <c r="G14" s="1550"/>
      <c r="H14" s="1550"/>
      <c r="I14" s="1550"/>
      <c r="J14" s="1550"/>
      <c r="K14" s="1550"/>
      <c r="L14" s="1550"/>
      <c r="M14" s="158"/>
      <c r="N14" s="257"/>
    </row>
    <row r="15" spans="1:14" ht="41.25" customHeight="1">
      <c r="A15" s="1550"/>
      <c r="B15" s="1550"/>
      <c r="C15" s="1550"/>
      <c r="D15" s="1550"/>
      <c r="E15" s="1550"/>
      <c r="F15" s="1550"/>
      <c r="G15" s="1550"/>
      <c r="H15" s="1550"/>
      <c r="I15" s="1550"/>
      <c r="J15" s="1550"/>
      <c r="K15" s="1550"/>
      <c r="L15" s="1550"/>
      <c r="M15" s="158"/>
      <c r="N15" s="257"/>
    </row>
    <row r="16" spans="1:14" ht="15" customHeight="1">
      <c r="A16" s="1550"/>
      <c r="B16" s="1550"/>
      <c r="C16" s="1550"/>
      <c r="D16" s="1550"/>
      <c r="E16" s="1550"/>
      <c r="F16" s="1550"/>
      <c r="G16" s="1550"/>
      <c r="H16" s="1550"/>
      <c r="I16" s="1550"/>
      <c r="J16" s="1550"/>
      <c r="K16" s="1550"/>
      <c r="L16" s="1550"/>
      <c r="M16" s="158"/>
      <c r="N16" s="257"/>
    </row>
    <row r="17" spans="1:14" ht="15" customHeight="1">
      <c r="A17" s="1550"/>
      <c r="B17" s="1550"/>
      <c r="C17" s="1550"/>
      <c r="D17" s="1550"/>
      <c r="E17" s="1550"/>
      <c r="F17" s="1550"/>
      <c r="G17" s="1550"/>
      <c r="H17" s="1550"/>
      <c r="I17" s="1550"/>
      <c r="J17" s="1550"/>
      <c r="K17" s="1550"/>
      <c r="L17" s="1550"/>
      <c r="M17" s="158"/>
      <c r="N17" s="257"/>
    </row>
    <row r="18" spans="1:14" ht="15" customHeight="1">
      <c r="A18" s="1550"/>
      <c r="B18" s="1550"/>
      <c r="C18" s="1550"/>
      <c r="D18" s="1550"/>
      <c r="E18" s="1550"/>
      <c r="F18" s="1550"/>
      <c r="G18" s="1550"/>
      <c r="H18" s="1550"/>
      <c r="I18" s="1550"/>
      <c r="J18" s="1550"/>
      <c r="K18" s="1550"/>
      <c r="L18" s="1550"/>
      <c r="M18" s="158"/>
      <c r="N18" s="257"/>
    </row>
    <row r="19" spans="1:14" ht="30.75" customHeight="1">
      <c r="A19" s="1550"/>
      <c r="B19" s="1550"/>
      <c r="C19" s="1550"/>
      <c r="D19" s="1550"/>
      <c r="E19" s="1550"/>
      <c r="F19" s="1550"/>
      <c r="G19" s="1550"/>
      <c r="H19" s="1550"/>
      <c r="I19" s="1550"/>
      <c r="J19" s="1550"/>
      <c r="K19" s="1550"/>
      <c r="L19" s="1550"/>
      <c r="M19" s="158"/>
      <c r="N19" s="257"/>
    </row>
    <row r="20" spans="1:14" ht="15" customHeight="1">
      <c r="A20" s="1550"/>
      <c r="B20" s="1550"/>
      <c r="C20" s="1550"/>
      <c r="D20" s="1550"/>
      <c r="E20" s="1550"/>
      <c r="F20" s="1550"/>
      <c r="G20" s="1550"/>
      <c r="H20" s="1550"/>
      <c r="I20" s="1550"/>
      <c r="J20" s="1550"/>
      <c r="K20" s="1550"/>
      <c r="L20" s="1550"/>
      <c r="M20" s="158"/>
    </row>
    <row r="21" spans="1:14" ht="15" customHeight="1">
      <c r="A21" s="1550"/>
      <c r="B21" s="1550"/>
      <c r="C21" s="1550"/>
      <c r="D21" s="1550"/>
      <c r="E21" s="1550"/>
      <c r="F21" s="1550"/>
      <c r="G21" s="1550"/>
      <c r="H21" s="1550"/>
      <c r="I21" s="1550"/>
      <c r="J21" s="1550"/>
      <c r="K21" s="1550"/>
      <c r="L21" s="1550"/>
      <c r="M21" s="158"/>
    </row>
    <row r="22" spans="1:14" ht="15" customHeight="1">
      <c r="A22" s="1550"/>
      <c r="B22" s="1550"/>
      <c r="C22" s="1550"/>
      <c r="D22" s="1550"/>
      <c r="E22" s="1550"/>
      <c r="F22" s="1550"/>
      <c r="G22" s="1550"/>
      <c r="H22" s="1550"/>
      <c r="I22" s="1550"/>
      <c r="J22" s="1550"/>
      <c r="K22" s="1550"/>
      <c r="L22" s="1550"/>
      <c r="M22" s="158"/>
    </row>
    <row r="23" spans="1:14" ht="15" customHeight="1">
      <c r="A23" s="1550"/>
      <c r="B23" s="1550"/>
      <c r="C23" s="1550"/>
      <c r="D23" s="1550"/>
      <c r="E23" s="1550"/>
      <c r="F23" s="1550"/>
      <c r="G23" s="1550"/>
      <c r="H23" s="1550"/>
      <c r="I23" s="1550"/>
      <c r="J23" s="1550"/>
      <c r="K23" s="1550"/>
      <c r="L23" s="1550"/>
      <c r="M23" s="158"/>
    </row>
    <row r="24" spans="1:14" ht="56.25" customHeight="1">
      <c r="A24" s="1550"/>
      <c r="B24" s="1550"/>
      <c r="C24" s="1550"/>
      <c r="D24" s="1550"/>
      <c r="E24" s="1550"/>
      <c r="F24" s="1550"/>
      <c r="G24" s="1550"/>
      <c r="H24" s="1550"/>
      <c r="I24" s="1550"/>
      <c r="J24" s="1550"/>
      <c r="K24" s="1550"/>
      <c r="L24" s="1550"/>
      <c r="M24" s="158"/>
    </row>
    <row r="25" spans="1:14" ht="15" customHeight="1">
      <c r="A25" s="1550"/>
      <c r="B25" s="1550"/>
      <c r="C25" s="1550"/>
      <c r="D25" s="1550"/>
      <c r="E25" s="1550"/>
      <c r="F25" s="1550"/>
      <c r="G25" s="1550"/>
      <c r="H25" s="1550"/>
      <c r="I25" s="1550"/>
      <c r="J25" s="1550"/>
      <c r="K25" s="1550"/>
      <c r="L25" s="1550"/>
      <c r="M25" s="158"/>
    </row>
    <row r="26" spans="1:14" ht="15" customHeight="1">
      <c r="A26" s="1550"/>
      <c r="B26" s="1550"/>
      <c r="C26" s="1550"/>
      <c r="D26" s="1550"/>
      <c r="E26" s="1550"/>
      <c r="F26" s="1550"/>
      <c r="G26" s="1550"/>
      <c r="H26" s="1550"/>
      <c r="I26" s="1550"/>
      <c r="J26" s="1550"/>
      <c r="K26" s="1550"/>
      <c r="L26" s="1550"/>
      <c r="M26" s="158"/>
    </row>
    <row r="27" spans="1:14" ht="15" customHeight="1">
      <c r="A27" s="1550"/>
      <c r="B27" s="1550"/>
      <c r="C27" s="1550"/>
      <c r="D27" s="1550"/>
      <c r="E27" s="1550"/>
      <c r="F27" s="1550"/>
      <c r="G27" s="1550"/>
      <c r="H27" s="1550"/>
      <c r="I27" s="1550"/>
      <c r="J27" s="1550"/>
      <c r="K27" s="1550"/>
      <c r="L27" s="1550"/>
      <c r="M27" s="158"/>
    </row>
    <row r="28" spans="1:14" ht="15" customHeight="1">
      <c r="A28" s="1550"/>
      <c r="B28" s="1550"/>
      <c r="C28" s="1550"/>
      <c r="D28" s="1550"/>
      <c r="E28" s="1550"/>
      <c r="F28" s="1550"/>
      <c r="G28" s="1550"/>
      <c r="H28" s="1550"/>
      <c r="I28" s="1550"/>
      <c r="J28" s="1550"/>
      <c r="K28" s="1550"/>
      <c r="L28" s="1550"/>
      <c r="M28" s="158"/>
    </row>
    <row r="29" spans="1:14" ht="15" customHeight="1">
      <c r="A29" s="1550"/>
      <c r="B29" s="1550"/>
      <c r="C29" s="1550"/>
      <c r="D29" s="1550"/>
      <c r="E29" s="1550"/>
      <c r="F29" s="1550"/>
      <c r="G29" s="1550"/>
      <c r="H29" s="1550"/>
      <c r="I29" s="1550"/>
      <c r="J29" s="1550"/>
      <c r="K29" s="1550"/>
      <c r="L29" s="1550"/>
      <c r="M29" s="158"/>
    </row>
    <row r="30" spans="1:14" ht="18.75">
      <c r="A30" s="1550"/>
      <c r="B30" s="1550"/>
      <c r="C30" s="1550"/>
      <c r="D30" s="1550"/>
      <c r="E30" s="1550"/>
      <c r="F30" s="1550"/>
      <c r="G30" s="1550"/>
      <c r="H30" s="1550"/>
      <c r="I30" s="1550"/>
      <c r="J30" s="1550"/>
      <c r="K30" s="1550"/>
      <c r="L30" s="1550"/>
      <c r="M30" s="158"/>
    </row>
    <row r="31" spans="1:14" ht="18.75">
      <c r="A31" s="1550"/>
      <c r="B31" s="1550"/>
      <c r="C31" s="1550"/>
      <c r="D31" s="1550"/>
      <c r="E31" s="1550"/>
      <c r="F31" s="1550"/>
      <c r="G31" s="1550"/>
      <c r="H31" s="1550"/>
      <c r="I31" s="1550"/>
      <c r="J31" s="1550"/>
      <c r="K31" s="1550"/>
      <c r="L31" s="1550"/>
      <c r="M31" s="158"/>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08">
    <tabColor theme="6" tint="-0.499984740745262"/>
    <pageSetUpPr fitToPage="1"/>
  </sheetPr>
  <dimension ref="A1:J12"/>
  <sheetViews>
    <sheetView showGridLines="0" view="pageBreakPreview" zoomScaleNormal="100" zoomScaleSheetLayoutView="100" workbookViewId="0">
      <selection activeCell="L33" sqref="L33"/>
    </sheetView>
  </sheetViews>
  <sheetFormatPr defaultColWidth="11.5703125" defaultRowHeight="14.25"/>
  <cols>
    <col min="1" max="1" width="22.5703125" style="270" customWidth="1"/>
    <col min="2" max="7" width="17" style="284" customWidth="1"/>
    <col min="8" max="9" width="17" style="365" customWidth="1"/>
    <col min="10" max="16384" width="11.5703125" style="270"/>
  </cols>
  <sheetData>
    <row r="1" spans="1:10" s="462" customFormat="1" ht="61.5" customHeight="1">
      <c r="A1" s="1551" t="s">
        <v>679</v>
      </c>
      <c r="B1" s="1552"/>
      <c r="C1" s="1552"/>
      <c r="D1" s="1552"/>
      <c r="E1" s="1552"/>
      <c r="F1" s="1552"/>
      <c r="G1" s="1552"/>
      <c r="H1" s="1552"/>
      <c r="I1" s="1552"/>
    </row>
    <row r="2" spans="1:10" ht="11.25" customHeight="1">
      <c r="A2" s="360"/>
      <c r="B2" s="361"/>
      <c r="C2" s="361"/>
      <c r="D2" s="361"/>
      <c r="E2" s="361"/>
      <c r="F2" s="361"/>
      <c r="G2" s="361"/>
      <c r="H2" s="362"/>
      <c r="I2" s="362"/>
    </row>
    <row r="3" spans="1:10" s="479" customFormat="1" ht="18" customHeight="1">
      <c r="A3" s="478" t="s">
        <v>680</v>
      </c>
      <c r="B3" s="553" t="s">
        <v>218</v>
      </c>
      <c r="C3" s="553" t="s">
        <v>219</v>
      </c>
      <c r="D3" s="553" t="s">
        <v>220</v>
      </c>
      <c r="E3" s="553" t="s">
        <v>221</v>
      </c>
      <c r="F3" s="553" t="s">
        <v>222</v>
      </c>
      <c r="G3" s="553" t="s">
        <v>223</v>
      </c>
      <c r="H3" s="553" t="s">
        <v>224</v>
      </c>
      <c r="I3" s="553" t="s">
        <v>225</v>
      </c>
    </row>
    <row r="4" spans="1:10" ht="13.5" customHeight="1">
      <c r="A4" s="554" t="s">
        <v>681</v>
      </c>
      <c r="B4" s="555">
        <v>74609</v>
      </c>
      <c r="C4" s="555">
        <v>89800</v>
      </c>
      <c r="D4" s="555">
        <v>122783</v>
      </c>
      <c r="E4" s="555">
        <v>185831</v>
      </c>
      <c r="F4" s="555">
        <v>168619</v>
      </c>
      <c r="G4" s="555">
        <v>120651</v>
      </c>
      <c r="H4" s="555">
        <v>126126</v>
      </c>
      <c r="I4" s="555">
        <v>120075</v>
      </c>
      <c r="J4" s="271"/>
    </row>
    <row r="5" spans="1:10" ht="13.5" customHeight="1">
      <c r="A5" s="554" t="s">
        <v>682</v>
      </c>
      <c r="B5" s="555">
        <v>17654</v>
      </c>
      <c r="C5" s="555">
        <v>14026</v>
      </c>
      <c r="D5" s="555">
        <v>16886</v>
      </c>
      <c r="E5" s="555">
        <v>34460</v>
      </c>
      <c r="F5" s="555">
        <v>29056</v>
      </c>
      <c r="G5" s="555">
        <v>17575</v>
      </c>
      <c r="H5" s="555">
        <v>24007</v>
      </c>
      <c r="I5" s="555">
        <v>27234</v>
      </c>
      <c r="J5" s="271"/>
    </row>
    <row r="6" spans="1:10" ht="13.5" customHeight="1">
      <c r="A6" s="554" t="s">
        <v>683</v>
      </c>
      <c r="B6" s="555">
        <v>20611</v>
      </c>
      <c r="C6" s="555">
        <v>16739</v>
      </c>
      <c r="D6" s="555">
        <v>25676</v>
      </c>
      <c r="E6" s="555">
        <v>36972</v>
      </c>
      <c r="F6" s="555">
        <v>40514</v>
      </c>
      <c r="G6" s="555">
        <v>22993</v>
      </c>
      <c r="H6" s="555">
        <v>27713</v>
      </c>
      <c r="I6" s="555">
        <v>28669</v>
      </c>
      <c r="J6" s="271"/>
    </row>
    <row r="7" spans="1:10" ht="15">
      <c r="A7" s="363" t="s">
        <v>202</v>
      </c>
      <c r="B7" s="556">
        <f>SUM(B4:B6)</f>
        <v>112874</v>
      </c>
      <c r="C7" s="556">
        <f t="shared" ref="C7:H7" si="0">SUM(C4:C6)</f>
        <v>120565</v>
      </c>
      <c r="D7" s="556">
        <f t="shared" si="0"/>
        <v>165345</v>
      </c>
      <c r="E7" s="556">
        <f t="shared" si="0"/>
        <v>257263</v>
      </c>
      <c r="F7" s="556">
        <f t="shared" si="0"/>
        <v>238189</v>
      </c>
      <c r="G7" s="556">
        <f t="shared" si="0"/>
        <v>161219</v>
      </c>
      <c r="H7" s="556">
        <f t="shared" si="0"/>
        <v>177846</v>
      </c>
      <c r="I7" s="556">
        <f>SUM(I4:I6)</f>
        <v>175978</v>
      </c>
      <c r="J7" s="364"/>
    </row>
    <row r="8" spans="1:10" ht="20.25" customHeight="1">
      <c r="A8" s="1553" t="s">
        <v>684</v>
      </c>
      <c r="B8" s="1553"/>
      <c r="C8" s="1553"/>
      <c r="D8" s="1553"/>
      <c r="E8" s="1553"/>
      <c r="F8" s="1553"/>
      <c r="G8" s="1553"/>
      <c r="H8" s="1553"/>
      <c r="I8" s="1553"/>
    </row>
    <row r="9" spans="1:10">
      <c r="A9" s="284"/>
    </row>
    <row r="10" spans="1:10">
      <c r="A10" s="284"/>
    </row>
    <row r="11" spans="1:10">
      <c r="A11" s="284"/>
    </row>
    <row r="12" spans="1:10">
      <c r="A12" s="284"/>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D4" activePane="bottomRight" state="frozen"/>
      <selection pane="bottomRight" activeCell="O6" sqref="O6"/>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13" customWidth="1"/>
  </cols>
  <sheetData>
    <row r="1" spans="1:10" s="461" customFormat="1" ht="104.25" customHeight="1">
      <c r="A1" s="1454" t="s">
        <v>685</v>
      </c>
      <c r="B1" s="1454"/>
      <c r="C1" s="1454"/>
      <c r="D1" s="1454"/>
      <c r="E1" s="1454"/>
      <c r="F1" s="1454"/>
      <c r="G1" s="1454"/>
      <c r="H1" s="1454"/>
      <c r="I1" s="1454"/>
      <c r="J1" s="1454"/>
    </row>
    <row r="2" spans="1:10" ht="15.75" customHeight="1"/>
    <row r="3" spans="1:10" s="464" customFormat="1" ht="27" customHeight="1">
      <c r="A3" s="480" t="s">
        <v>680</v>
      </c>
      <c r="B3" s="614" t="s">
        <v>218</v>
      </c>
      <c r="C3" s="614" t="s">
        <v>219</v>
      </c>
      <c r="D3" s="614" t="s">
        <v>220</v>
      </c>
      <c r="E3" s="614" t="s">
        <v>221</v>
      </c>
      <c r="F3" s="614" t="s">
        <v>222</v>
      </c>
      <c r="G3" s="614" t="s">
        <v>223</v>
      </c>
      <c r="H3" s="614" t="s">
        <v>224</v>
      </c>
      <c r="I3" s="614" t="s">
        <v>225</v>
      </c>
      <c r="J3" s="481" t="s">
        <v>202</v>
      </c>
    </row>
    <row r="4" spans="1:10" ht="21.75" customHeight="1">
      <c r="A4" s="615" t="s">
        <v>681</v>
      </c>
      <c r="B4" s="942">
        <v>363517045.23000002</v>
      </c>
      <c r="C4" s="942">
        <v>468151582.34000003</v>
      </c>
      <c r="D4" s="942">
        <v>595825240.70000005</v>
      </c>
      <c r="E4" s="942">
        <v>699302422.17999995</v>
      </c>
      <c r="F4" s="942">
        <v>997894234.25</v>
      </c>
      <c r="G4" s="616">
        <v>726046954.76999998</v>
      </c>
      <c r="H4" s="616">
        <v>845589689.4240526</v>
      </c>
      <c r="I4" s="616">
        <v>1013490035.92</v>
      </c>
      <c r="J4" s="617">
        <f>SUM(B4:I4)</f>
        <v>5709817204.8140526</v>
      </c>
    </row>
    <row r="5" spans="1:10" ht="21.75" customHeight="1">
      <c r="A5" s="615" t="s">
        <v>682</v>
      </c>
      <c r="B5" s="942">
        <v>294082236</v>
      </c>
      <c r="C5" s="942">
        <v>258654996</v>
      </c>
      <c r="D5" s="942">
        <v>351221246.90999997</v>
      </c>
      <c r="E5" s="942">
        <v>611823256.20000005</v>
      </c>
      <c r="F5" s="942">
        <v>679361342.63999999</v>
      </c>
      <c r="G5" s="616">
        <v>452031424.79999995</v>
      </c>
      <c r="H5" s="616">
        <v>707257339.53559542</v>
      </c>
      <c r="I5" s="616">
        <v>1035014930.0400001</v>
      </c>
      <c r="J5" s="617">
        <f>SUM(B5:I5)</f>
        <v>4389446772.125596</v>
      </c>
    </row>
    <row r="6" spans="1:10" ht="21.75" customHeight="1">
      <c r="A6" s="615" t="s">
        <v>683</v>
      </c>
      <c r="B6" s="942">
        <v>954395629.62</v>
      </c>
      <c r="C6" s="942">
        <v>824091314.12999988</v>
      </c>
      <c r="D6" s="942">
        <v>1367644020.5673332</v>
      </c>
      <c r="E6" s="942">
        <v>2249742046.6733332</v>
      </c>
      <c r="F6" s="942">
        <v>2529316943.402667</v>
      </c>
      <c r="G6" s="616">
        <v>1527235545.0519998</v>
      </c>
      <c r="H6" s="616">
        <v>3167610230.9966679</v>
      </c>
      <c r="I6" s="616">
        <v>2145732856.9300001</v>
      </c>
      <c r="J6" s="617">
        <f>SUM(B6:I6)</f>
        <v>14765768587.372002</v>
      </c>
    </row>
    <row r="7" spans="1:10" ht="22.5" customHeight="1">
      <c r="A7" s="482" t="s">
        <v>202</v>
      </c>
      <c r="B7" s="618">
        <f t="shared" ref="B7:J7" si="0">SUM(B4:B6)</f>
        <v>1611994910.8499999</v>
      </c>
      <c r="C7" s="618">
        <f t="shared" si="0"/>
        <v>1550897892.4699998</v>
      </c>
      <c r="D7" s="618">
        <f t="shared" si="0"/>
        <v>2314690508.1773334</v>
      </c>
      <c r="E7" s="618">
        <f t="shared" si="0"/>
        <v>3560867725.0533333</v>
      </c>
      <c r="F7" s="618">
        <f t="shared" si="0"/>
        <v>4206572520.2926669</v>
      </c>
      <c r="G7" s="618">
        <f t="shared" si="0"/>
        <v>2705313924.6219997</v>
      </c>
      <c r="H7" s="618">
        <f t="shared" si="0"/>
        <v>4720457259.956316</v>
      </c>
      <c r="I7" s="618">
        <f>SUM(I4:I6)</f>
        <v>4194237822.8900003</v>
      </c>
      <c r="J7" s="483">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10">
    <tabColor rgb="FF00B050"/>
    <pageSetUpPr fitToPage="1"/>
  </sheetPr>
  <dimension ref="A1"/>
  <sheetViews>
    <sheetView showGridLines="0" view="pageBreakPreview" zoomScaleNormal="100" zoomScaleSheetLayoutView="100" workbookViewId="0">
      <selection activeCell="P30" sqref="P30"/>
    </sheetView>
  </sheetViews>
  <sheetFormatPr defaultColWidth="11.42578125" defaultRowHeight="14.25"/>
  <cols>
    <col min="1" max="6" width="11.42578125" style="270"/>
    <col min="7" max="7" width="9.42578125" style="270" customWidth="1"/>
    <col min="8" max="16384" width="11.42578125" style="270"/>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11">
    <tabColor rgb="FF00B050"/>
    <pageSetUpPr fitToPage="1"/>
  </sheetPr>
  <dimension ref="A3:M31"/>
  <sheetViews>
    <sheetView showGridLines="0" view="pageBreakPreview" zoomScaleNormal="100" zoomScaleSheetLayoutView="100" workbookViewId="0">
      <selection activeCell="F34" sqref="F34"/>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54" t="s">
        <v>686</v>
      </c>
      <c r="B4" s="1554"/>
      <c r="C4" s="1554"/>
      <c r="D4" s="1554"/>
      <c r="E4" s="1554"/>
      <c r="F4" s="1554"/>
      <c r="G4" s="1554"/>
      <c r="H4" s="1554"/>
      <c r="I4" s="1554"/>
      <c r="J4" s="1554"/>
      <c r="K4" s="1554"/>
      <c r="L4" s="1554"/>
      <c r="M4" s="326"/>
    </row>
    <row r="5" spans="1:13" ht="12.75" customHeight="1">
      <c r="A5" s="1554"/>
      <c r="B5" s="1554"/>
      <c r="C5" s="1554"/>
      <c r="D5" s="1554"/>
      <c r="E5" s="1554"/>
      <c r="F5" s="1554"/>
      <c r="G5" s="1554"/>
      <c r="H5" s="1554"/>
      <c r="I5" s="1554"/>
      <c r="J5" s="1554"/>
      <c r="K5" s="1554"/>
      <c r="L5" s="1554"/>
      <c r="M5" s="326"/>
    </row>
    <row r="6" spans="1:13" ht="15" customHeight="1">
      <c r="A6" s="1554"/>
      <c r="B6" s="1554"/>
      <c r="C6" s="1554"/>
      <c r="D6" s="1554"/>
      <c r="E6" s="1554"/>
      <c r="F6" s="1554"/>
      <c r="G6" s="1554"/>
      <c r="H6" s="1554"/>
      <c r="I6" s="1554"/>
      <c r="J6" s="1554"/>
      <c r="K6" s="1554"/>
      <c r="L6" s="1554"/>
      <c r="M6" s="326"/>
    </row>
    <row r="7" spans="1:13" ht="15" customHeight="1">
      <c r="A7" s="1554"/>
      <c r="B7" s="1554"/>
      <c r="C7" s="1554"/>
      <c r="D7" s="1554"/>
      <c r="E7" s="1554"/>
      <c r="F7" s="1554"/>
      <c r="G7" s="1554"/>
      <c r="H7" s="1554"/>
      <c r="I7" s="1554"/>
      <c r="J7" s="1554"/>
      <c r="K7" s="1554"/>
      <c r="L7" s="1554"/>
      <c r="M7" s="326"/>
    </row>
    <row r="8" spans="1:13" ht="15" customHeight="1">
      <c r="A8" s="1554"/>
      <c r="B8" s="1554"/>
      <c r="C8" s="1554"/>
      <c r="D8" s="1554"/>
      <c r="E8" s="1554"/>
      <c r="F8" s="1554"/>
      <c r="G8" s="1554"/>
      <c r="H8" s="1554"/>
      <c r="I8" s="1554"/>
      <c r="J8" s="1554"/>
      <c r="K8" s="1554"/>
      <c r="L8" s="1554"/>
      <c r="M8" s="326"/>
    </row>
    <row r="9" spans="1:13" ht="15" customHeight="1">
      <c r="A9" s="1554"/>
      <c r="B9" s="1554"/>
      <c r="C9" s="1554"/>
      <c r="D9" s="1554"/>
      <c r="E9" s="1554"/>
      <c r="F9" s="1554"/>
      <c r="G9" s="1554"/>
      <c r="H9" s="1554"/>
      <c r="I9" s="1554"/>
      <c r="J9" s="1554"/>
      <c r="K9" s="1554"/>
      <c r="L9" s="1554"/>
      <c r="M9" s="326"/>
    </row>
    <row r="10" spans="1:13" ht="15" customHeight="1">
      <c r="A10" s="1554"/>
      <c r="B10" s="1554"/>
      <c r="C10" s="1554"/>
      <c r="D10" s="1554"/>
      <c r="E10" s="1554"/>
      <c r="F10" s="1554"/>
      <c r="G10" s="1554"/>
      <c r="H10" s="1554"/>
      <c r="I10" s="1554"/>
      <c r="J10" s="1554"/>
      <c r="K10" s="1554"/>
      <c r="L10" s="1554"/>
      <c r="M10" s="326"/>
    </row>
    <row r="11" spans="1:13" ht="15" customHeight="1">
      <c r="A11" s="1554"/>
      <c r="B11" s="1554"/>
      <c r="C11" s="1554"/>
      <c r="D11" s="1554"/>
      <c r="E11" s="1554"/>
      <c r="F11" s="1554"/>
      <c r="G11" s="1554"/>
      <c r="H11" s="1554"/>
      <c r="I11" s="1554"/>
      <c r="J11" s="1554"/>
      <c r="K11" s="1554"/>
      <c r="L11" s="1554"/>
      <c r="M11" s="326"/>
    </row>
    <row r="12" spans="1:13" ht="15" customHeight="1">
      <c r="A12" s="1554"/>
      <c r="B12" s="1554"/>
      <c r="C12" s="1554"/>
      <c r="D12" s="1554"/>
      <c r="E12" s="1554"/>
      <c r="F12" s="1554"/>
      <c r="G12" s="1554"/>
      <c r="H12" s="1554"/>
      <c r="I12" s="1554"/>
      <c r="J12" s="1554"/>
      <c r="K12" s="1554"/>
      <c r="L12" s="1554"/>
      <c r="M12" s="326"/>
    </row>
    <row r="13" spans="1:13" ht="15" customHeight="1">
      <c r="A13" s="1554"/>
      <c r="B13" s="1554"/>
      <c r="C13" s="1554"/>
      <c r="D13" s="1554"/>
      <c r="E13" s="1554"/>
      <c r="F13" s="1554"/>
      <c r="G13" s="1554"/>
      <c r="H13" s="1554"/>
      <c r="I13" s="1554"/>
      <c r="J13" s="1554"/>
      <c r="K13" s="1554"/>
      <c r="L13" s="1554"/>
      <c r="M13" s="326"/>
    </row>
    <row r="14" spans="1:13" ht="15" customHeight="1">
      <c r="A14" s="1554"/>
      <c r="B14" s="1554"/>
      <c r="C14" s="1554"/>
      <c r="D14" s="1554"/>
      <c r="E14" s="1554"/>
      <c r="F14" s="1554"/>
      <c r="G14" s="1554"/>
      <c r="H14" s="1554"/>
      <c r="I14" s="1554"/>
      <c r="J14" s="1554"/>
      <c r="K14" s="1554"/>
      <c r="L14" s="1554"/>
      <c r="M14" s="326"/>
    </row>
    <row r="15" spans="1:13" ht="30.75" customHeight="1">
      <c r="A15" s="1554"/>
      <c r="B15" s="1554"/>
      <c r="C15" s="1554"/>
      <c r="D15" s="1554"/>
      <c r="E15" s="1554"/>
      <c r="F15" s="1554"/>
      <c r="G15" s="1554"/>
      <c r="H15" s="1554"/>
      <c r="I15" s="1554"/>
      <c r="J15" s="1554"/>
      <c r="K15" s="1554"/>
      <c r="L15" s="1554"/>
      <c r="M15" s="326"/>
    </row>
    <row r="16" spans="1:13" ht="15" customHeight="1">
      <c r="A16" s="1554"/>
      <c r="B16" s="1554"/>
      <c r="C16" s="1554"/>
      <c r="D16" s="1554"/>
      <c r="E16" s="1554"/>
      <c r="F16" s="1554"/>
      <c r="G16" s="1554"/>
      <c r="H16" s="1554"/>
      <c r="I16" s="1554"/>
      <c r="J16" s="1554"/>
      <c r="K16" s="1554"/>
      <c r="L16" s="1554"/>
      <c r="M16" s="326"/>
    </row>
    <row r="17" spans="1:13" ht="15" customHeight="1">
      <c r="A17" s="1554"/>
      <c r="B17" s="1554"/>
      <c r="C17" s="1554"/>
      <c r="D17" s="1554"/>
      <c r="E17" s="1554"/>
      <c r="F17" s="1554"/>
      <c r="G17" s="1554"/>
      <c r="H17" s="1554"/>
      <c r="I17" s="1554"/>
      <c r="J17" s="1554"/>
      <c r="K17" s="1554"/>
      <c r="L17" s="1554"/>
      <c r="M17" s="326"/>
    </row>
    <row r="18" spans="1:13" ht="15" customHeight="1">
      <c r="A18" s="1554"/>
      <c r="B18" s="1554"/>
      <c r="C18" s="1554"/>
      <c r="D18" s="1554"/>
      <c r="E18" s="1554"/>
      <c r="F18" s="1554"/>
      <c r="G18" s="1554"/>
      <c r="H18" s="1554"/>
      <c r="I18" s="1554"/>
      <c r="J18" s="1554"/>
      <c r="K18" s="1554"/>
      <c r="L18" s="1554"/>
      <c r="M18" s="326"/>
    </row>
    <row r="19" spans="1:13" ht="15" customHeight="1">
      <c r="A19" s="1554"/>
      <c r="B19" s="1554"/>
      <c r="C19" s="1554"/>
      <c r="D19" s="1554"/>
      <c r="E19" s="1554"/>
      <c r="F19" s="1554"/>
      <c r="G19" s="1554"/>
      <c r="H19" s="1554"/>
      <c r="I19" s="1554"/>
      <c r="J19" s="1554"/>
      <c r="K19" s="1554"/>
      <c r="L19" s="1554"/>
      <c r="M19" s="326"/>
    </row>
    <row r="20" spans="1:13" ht="15" customHeight="1">
      <c r="A20" s="1554"/>
      <c r="B20" s="1554"/>
      <c r="C20" s="1554"/>
      <c r="D20" s="1554"/>
      <c r="E20" s="1554"/>
      <c r="F20" s="1554"/>
      <c r="G20" s="1554"/>
      <c r="H20" s="1554"/>
      <c r="I20" s="1554"/>
      <c r="J20" s="1554"/>
      <c r="K20" s="1554"/>
      <c r="L20" s="1554"/>
      <c r="M20" s="326"/>
    </row>
    <row r="21" spans="1:13" ht="15" customHeight="1">
      <c r="A21" s="1554"/>
      <c r="B21" s="1554"/>
      <c r="C21" s="1554"/>
      <c r="D21" s="1554"/>
      <c r="E21" s="1554"/>
      <c r="F21" s="1554"/>
      <c r="G21" s="1554"/>
      <c r="H21" s="1554"/>
      <c r="I21" s="1554"/>
      <c r="J21" s="1554"/>
      <c r="K21" s="1554"/>
      <c r="L21" s="1554"/>
      <c r="M21" s="326"/>
    </row>
    <row r="22" spans="1:13" ht="15" customHeight="1">
      <c r="A22" s="1554"/>
      <c r="B22" s="1554"/>
      <c r="C22" s="1554"/>
      <c r="D22" s="1554"/>
      <c r="E22" s="1554"/>
      <c r="F22" s="1554"/>
      <c r="G22" s="1554"/>
      <c r="H22" s="1554"/>
      <c r="I22" s="1554"/>
      <c r="J22" s="1554"/>
      <c r="K22" s="1554"/>
      <c r="L22" s="1554"/>
      <c r="M22" s="326"/>
    </row>
    <row r="23" spans="1:13" ht="15" customHeight="1">
      <c r="A23" s="1554"/>
      <c r="B23" s="1554"/>
      <c r="C23" s="1554"/>
      <c r="D23" s="1554"/>
      <c r="E23" s="1554"/>
      <c r="F23" s="1554"/>
      <c r="G23" s="1554"/>
      <c r="H23" s="1554"/>
      <c r="I23" s="1554"/>
      <c r="J23" s="1554"/>
      <c r="K23" s="1554"/>
      <c r="L23" s="1554"/>
      <c r="M23" s="326"/>
    </row>
    <row r="24" spans="1:13" ht="15" customHeight="1">
      <c r="A24" s="1554"/>
      <c r="B24" s="1554"/>
      <c r="C24" s="1554"/>
      <c r="D24" s="1554"/>
      <c r="E24" s="1554"/>
      <c r="F24" s="1554"/>
      <c r="G24" s="1554"/>
      <c r="H24" s="1554"/>
      <c r="I24" s="1554"/>
      <c r="J24" s="1554"/>
      <c r="K24" s="1554"/>
      <c r="L24" s="1554"/>
      <c r="M24" s="326"/>
    </row>
    <row r="25" spans="1:13" ht="19.5" customHeight="1">
      <c r="A25" s="1554"/>
      <c r="B25" s="1554"/>
      <c r="C25" s="1554"/>
      <c r="D25" s="1554"/>
      <c r="E25" s="1554"/>
      <c r="F25" s="1554"/>
      <c r="G25" s="1554"/>
      <c r="H25" s="1554"/>
      <c r="I25" s="1554"/>
      <c r="J25" s="1554"/>
      <c r="K25" s="1554"/>
      <c r="L25" s="1554"/>
      <c r="M25" s="326"/>
    </row>
    <row r="26" spans="1:13">
      <c r="A26" s="1554"/>
      <c r="B26" s="1554"/>
      <c r="C26" s="1554"/>
      <c r="D26" s="1554"/>
      <c r="E26" s="1554"/>
      <c r="F26" s="1554"/>
      <c r="G26" s="1554"/>
      <c r="H26" s="1554"/>
      <c r="I26" s="1554"/>
      <c r="J26" s="1554"/>
      <c r="K26" s="1554"/>
      <c r="L26" s="1554"/>
    </row>
    <row r="27" spans="1:13">
      <c r="A27" s="1554"/>
      <c r="B27" s="1554"/>
      <c r="C27" s="1554"/>
      <c r="D27" s="1554"/>
      <c r="E27" s="1554"/>
      <c r="F27" s="1554"/>
      <c r="G27" s="1554"/>
      <c r="H27" s="1554"/>
      <c r="I27" s="1554"/>
      <c r="J27" s="1554"/>
      <c r="K27" s="1554"/>
      <c r="L27" s="1554"/>
    </row>
    <row r="28" spans="1:13">
      <c r="A28" s="1554"/>
      <c r="B28" s="1554"/>
      <c r="C28" s="1554"/>
      <c r="D28" s="1554"/>
      <c r="E28" s="1554"/>
      <c r="F28" s="1554"/>
      <c r="G28" s="1554"/>
      <c r="H28" s="1554"/>
      <c r="I28" s="1554"/>
      <c r="J28" s="1554"/>
      <c r="K28" s="1554"/>
      <c r="L28" s="1554"/>
    </row>
    <row r="29" spans="1:13">
      <c r="A29" s="1554"/>
      <c r="B29" s="1554"/>
      <c r="C29" s="1554"/>
      <c r="D29" s="1554"/>
      <c r="E29" s="1554"/>
      <c r="F29" s="1554"/>
      <c r="G29" s="1554"/>
      <c r="H29" s="1554"/>
      <c r="I29" s="1554"/>
      <c r="J29" s="1554"/>
      <c r="K29" s="1554"/>
      <c r="L29" s="1554"/>
    </row>
    <row r="30" spans="1:13">
      <c r="A30" s="1554"/>
      <c r="B30" s="1554"/>
      <c r="C30" s="1554"/>
      <c r="D30" s="1554"/>
      <c r="E30" s="1554"/>
      <c r="F30" s="1554"/>
      <c r="G30" s="1554"/>
      <c r="H30" s="1554"/>
      <c r="I30" s="1554"/>
      <c r="J30" s="1554"/>
      <c r="K30" s="1554"/>
      <c r="L30" s="1554"/>
    </row>
    <row r="31" spans="1:13">
      <c r="A31" s="1554"/>
      <c r="B31" s="1554"/>
      <c r="C31" s="1554"/>
      <c r="D31" s="1554"/>
      <c r="E31" s="1554"/>
      <c r="F31" s="1554"/>
      <c r="G31" s="1554"/>
      <c r="H31" s="1554"/>
      <c r="I31" s="1554"/>
      <c r="J31" s="1554"/>
      <c r="K31" s="1554"/>
      <c r="L31" s="1554"/>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12">
    <tabColor rgb="FF00B050"/>
    <pageSetUpPr fitToPage="1"/>
  </sheetPr>
  <dimension ref="A1:V33"/>
  <sheetViews>
    <sheetView showGridLines="0" view="pageBreakPreview" zoomScale="40" zoomScaleNormal="100" zoomScaleSheetLayoutView="40" workbookViewId="0">
      <selection activeCell="A23" sqref="A23:G24"/>
    </sheetView>
  </sheetViews>
  <sheetFormatPr defaultColWidth="11.42578125" defaultRowHeight="15"/>
  <cols>
    <col min="1" max="1" width="25.7109375" customWidth="1"/>
    <col min="2" max="2" width="24.85546875" customWidth="1"/>
    <col min="3" max="3" width="24.5703125" customWidth="1"/>
    <col min="4" max="4" width="26.42578125" style="48"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461" customFormat="1" ht="83.25" customHeight="1">
      <c r="A1" s="1518" t="s">
        <v>687</v>
      </c>
      <c r="B1" s="1518"/>
      <c r="C1" s="1518"/>
      <c r="D1" s="1518"/>
      <c r="E1" s="1518"/>
      <c r="F1" s="1518"/>
      <c r="G1" s="1518"/>
      <c r="H1" s="1518"/>
      <c r="I1" s="1518"/>
      <c r="J1" s="1518"/>
      <c r="K1" s="1518"/>
      <c r="L1" s="1518"/>
      <c r="P1"/>
      <c r="Q1"/>
      <c r="R1"/>
      <c r="S1"/>
      <c r="T1"/>
      <c r="U1"/>
      <c r="V1"/>
    </row>
    <row r="2" spans="1:22" s="461" customFormat="1" ht="33.75" customHeight="1">
      <c r="A2" s="1454" t="str">
        <f>+'Resumen '!O12</f>
        <v>Período:  Diciembre 2003 - Mayo 2024</v>
      </c>
      <c r="B2" s="1454"/>
      <c r="C2" s="1454"/>
      <c r="D2" s="1454"/>
      <c r="E2" s="1454"/>
      <c r="F2" s="1454"/>
      <c r="G2" s="1454"/>
      <c r="H2" s="1454"/>
      <c r="I2" s="1454"/>
      <c r="J2" s="1454"/>
      <c r="K2" s="1454"/>
      <c r="L2" s="1454"/>
      <c r="P2"/>
      <c r="Q2"/>
      <c r="R2"/>
      <c r="S2"/>
      <c r="T2"/>
      <c r="U2"/>
      <c r="V2"/>
    </row>
    <row r="3" spans="1:22" ht="22.5" customHeight="1"/>
    <row r="4" spans="1:22" ht="33.75" customHeight="1">
      <c r="B4" s="1555" t="s">
        <v>688</v>
      </c>
      <c r="C4" s="1555"/>
      <c r="D4" s="1555"/>
      <c r="E4" s="1555"/>
      <c r="F4" s="1555"/>
      <c r="G4" s="1555"/>
    </row>
    <row r="5" spans="1:22" s="16" customFormat="1" ht="54" customHeight="1">
      <c r="A5" s="600" t="s">
        <v>406</v>
      </c>
      <c r="B5" s="600" t="s">
        <v>689</v>
      </c>
      <c r="C5" s="600" t="s">
        <v>690</v>
      </c>
      <c r="D5" s="607" t="s">
        <v>691</v>
      </c>
      <c r="E5" s="600" t="s">
        <v>692</v>
      </c>
      <c r="F5" s="600" t="s">
        <v>693</v>
      </c>
      <c r="G5" s="600" t="s">
        <v>694</v>
      </c>
      <c r="P5" s="461"/>
      <c r="Q5" s="461"/>
      <c r="R5" s="461"/>
      <c r="S5" s="461"/>
      <c r="T5" s="461"/>
      <c r="U5" s="461"/>
      <c r="V5" s="461"/>
    </row>
    <row r="6" spans="1:22" s="35" customFormat="1" ht="26.25">
      <c r="A6" s="608" t="s">
        <v>695</v>
      </c>
      <c r="B6" s="609">
        <v>293</v>
      </c>
      <c r="C6" s="609">
        <v>799</v>
      </c>
      <c r="D6" s="610">
        <v>0</v>
      </c>
      <c r="E6" s="611">
        <f t="shared" ref="E6:E17" si="0">SUM(B6:D6)</f>
        <v>1092</v>
      </c>
      <c r="F6" s="612">
        <f t="shared" ref="F6:F18" si="1">B6/E6</f>
        <v>0.26831501831501831</v>
      </c>
      <c r="G6" s="612">
        <f t="shared" ref="G6:G18" si="2">C6/E6</f>
        <v>0.73168498168498164</v>
      </c>
      <c r="P6" s="837"/>
      <c r="Q6" s="837"/>
      <c r="R6" s="837"/>
      <c r="S6" s="837"/>
      <c r="T6" s="837"/>
      <c r="U6" s="837"/>
      <c r="V6" s="837"/>
    </row>
    <row r="7" spans="1:22" s="35" customFormat="1" ht="26.25">
      <c r="A7" s="608">
        <v>2008</v>
      </c>
      <c r="B7" s="609">
        <v>247</v>
      </c>
      <c r="C7" s="609">
        <v>480</v>
      </c>
      <c r="D7" s="610">
        <v>0</v>
      </c>
      <c r="E7" s="611">
        <f t="shared" si="0"/>
        <v>727</v>
      </c>
      <c r="F7" s="612">
        <f t="shared" si="1"/>
        <v>0.33975240715268223</v>
      </c>
      <c r="G7" s="612">
        <f t="shared" si="2"/>
        <v>0.66024759284731771</v>
      </c>
      <c r="P7" s="837"/>
      <c r="Q7" s="837"/>
      <c r="R7" s="837"/>
      <c r="S7" s="837"/>
      <c r="T7" s="837"/>
      <c r="U7" s="837"/>
      <c r="V7" s="837"/>
    </row>
    <row r="8" spans="1:22" s="35" customFormat="1" ht="26.25">
      <c r="A8" s="608">
        <v>2009</v>
      </c>
      <c r="B8" s="609">
        <v>254</v>
      </c>
      <c r="C8" s="609">
        <v>472</v>
      </c>
      <c r="D8" s="610">
        <v>1</v>
      </c>
      <c r="E8" s="611">
        <f t="shared" si="0"/>
        <v>727</v>
      </c>
      <c r="F8" s="612">
        <f t="shared" si="1"/>
        <v>0.34938101788170561</v>
      </c>
      <c r="G8" s="612">
        <f t="shared" si="2"/>
        <v>0.6492434662998624</v>
      </c>
      <c r="P8" s="837"/>
      <c r="Q8" s="837"/>
      <c r="R8" s="837"/>
      <c r="S8" s="837"/>
      <c r="T8" s="837"/>
      <c r="U8" s="837"/>
      <c r="V8" s="837"/>
    </row>
    <row r="9" spans="1:22" s="35" customFormat="1" ht="26.25">
      <c r="A9" s="608">
        <v>2010</v>
      </c>
      <c r="B9" s="609">
        <v>255</v>
      </c>
      <c r="C9" s="609">
        <v>410</v>
      </c>
      <c r="D9" s="610">
        <v>1</v>
      </c>
      <c r="E9" s="611">
        <f t="shared" si="0"/>
        <v>666</v>
      </c>
      <c r="F9" s="612">
        <f t="shared" si="1"/>
        <v>0.38288288288288286</v>
      </c>
      <c r="G9" s="612">
        <f t="shared" si="2"/>
        <v>0.61561561561561562</v>
      </c>
      <c r="P9" s="837"/>
      <c r="Q9" s="837"/>
      <c r="R9" s="837"/>
      <c r="S9" s="837"/>
      <c r="T9" s="837"/>
      <c r="U9" s="837"/>
      <c r="V9" s="837"/>
    </row>
    <row r="10" spans="1:22" s="35" customFormat="1" ht="26.25">
      <c r="A10" s="608">
        <v>2011</v>
      </c>
      <c r="B10" s="609">
        <v>373</v>
      </c>
      <c r="C10" s="609">
        <v>534</v>
      </c>
      <c r="D10" s="610">
        <v>0</v>
      </c>
      <c r="E10" s="611">
        <f t="shared" si="0"/>
        <v>907</v>
      </c>
      <c r="F10" s="612">
        <f t="shared" si="1"/>
        <v>0.41124586549062847</v>
      </c>
      <c r="G10" s="612">
        <f t="shared" si="2"/>
        <v>0.58875413450937153</v>
      </c>
      <c r="P10" s="837"/>
      <c r="Q10" s="837"/>
      <c r="R10" s="837"/>
      <c r="S10" s="837"/>
      <c r="T10" s="837"/>
      <c r="U10" s="837"/>
      <c r="V10" s="837"/>
    </row>
    <row r="11" spans="1:22" s="35" customFormat="1" ht="26.25">
      <c r="A11" s="608">
        <v>2012</v>
      </c>
      <c r="B11" s="609">
        <v>625</v>
      </c>
      <c r="C11" s="609">
        <v>588</v>
      </c>
      <c r="D11" s="610">
        <v>1</v>
      </c>
      <c r="E11" s="611">
        <f t="shared" si="0"/>
        <v>1214</v>
      </c>
      <c r="F11" s="612">
        <f t="shared" si="1"/>
        <v>0.51482701812191101</v>
      </c>
      <c r="G11" s="612">
        <f t="shared" si="2"/>
        <v>0.48434925864909389</v>
      </c>
      <c r="P11" s="837"/>
      <c r="Q11" s="837"/>
      <c r="R11" s="837"/>
      <c r="S11" s="837"/>
      <c r="T11" s="837"/>
      <c r="U11" s="837"/>
      <c r="V11" s="837"/>
    </row>
    <row r="12" spans="1:22" s="35" customFormat="1" ht="26.25">
      <c r="A12" s="608" t="s">
        <v>216</v>
      </c>
      <c r="B12" s="609">
        <v>1207</v>
      </c>
      <c r="C12" s="609">
        <v>657</v>
      </c>
      <c r="D12" s="610">
        <v>8</v>
      </c>
      <c r="E12" s="611">
        <f t="shared" si="0"/>
        <v>1872</v>
      </c>
      <c r="F12" s="612">
        <f t="shared" si="1"/>
        <v>0.64476495726495731</v>
      </c>
      <c r="G12" s="612">
        <f t="shared" si="2"/>
        <v>0.35096153846153844</v>
      </c>
      <c r="P12" s="837"/>
      <c r="Q12" s="837"/>
      <c r="R12" s="837"/>
      <c r="S12" s="837"/>
      <c r="T12" s="837"/>
      <c r="U12" s="837"/>
      <c r="V12" s="837"/>
    </row>
    <row r="13" spans="1:22" s="35" customFormat="1" ht="26.25">
      <c r="A13" s="608" t="s">
        <v>217</v>
      </c>
      <c r="B13" s="609">
        <v>1003</v>
      </c>
      <c r="C13" s="609">
        <v>706</v>
      </c>
      <c r="D13" s="610">
        <v>7</v>
      </c>
      <c r="E13" s="611">
        <f t="shared" si="0"/>
        <v>1716</v>
      </c>
      <c r="F13" s="612">
        <f t="shared" si="1"/>
        <v>0.58449883449883455</v>
      </c>
      <c r="G13" s="612">
        <f t="shared" si="2"/>
        <v>0.41142191142191142</v>
      </c>
      <c r="P13" s="837"/>
      <c r="Q13" s="837"/>
      <c r="R13" s="837"/>
      <c r="S13" s="837"/>
      <c r="T13" s="837"/>
      <c r="U13" s="837"/>
      <c r="V13" s="837"/>
    </row>
    <row r="14" spans="1:22" s="35" customFormat="1" ht="26.25">
      <c r="A14" s="608" t="s">
        <v>218</v>
      </c>
      <c r="B14" s="609">
        <v>704</v>
      </c>
      <c r="C14" s="609">
        <v>836</v>
      </c>
      <c r="D14" s="610">
        <v>0</v>
      </c>
      <c r="E14" s="611">
        <f t="shared" si="0"/>
        <v>1540</v>
      </c>
      <c r="F14" s="612">
        <f t="shared" si="1"/>
        <v>0.45714285714285713</v>
      </c>
      <c r="G14" s="612">
        <f t="shared" si="2"/>
        <v>0.54285714285714282</v>
      </c>
      <c r="P14" s="837"/>
      <c r="Q14" s="837"/>
      <c r="R14" s="837"/>
      <c r="S14" s="837"/>
      <c r="T14" s="837"/>
      <c r="U14" s="837"/>
      <c r="V14" s="837"/>
    </row>
    <row r="15" spans="1:22" s="35" customFormat="1" ht="26.25">
      <c r="A15" s="608" t="s">
        <v>219</v>
      </c>
      <c r="B15" s="609">
        <v>580</v>
      </c>
      <c r="C15" s="609">
        <v>937</v>
      </c>
      <c r="D15" s="610">
        <v>0</v>
      </c>
      <c r="E15" s="611">
        <f t="shared" si="0"/>
        <v>1517</v>
      </c>
      <c r="F15" s="612">
        <f t="shared" si="1"/>
        <v>0.3823335530652604</v>
      </c>
      <c r="G15" s="612">
        <f t="shared" si="2"/>
        <v>0.6176664469347396</v>
      </c>
      <c r="P15" s="837"/>
      <c r="Q15" s="837"/>
      <c r="R15" s="837"/>
      <c r="S15" s="837"/>
      <c r="T15" s="837"/>
      <c r="U15" s="837"/>
      <c r="V15" s="837"/>
    </row>
    <row r="16" spans="1:22" s="35" customFormat="1" ht="26.25">
      <c r="A16" s="608" t="s">
        <v>220</v>
      </c>
      <c r="B16" s="609">
        <v>660</v>
      </c>
      <c r="C16" s="609">
        <v>933</v>
      </c>
      <c r="D16" s="610">
        <v>0</v>
      </c>
      <c r="E16" s="611">
        <f t="shared" si="0"/>
        <v>1593</v>
      </c>
      <c r="F16" s="612">
        <f t="shared" si="1"/>
        <v>0.4143126177024482</v>
      </c>
      <c r="G16" s="612">
        <f t="shared" si="2"/>
        <v>0.5856873822975518</v>
      </c>
      <c r="P16" s="837"/>
      <c r="Q16" s="837"/>
      <c r="R16" s="837"/>
      <c r="S16" s="837"/>
      <c r="T16" s="837"/>
      <c r="U16" s="837"/>
      <c r="V16" s="837"/>
    </row>
    <row r="17" spans="1:22" s="35" customFormat="1" ht="26.25">
      <c r="A17" s="608" t="s">
        <v>221</v>
      </c>
      <c r="B17" s="609">
        <v>5389</v>
      </c>
      <c r="C17" s="609">
        <v>1073</v>
      </c>
      <c r="D17" s="610">
        <v>0</v>
      </c>
      <c r="E17" s="611">
        <f t="shared" si="0"/>
        <v>6462</v>
      </c>
      <c r="F17" s="612">
        <f t="shared" si="1"/>
        <v>0.83395233673785207</v>
      </c>
      <c r="G17" s="612">
        <f t="shared" si="2"/>
        <v>0.16604766326214795</v>
      </c>
      <c r="P17" s="837"/>
      <c r="Q17" s="837"/>
      <c r="R17" s="837"/>
      <c r="S17" s="837"/>
      <c r="T17" s="837"/>
      <c r="U17" s="837"/>
      <c r="V17" s="837"/>
    </row>
    <row r="18" spans="1:22" s="35" customFormat="1" ht="26.25">
      <c r="A18" s="608" t="s">
        <v>222</v>
      </c>
      <c r="B18" s="609">
        <v>764</v>
      </c>
      <c r="C18" s="609">
        <v>1000</v>
      </c>
      <c r="D18" s="610">
        <v>1</v>
      </c>
      <c r="E18" s="611">
        <f t="shared" ref="E18:E23" si="3">SUM(B18:D18)</f>
        <v>1765</v>
      </c>
      <c r="F18" s="612">
        <f t="shared" si="1"/>
        <v>0.43286118980169974</v>
      </c>
      <c r="G18" s="612">
        <f t="shared" si="2"/>
        <v>0.56657223796033995</v>
      </c>
      <c r="P18" s="837"/>
      <c r="Q18" s="837"/>
      <c r="R18" s="837"/>
      <c r="S18" s="837"/>
      <c r="T18" s="837"/>
      <c r="U18" s="837"/>
      <c r="V18" s="837"/>
    </row>
    <row r="19" spans="1:22" s="35" customFormat="1" ht="26.25">
      <c r="A19" s="613">
        <v>2020</v>
      </c>
      <c r="B19" s="609">
        <v>616</v>
      </c>
      <c r="C19" s="609">
        <v>897</v>
      </c>
      <c r="D19" s="610">
        <v>3</v>
      </c>
      <c r="E19" s="611">
        <f t="shared" si="3"/>
        <v>1516</v>
      </c>
      <c r="F19" s="612">
        <f>B19/E19</f>
        <v>0.40633245382585753</v>
      </c>
      <c r="G19" s="612">
        <f>C19/E19</f>
        <v>0.59168865435356199</v>
      </c>
      <c r="P19" s="837"/>
      <c r="Q19" s="837"/>
      <c r="R19" s="837"/>
      <c r="S19" s="837"/>
      <c r="T19" s="837"/>
      <c r="U19" s="837"/>
      <c r="V19" s="837"/>
    </row>
    <row r="20" spans="1:22" s="35" customFormat="1" ht="26.25">
      <c r="A20" s="613">
        <v>2021</v>
      </c>
      <c r="B20" s="609">
        <v>1030</v>
      </c>
      <c r="C20" s="609">
        <v>1377</v>
      </c>
      <c r="D20" s="610">
        <v>11</v>
      </c>
      <c r="E20" s="611">
        <f t="shared" si="3"/>
        <v>2418</v>
      </c>
      <c r="F20" s="612">
        <f>B20/E20</f>
        <v>0.42597187758478083</v>
      </c>
      <c r="G20" s="612">
        <f>C20/E20</f>
        <v>0.5694789081885856</v>
      </c>
      <c r="P20" s="837"/>
      <c r="Q20" s="837"/>
      <c r="R20" s="837"/>
      <c r="S20" s="837"/>
      <c r="T20" s="837"/>
      <c r="U20" s="837"/>
      <c r="V20" s="837"/>
    </row>
    <row r="21" spans="1:22" s="35" customFormat="1" ht="26.25">
      <c r="A21" s="613">
        <v>2022</v>
      </c>
      <c r="B21" s="609">
        <v>1237</v>
      </c>
      <c r="C21" s="609">
        <v>1226</v>
      </c>
      <c r="D21" s="610">
        <v>12</v>
      </c>
      <c r="E21" s="611">
        <f t="shared" si="3"/>
        <v>2475</v>
      </c>
      <c r="F21" s="612">
        <f>B21/E21</f>
        <v>0.4997979797979798</v>
      </c>
      <c r="G21" s="612">
        <f>C21/E21</f>
        <v>0.49535353535353538</v>
      </c>
      <c r="P21" s="837"/>
      <c r="Q21" s="837"/>
      <c r="R21" s="837"/>
      <c r="S21" s="837"/>
      <c r="T21" s="837"/>
      <c r="U21" s="837"/>
      <c r="V21" s="837"/>
    </row>
    <row r="22" spans="1:22" s="35" customFormat="1" ht="26.25">
      <c r="A22" s="613">
        <v>2023</v>
      </c>
      <c r="B22" s="609">
        <v>1264</v>
      </c>
      <c r="C22" s="609">
        <v>1339</v>
      </c>
      <c r="D22" s="610">
        <v>14</v>
      </c>
      <c r="E22" s="611">
        <f t="shared" si="3"/>
        <v>2617</v>
      </c>
      <c r="F22" s="612">
        <f>B22/E22</f>
        <v>0.48299579671379445</v>
      </c>
      <c r="G22" s="612">
        <f>C22/E22</f>
        <v>0.51165456629728701</v>
      </c>
      <c r="P22" s="837"/>
      <c r="Q22" s="837"/>
      <c r="R22" s="837"/>
      <c r="S22" s="837"/>
      <c r="T22" s="837"/>
      <c r="U22" s="837"/>
      <c r="V22" s="837"/>
    </row>
    <row r="23" spans="1:22" s="35" customFormat="1" ht="26.25">
      <c r="A23" s="943" t="str">
        <f>+'Resumen '!O5</f>
        <v>Ene-May. 24</v>
      </c>
      <c r="B23" s="609">
        <v>689</v>
      </c>
      <c r="C23" s="609">
        <v>565</v>
      </c>
      <c r="D23" s="993">
        <v>5</v>
      </c>
      <c r="E23" s="611">
        <f t="shared" si="3"/>
        <v>1259</v>
      </c>
      <c r="F23" s="612">
        <f>B23/E23</f>
        <v>0.54725972994440031</v>
      </c>
      <c r="G23" s="612">
        <f>C23/E23</f>
        <v>0.448768864177919</v>
      </c>
      <c r="P23" s="837"/>
      <c r="Q23" s="837"/>
      <c r="R23" s="837"/>
      <c r="S23" s="837"/>
      <c r="T23" s="837"/>
      <c r="U23" s="837"/>
      <c r="V23" s="837"/>
    </row>
    <row r="24" spans="1:22" s="46" customFormat="1" ht="25.5" customHeight="1">
      <c r="A24" s="601" t="s">
        <v>696</v>
      </c>
      <c r="B24" s="602">
        <f t="shared" ref="B24:E24" si="4">SUBTOTAL(109,B6:B23)</f>
        <v>17190</v>
      </c>
      <c r="C24" s="603">
        <f t="shared" si="4"/>
        <v>14829</v>
      </c>
      <c r="D24" s="604">
        <f t="shared" si="4"/>
        <v>64</v>
      </c>
      <c r="E24" s="605">
        <f t="shared" si="4"/>
        <v>32083</v>
      </c>
      <c r="F24" s="606">
        <f>AVERAGE(F6:F23)</f>
        <v>0.46547935521808614</v>
      </c>
      <c r="G24" s="606">
        <f>AVERAGE(G6:G23)</f>
        <v>0.53266966117625025</v>
      </c>
      <c r="P24" s="837"/>
      <c r="Q24" s="837"/>
      <c r="R24" s="837"/>
      <c r="S24" s="837"/>
      <c r="T24" s="837"/>
      <c r="U24" s="837"/>
      <c r="V24" s="837"/>
    </row>
    <row r="25" spans="1:22" ht="93" customHeight="1">
      <c r="A25" s="1556" t="s">
        <v>697</v>
      </c>
      <c r="B25" s="1557"/>
      <c r="C25" s="1557"/>
      <c r="D25" s="1557"/>
      <c r="E25" s="1557"/>
      <c r="F25" s="1557"/>
      <c r="G25" s="1557"/>
      <c r="P25" s="837"/>
      <c r="Q25" s="837"/>
      <c r="R25" s="837"/>
      <c r="S25" s="837"/>
      <c r="T25" s="837"/>
      <c r="U25" s="837"/>
      <c r="V25" s="837"/>
    </row>
    <row r="26" spans="1:22" ht="26.25">
      <c r="B26" s="117"/>
      <c r="C26" s="117"/>
      <c r="P26" s="837"/>
      <c r="Q26" s="837"/>
      <c r="R26" s="837"/>
      <c r="S26" s="837"/>
      <c r="T26" s="837"/>
      <c r="U26" s="837"/>
      <c r="V26" s="837"/>
    </row>
    <row r="27" spans="1:22" ht="26.25">
      <c r="P27" s="838"/>
      <c r="Q27" s="838"/>
      <c r="R27" s="838"/>
      <c r="S27" s="838"/>
      <c r="T27" s="837"/>
      <c r="U27" s="837"/>
      <c r="V27" s="837"/>
    </row>
    <row r="28" spans="1:22" ht="26.25">
      <c r="B28" s="79"/>
      <c r="C28" s="79"/>
      <c r="P28" s="837"/>
      <c r="Q28" s="837"/>
      <c r="R28" s="837"/>
      <c r="S28" s="837"/>
      <c r="T28" s="837"/>
      <c r="U28" s="837"/>
      <c r="V28" s="837"/>
    </row>
    <row r="29" spans="1:22" ht="26.25">
      <c r="P29" s="838"/>
      <c r="Q29" s="838"/>
      <c r="R29" s="838"/>
      <c r="S29" s="838"/>
      <c r="T29" s="837"/>
      <c r="U29" s="837"/>
      <c r="V29" s="837"/>
    </row>
    <row r="30" spans="1:22" ht="26.25">
      <c r="P30" s="837"/>
      <c r="Q30" s="837"/>
      <c r="R30" s="837"/>
      <c r="S30" s="837"/>
      <c r="T30" s="837"/>
      <c r="U30" s="837"/>
      <c r="V30" s="837"/>
    </row>
    <row r="31" spans="1:22" ht="26.25">
      <c r="P31" s="837"/>
      <c r="Q31" s="837"/>
      <c r="R31" s="837"/>
      <c r="S31" s="837"/>
      <c r="T31" s="837"/>
      <c r="U31" s="837"/>
      <c r="V31" s="837"/>
    </row>
    <row r="32" spans="1:22" ht="26.25">
      <c r="P32" s="837"/>
      <c r="Q32" s="837"/>
      <c r="R32" s="837"/>
      <c r="S32" s="837"/>
      <c r="T32" s="837"/>
      <c r="U32" s="837"/>
      <c r="V32" s="837"/>
    </row>
    <row r="33" spans="16:22" ht="26.25">
      <c r="P33" s="837"/>
      <c r="Q33" s="837"/>
      <c r="R33" s="837"/>
      <c r="S33" s="837"/>
      <c r="T33" s="837"/>
      <c r="U33" s="837"/>
      <c r="V33" s="837"/>
    </row>
  </sheetData>
  <mergeCells count="4">
    <mergeCell ref="A1:L1"/>
    <mergeCell ref="B4:G4"/>
    <mergeCell ref="A25:G25"/>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279" customWidth="1"/>
    <col min="2" max="2" width="20" style="279" customWidth="1"/>
    <col min="3" max="3" width="19.140625" style="279" customWidth="1"/>
    <col min="4" max="4" width="16.140625" style="279" customWidth="1"/>
    <col min="5" max="5" width="28.5703125" style="279" customWidth="1"/>
    <col min="6" max="6" width="87.28515625" style="279" customWidth="1"/>
    <col min="7" max="7" width="37.5703125" style="279" customWidth="1"/>
    <col min="8" max="8" width="75.28515625" style="279" customWidth="1"/>
    <col min="9" max="9" width="22.42578125" style="279" customWidth="1"/>
    <col min="10" max="10" width="51.28515625" style="279" customWidth="1"/>
    <col min="11" max="11" width="55.140625" style="279" customWidth="1"/>
    <col min="12" max="12" width="51.7109375" style="279" customWidth="1"/>
    <col min="13" max="13" width="69.42578125" style="279" customWidth="1"/>
    <col min="14" max="14" width="70" style="279" customWidth="1"/>
    <col min="15" max="33" width="11.42578125" style="279"/>
    <col min="34" max="43" width="135.7109375" style="279" customWidth="1"/>
    <col min="44" max="16384" width="11.42578125" style="279"/>
  </cols>
  <sheetData>
    <row r="1" spans="1:45" ht="235.5" customHeight="1">
      <c r="A1" s="1361"/>
      <c r="B1" s="1361"/>
      <c r="C1" s="1361"/>
      <c r="D1" s="1361"/>
      <c r="E1" s="1361"/>
      <c r="F1" s="1361"/>
      <c r="G1" s="1361"/>
      <c r="H1" s="1361"/>
      <c r="I1" s="1361"/>
      <c r="J1" s="1361"/>
      <c r="K1" s="1361"/>
      <c r="L1" s="1361"/>
      <c r="M1" s="1361"/>
      <c r="N1" s="1361"/>
    </row>
    <row r="2" spans="1:45" ht="3" hidden="1" customHeight="1">
      <c r="B2" s="398"/>
      <c r="C2" s="398"/>
      <c r="D2" s="398"/>
      <c r="E2" s="398"/>
      <c r="F2" s="398"/>
      <c r="G2" s="398"/>
      <c r="H2" s="398"/>
      <c r="I2" s="398"/>
      <c r="J2" s="398"/>
      <c r="K2" s="398"/>
      <c r="L2" s="398"/>
      <c r="M2" s="398"/>
      <c r="N2" s="398"/>
    </row>
    <row r="3" spans="1:45" ht="186.75" customHeight="1">
      <c r="A3" s="1359" t="s">
        <v>153</v>
      </c>
      <c r="B3" s="1360"/>
      <c r="C3" s="1360"/>
      <c r="D3" s="1360"/>
      <c r="E3" s="1360"/>
      <c r="F3" s="1360"/>
      <c r="G3" s="1360"/>
      <c r="H3" s="1360"/>
      <c r="I3" s="1360"/>
      <c r="J3" s="1360"/>
      <c r="K3" s="1360"/>
      <c r="L3" s="1360"/>
      <c r="M3" s="1360"/>
      <c r="N3" s="1360"/>
    </row>
    <row r="4" spans="1:45" ht="186.75" customHeight="1">
      <c r="A4" s="1360"/>
      <c r="B4" s="1360"/>
      <c r="C4" s="1360"/>
      <c r="D4" s="1360"/>
      <c r="E4" s="1360"/>
      <c r="F4" s="1360"/>
      <c r="G4" s="1360"/>
      <c r="H4" s="1360"/>
      <c r="I4" s="1360"/>
      <c r="J4" s="1360"/>
      <c r="K4" s="1360"/>
      <c r="L4" s="1360"/>
      <c r="M4" s="1360"/>
      <c r="N4" s="1360"/>
      <c r="AF4" s="1362" t="s">
        <v>154</v>
      </c>
      <c r="AG4" s="1362"/>
      <c r="AH4" s="1362"/>
      <c r="AI4" s="1362"/>
      <c r="AJ4" s="1362"/>
      <c r="AK4" s="1362"/>
      <c r="AL4" s="1362"/>
      <c r="AM4" s="1362"/>
      <c r="AN4" s="1362"/>
      <c r="AO4" s="1362"/>
      <c r="AP4" s="1362"/>
      <c r="AQ4" s="1362"/>
      <c r="AR4" s="1362"/>
      <c r="AS4" s="1362"/>
    </row>
    <row r="5" spans="1:45" ht="186.75" customHeight="1">
      <c r="A5" s="1360"/>
      <c r="B5" s="1360"/>
      <c r="C5" s="1360"/>
      <c r="D5" s="1360"/>
      <c r="E5" s="1360"/>
      <c r="F5" s="1360"/>
      <c r="G5" s="1360"/>
      <c r="H5" s="1360"/>
      <c r="I5" s="1360"/>
      <c r="J5" s="1360"/>
      <c r="K5" s="1360"/>
      <c r="L5" s="1360"/>
      <c r="M5" s="1360"/>
      <c r="N5" s="1360"/>
      <c r="AF5" s="1362"/>
      <c r="AG5" s="1362"/>
      <c r="AH5" s="1362"/>
      <c r="AI5" s="1362"/>
      <c r="AJ5" s="1362"/>
      <c r="AK5" s="1362"/>
      <c r="AL5" s="1362"/>
      <c r="AM5" s="1362"/>
      <c r="AN5" s="1362"/>
      <c r="AO5" s="1362"/>
      <c r="AP5" s="1362"/>
      <c r="AQ5" s="1362"/>
      <c r="AR5" s="1362"/>
      <c r="AS5" s="1362"/>
    </row>
    <row r="6" spans="1:45" ht="408.75" customHeight="1">
      <c r="A6" s="1360"/>
      <c r="B6" s="1360"/>
      <c r="C6" s="1360"/>
      <c r="D6" s="1360"/>
      <c r="E6" s="1360"/>
      <c r="F6" s="1360"/>
      <c r="G6" s="1360"/>
      <c r="H6" s="1360"/>
      <c r="I6" s="1360"/>
      <c r="J6" s="1360"/>
      <c r="K6" s="1360"/>
      <c r="L6" s="1360"/>
      <c r="M6" s="1360"/>
      <c r="N6" s="1360"/>
      <c r="AF6" s="1362"/>
      <c r="AG6" s="1362"/>
      <c r="AH6" s="1362"/>
      <c r="AI6" s="1362"/>
      <c r="AJ6" s="1362"/>
      <c r="AK6" s="1362"/>
      <c r="AL6" s="1362"/>
      <c r="AM6" s="1362"/>
      <c r="AN6" s="1362"/>
      <c r="AO6" s="1362"/>
      <c r="AP6" s="1362"/>
      <c r="AQ6" s="1362"/>
      <c r="AR6" s="1362"/>
      <c r="AS6" s="1362"/>
    </row>
    <row r="7" spans="1:45" ht="408.75" customHeight="1">
      <c r="A7" s="1360"/>
      <c r="B7" s="1360"/>
      <c r="C7" s="1360"/>
      <c r="D7" s="1360"/>
      <c r="E7" s="1360"/>
      <c r="F7" s="1360"/>
      <c r="G7" s="1360"/>
      <c r="H7" s="1360"/>
      <c r="I7" s="1360"/>
      <c r="J7" s="1360"/>
      <c r="K7" s="1360"/>
      <c r="L7" s="1360"/>
      <c r="M7" s="1360"/>
      <c r="N7" s="1360"/>
      <c r="AF7" s="1362"/>
      <c r="AG7" s="1362"/>
      <c r="AH7" s="1362"/>
      <c r="AI7" s="1362"/>
      <c r="AJ7" s="1362"/>
      <c r="AK7" s="1362"/>
      <c r="AL7" s="1362"/>
      <c r="AM7" s="1362"/>
      <c r="AN7" s="1362"/>
      <c r="AO7" s="1362"/>
      <c r="AP7" s="1362"/>
      <c r="AQ7" s="1362"/>
      <c r="AR7" s="1362"/>
      <c r="AS7" s="1362"/>
    </row>
    <row r="8" spans="1:45" ht="409.5" customHeight="1">
      <c r="A8" s="1360"/>
      <c r="B8" s="1360"/>
      <c r="C8" s="1360"/>
      <c r="D8" s="1360"/>
      <c r="E8" s="1360"/>
      <c r="F8" s="1360"/>
      <c r="G8" s="1360"/>
      <c r="H8" s="1360"/>
      <c r="I8" s="1360"/>
      <c r="J8" s="1360"/>
      <c r="K8" s="1360"/>
      <c r="L8" s="1360"/>
      <c r="M8" s="1360"/>
      <c r="N8" s="1360"/>
      <c r="AF8" s="1362"/>
      <c r="AG8" s="1362"/>
      <c r="AH8" s="1362"/>
      <c r="AI8" s="1362"/>
      <c r="AJ8" s="1362"/>
      <c r="AK8" s="1362"/>
      <c r="AL8" s="1362"/>
      <c r="AM8" s="1362"/>
      <c r="AN8" s="1362"/>
      <c r="AO8" s="1362"/>
      <c r="AP8" s="1362"/>
      <c r="AQ8" s="1362"/>
      <c r="AR8" s="1362"/>
      <c r="AS8" s="1362"/>
    </row>
    <row r="9" spans="1:45" ht="409.5" customHeight="1">
      <c r="A9" s="1360"/>
      <c r="B9" s="1360"/>
      <c r="C9" s="1360"/>
      <c r="D9" s="1360"/>
      <c r="E9" s="1360"/>
      <c r="F9" s="1360"/>
      <c r="G9" s="1360"/>
      <c r="H9" s="1360"/>
      <c r="I9" s="1360"/>
      <c r="J9" s="1360"/>
      <c r="K9" s="1360"/>
      <c r="L9" s="1360"/>
      <c r="M9" s="1360"/>
      <c r="N9" s="1360"/>
      <c r="AF9" s="1362"/>
      <c r="AG9" s="1362"/>
      <c r="AH9" s="1362"/>
      <c r="AI9" s="1362"/>
      <c r="AJ9" s="1362"/>
      <c r="AK9" s="1362"/>
      <c r="AL9" s="1362"/>
      <c r="AM9" s="1362"/>
      <c r="AN9" s="1362"/>
      <c r="AO9" s="1362"/>
      <c r="AP9" s="1362"/>
      <c r="AQ9" s="1362"/>
      <c r="AR9" s="1362"/>
      <c r="AS9" s="1362"/>
    </row>
    <row r="10" spans="1:45" ht="322.5" customHeight="1">
      <c r="A10" s="1360"/>
      <c r="B10" s="1360"/>
      <c r="C10" s="1360"/>
      <c r="D10" s="1360"/>
      <c r="E10" s="1360"/>
      <c r="F10" s="1360"/>
      <c r="G10" s="1360"/>
      <c r="H10" s="1360"/>
      <c r="I10" s="1360"/>
      <c r="J10" s="1360"/>
      <c r="K10" s="1360"/>
      <c r="L10" s="1360"/>
      <c r="M10" s="1360"/>
      <c r="N10" s="1360"/>
      <c r="AF10" s="1362"/>
      <c r="AG10" s="1362"/>
      <c r="AH10" s="1362"/>
      <c r="AI10" s="1362"/>
      <c r="AJ10" s="1362"/>
      <c r="AK10" s="1362"/>
      <c r="AL10" s="1362"/>
      <c r="AM10" s="1362"/>
      <c r="AN10" s="1362"/>
      <c r="AO10" s="1362"/>
      <c r="AP10" s="1362"/>
      <c r="AQ10" s="1362"/>
      <c r="AR10" s="1362"/>
      <c r="AS10" s="1362"/>
    </row>
    <row r="11" spans="1:45" ht="211.5" customHeight="1">
      <c r="A11" s="1360"/>
      <c r="B11" s="1360"/>
      <c r="C11" s="1360"/>
      <c r="D11" s="1360"/>
      <c r="E11" s="1360"/>
      <c r="F11" s="1360"/>
      <c r="G11" s="1360"/>
      <c r="H11" s="1360"/>
      <c r="I11" s="1360"/>
      <c r="J11" s="1360"/>
      <c r="K11" s="1360"/>
      <c r="L11" s="1360"/>
      <c r="M11" s="1360"/>
      <c r="N11" s="1360"/>
      <c r="AF11" s="1362"/>
      <c r="AG11" s="1362"/>
      <c r="AH11" s="1362"/>
      <c r="AI11" s="1362"/>
      <c r="AJ11" s="1362"/>
      <c r="AK11" s="1362"/>
      <c r="AL11" s="1362"/>
      <c r="AM11" s="1362"/>
      <c r="AN11" s="1362"/>
      <c r="AO11" s="1362"/>
      <c r="AP11" s="1362"/>
      <c r="AQ11" s="1362"/>
      <c r="AR11" s="1362"/>
      <c r="AS11" s="1362"/>
    </row>
    <row r="12" spans="1:45" ht="211.5" customHeight="1">
      <c r="A12" s="1360"/>
      <c r="B12" s="1360"/>
      <c r="C12" s="1360"/>
      <c r="D12" s="1360"/>
      <c r="E12" s="1360"/>
      <c r="F12" s="1360"/>
      <c r="G12" s="1360"/>
      <c r="H12" s="1360"/>
      <c r="I12" s="1360"/>
      <c r="J12" s="1360"/>
      <c r="K12" s="1360"/>
      <c r="L12" s="1360"/>
      <c r="M12" s="1360"/>
      <c r="N12" s="1360"/>
      <c r="AF12" s="1362"/>
      <c r="AG12" s="1362"/>
      <c r="AH12" s="1362"/>
      <c r="AI12" s="1362"/>
      <c r="AJ12" s="1362"/>
      <c r="AK12" s="1362"/>
      <c r="AL12" s="1362"/>
      <c r="AM12" s="1362"/>
      <c r="AN12" s="1362"/>
      <c r="AO12" s="1362"/>
      <c r="AP12" s="1362"/>
      <c r="AQ12" s="1362"/>
      <c r="AR12" s="1362"/>
      <c r="AS12" s="1362"/>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13">
    <tabColor rgb="FF00B050"/>
    <pageSetUpPr fitToPage="1"/>
  </sheetPr>
  <dimension ref="A1:L8"/>
  <sheetViews>
    <sheetView showGridLines="0" view="pageBreakPreview" zoomScale="55" zoomScaleNormal="100" zoomScaleSheetLayoutView="55" workbookViewId="0">
      <selection activeCell="B5" sqref="B5:B7"/>
    </sheetView>
  </sheetViews>
  <sheetFormatPr defaultColWidth="11.42578125" defaultRowHeight="15"/>
  <cols>
    <col min="1" max="1" width="90.5703125" customWidth="1"/>
    <col min="2" max="2" width="32.42578125" customWidth="1"/>
    <col min="7" max="7" width="18" customWidth="1"/>
    <col min="9" max="9" width="18" customWidth="1"/>
  </cols>
  <sheetData>
    <row r="1" spans="1:12" s="461" customFormat="1" ht="67.5" customHeight="1">
      <c r="A1" s="1454" t="s">
        <v>698</v>
      </c>
      <c r="B1" s="1454"/>
      <c r="C1" s="1454"/>
      <c r="D1" s="1454"/>
      <c r="E1" s="1454"/>
      <c r="F1" s="1454"/>
      <c r="G1" s="1454"/>
      <c r="H1" s="1454"/>
      <c r="I1" s="1454"/>
      <c r="J1" s="1454"/>
      <c r="K1" s="1454"/>
      <c r="L1" s="1454"/>
    </row>
    <row r="2" spans="1:12" s="461" customFormat="1" ht="31.5" customHeight="1">
      <c r="A2" s="1560" t="s">
        <v>636</v>
      </c>
      <c r="B2" s="1560"/>
      <c r="C2" s="1560"/>
      <c r="D2" s="1560"/>
      <c r="E2" s="1560"/>
      <c r="F2" s="1560"/>
      <c r="G2" s="1560"/>
      <c r="H2" s="1560"/>
      <c r="I2" s="1560"/>
      <c r="J2" s="1560"/>
      <c r="K2" s="1560"/>
      <c r="L2" s="1560"/>
    </row>
    <row r="3" spans="1:12" ht="14.25" customHeight="1">
      <c r="A3" s="1558"/>
      <c r="B3" s="1558"/>
    </row>
    <row r="4" spans="1:12" ht="27" customHeight="1">
      <c r="A4" s="839" t="s">
        <v>699</v>
      </c>
      <c r="B4" s="840" t="s">
        <v>700</v>
      </c>
      <c r="I4" t="s">
        <v>0</v>
      </c>
    </row>
    <row r="5" spans="1:12" ht="26.25">
      <c r="A5" s="841" t="s">
        <v>701</v>
      </c>
      <c r="B5" s="842">
        <v>12789.79</v>
      </c>
      <c r="C5" s="18"/>
    </row>
    <row r="6" spans="1:12" ht="26.25">
      <c r="A6" s="841" t="s">
        <v>689</v>
      </c>
      <c r="B6" s="842">
        <v>12605.58</v>
      </c>
    </row>
    <row r="7" spans="1:12" ht="26.25">
      <c r="A7" s="841" t="s">
        <v>702</v>
      </c>
      <c r="B7" s="842">
        <v>39973.82</v>
      </c>
    </row>
    <row r="8" spans="1:12" ht="30" customHeight="1">
      <c r="A8" s="1559" t="s">
        <v>703</v>
      </c>
      <c r="B8" s="1559"/>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15">
    <tabColor theme="6" tint="-0.499984740745262"/>
    <pageSetUpPr fitToPage="1"/>
  </sheetPr>
  <dimension ref="A1"/>
  <sheetViews>
    <sheetView showGridLines="0" view="pageBreakPreview" zoomScale="85" zoomScaleNormal="100" zoomScaleSheetLayoutView="85" workbookViewId="0">
      <selection activeCell="S24" sqref="S24"/>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16">
    <pageSetUpPr fitToPage="1"/>
  </sheetPr>
  <dimension ref="A4:J21"/>
  <sheetViews>
    <sheetView showGridLines="0" view="pageBreakPreview" zoomScale="55" zoomScaleNormal="85" zoomScaleSheetLayoutView="55" workbookViewId="0">
      <selection activeCell="F23" sqref="F23"/>
    </sheetView>
  </sheetViews>
  <sheetFormatPr defaultColWidth="11.42578125" defaultRowHeight="14.25"/>
  <cols>
    <col min="1" max="1" width="20.5703125" style="270" customWidth="1"/>
    <col min="2" max="2" width="18.5703125" style="270" customWidth="1"/>
    <col min="3" max="4" width="33.7109375" style="270" customWidth="1"/>
    <col min="5" max="5" width="14.7109375" style="270" customWidth="1"/>
    <col min="6" max="6" width="22.5703125" style="270" customWidth="1"/>
    <col min="7" max="7" width="21.28515625" style="270" customWidth="1"/>
    <col min="8" max="9" width="25.7109375" style="270" customWidth="1"/>
    <col min="10" max="10" width="14.7109375" style="270" customWidth="1"/>
    <col min="11" max="16384" width="11.42578125" style="270"/>
  </cols>
  <sheetData>
    <row r="4" spans="1:10" ht="32.25" customHeight="1"/>
    <row r="5" spans="1:10" ht="36.75" customHeight="1"/>
    <row r="6" spans="1:10" ht="347.25" customHeight="1">
      <c r="A6" s="1561" t="s">
        <v>704</v>
      </c>
      <c r="B6" s="1561"/>
      <c r="C6" s="1561"/>
      <c r="D6" s="1561"/>
      <c r="E6" s="1561"/>
      <c r="F6" s="1561"/>
      <c r="G6" s="1561"/>
      <c r="H6" s="1561"/>
      <c r="I6" s="1561"/>
      <c r="J6" s="1561"/>
    </row>
    <row r="7" spans="1:10">
      <c r="A7" s="1561"/>
      <c r="B7" s="1561"/>
      <c r="C7" s="1561"/>
      <c r="D7" s="1561"/>
      <c r="E7" s="1561"/>
      <c r="F7" s="1561"/>
      <c r="G7" s="1561"/>
      <c r="H7" s="1561"/>
      <c r="I7" s="1561"/>
      <c r="J7" s="1561"/>
    </row>
    <row r="8" spans="1:10">
      <c r="A8" s="1561"/>
      <c r="B8" s="1561"/>
      <c r="C8" s="1561"/>
      <c r="D8" s="1561"/>
      <c r="E8" s="1561"/>
      <c r="F8" s="1561"/>
      <c r="G8" s="1561"/>
      <c r="H8" s="1561"/>
      <c r="I8" s="1561"/>
      <c r="J8" s="1561"/>
    </row>
    <row r="9" spans="1:10" ht="12.75" customHeight="1">
      <c r="A9" s="1561"/>
      <c r="B9" s="1561"/>
      <c r="C9" s="1561"/>
      <c r="D9" s="1561"/>
      <c r="E9" s="1561"/>
      <c r="F9" s="1561"/>
      <c r="G9" s="1561"/>
      <c r="H9" s="1561"/>
      <c r="I9" s="1561"/>
      <c r="J9" s="1561"/>
    </row>
    <row r="10" spans="1:10" ht="12.75" customHeight="1">
      <c r="A10" s="1561"/>
      <c r="B10" s="1561"/>
      <c r="C10" s="1561"/>
      <c r="D10" s="1561"/>
      <c r="E10" s="1561"/>
      <c r="F10" s="1561"/>
      <c r="G10" s="1561"/>
      <c r="H10" s="1561"/>
      <c r="I10" s="1561"/>
      <c r="J10" s="1561"/>
    </row>
    <row r="11" spans="1:10" ht="12.75" customHeight="1">
      <c r="A11" s="1561"/>
      <c r="B11" s="1561"/>
      <c r="C11" s="1561"/>
      <c r="D11" s="1561"/>
      <c r="E11" s="1561"/>
      <c r="F11" s="1561"/>
      <c r="G11" s="1561"/>
      <c r="H11" s="1561"/>
      <c r="I11" s="1561"/>
      <c r="J11" s="1561"/>
    </row>
    <row r="12" spans="1:10" ht="12.75" customHeight="1">
      <c r="A12" s="1561"/>
      <c r="B12" s="1561"/>
      <c r="C12" s="1561"/>
      <c r="D12" s="1561"/>
      <c r="E12" s="1561"/>
      <c r="F12" s="1561"/>
      <c r="G12" s="1561"/>
      <c r="H12" s="1561"/>
      <c r="I12" s="1561"/>
      <c r="J12" s="1561"/>
    </row>
    <row r="13" spans="1:10" ht="12.75" customHeight="1">
      <c r="A13" s="1561"/>
      <c r="B13" s="1561"/>
      <c r="C13" s="1561"/>
      <c r="D13" s="1561"/>
      <c r="E13" s="1561"/>
      <c r="F13" s="1561"/>
      <c r="G13" s="1561"/>
      <c r="H13" s="1561"/>
      <c r="I13" s="1561"/>
      <c r="J13" s="1561"/>
    </row>
    <row r="14" spans="1:10" ht="12.75" customHeight="1">
      <c r="A14" s="1561"/>
      <c r="B14" s="1561"/>
      <c r="C14" s="1561"/>
      <c r="D14" s="1561"/>
      <c r="E14" s="1561"/>
      <c r="F14" s="1561"/>
      <c r="G14" s="1561"/>
      <c r="H14" s="1561"/>
      <c r="I14" s="1561"/>
      <c r="J14" s="1561"/>
    </row>
    <row r="15" spans="1:10" ht="12.75" customHeight="1">
      <c r="A15" s="1561"/>
      <c r="B15" s="1561"/>
      <c r="C15" s="1561"/>
      <c r="D15" s="1561"/>
      <c r="E15" s="1561"/>
      <c r="F15" s="1561"/>
      <c r="G15" s="1561"/>
      <c r="H15" s="1561"/>
      <c r="I15" s="1561"/>
      <c r="J15" s="1561"/>
    </row>
    <row r="16" spans="1:10" ht="101.25" customHeight="1">
      <c r="A16" s="1561"/>
      <c r="B16" s="1561"/>
      <c r="C16" s="1561"/>
      <c r="D16" s="1561"/>
      <c r="E16" s="1561"/>
      <c r="F16" s="1561"/>
      <c r="G16" s="1561"/>
      <c r="H16" s="1561"/>
      <c r="I16" s="1561"/>
      <c r="J16" s="1561"/>
    </row>
    <row r="17" spans="1:10" ht="101.25" customHeight="1">
      <c r="A17" s="1561"/>
      <c r="B17" s="1561"/>
      <c r="C17" s="1561"/>
      <c r="D17" s="1561"/>
      <c r="E17" s="1561"/>
      <c r="F17" s="1561"/>
      <c r="G17" s="1561"/>
      <c r="H17" s="1561"/>
      <c r="I17" s="1561"/>
      <c r="J17" s="1561"/>
    </row>
    <row r="18" spans="1:10" ht="101.25" customHeight="1">
      <c r="A18" s="1561"/>
      <c r="B18" s="1561"/>
      <c r="C18" s="1561"/>
      <c r="D18" s="1561"/>
      <c r="E18" s="1561"/>
      <c r="F18" s="1561"/>
      <c r="G18" s="1561"/>
      <c r="H18" s="1561"/>
      <c r="I18" s="1561"/>
      <c r="J18" s="1561"/>
    </row>
    <row r="19" spans="1:10" ht="101.25" customHeight="1">
      <c r="A19" s="1561"/>
      <c r="B19" s="1561"/>
      <c r="C19" s="1561"/>
      <c r="D19" s="1561"/>
      <c r="E19" s="1561"/>
      <c r="F19" s="1561"/>
      <c r="G19" s="1561"/>
      <c r="H19" s="1561"/>
      <c r="I19" s="1561"/>
      <c r="J19" s="1561"/>
    </row>
    <row r="20" spans="1:10">
      <c r="A20" s="1561"/>
      <c r="B20" s="1561"/>
      <c r="C20" s="1561"/>
      <c r="D20" s="1561"/>
      <c r="E20" s="1561"/>
      <c r="F20" s="1561"/>
      <c r="G20" s="1561"/>
      <c r="H20" s="1561"/>
      <c r="I20" s="1561"/>
      <c r="J20" s="1561"/>
    </row>
    <row r="21" spans="1:10">
      <c r="A21" s="1561"/>
      <c r="B21" s="1561"/>
      <c r="C21" s="1561"/>
      <c r="D21" s="1561"/>
      <c r="E21" s="1561"/>
      <c r="F21" s="1561"/>
      <c r="G21" s="1561"/>
      <c r="H21" s="1561"/>
      <c r="I21" s="1561"/>
      <c r="J21" s="1561"/>
    </row>
  </sheetData>
  <mergeCells count="1">
    <mergeCell ref="A6:J21"/>
  </mergeCells>
  <pageMargins left="0.70866141732283472" right="0.70866141732283472" top="0.74803149606299213" bottom="0.74803149606299213" header="0.31496062992125984" footer="0.31496062992125984"/>
  <pageSetup paperSize="119" scale="5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7">
    <tabColor rgb="FF66FF33"/>
    <pageSetUpPr fitToPage="1"/>
  </sheetPr>
  <dimension ref="A1:K36"/>
  <sheetViews>
    <sheetView showGridLines="0" view="pageBreakPreview" topLeftCell="A10" zoomScale="55" zoomScaleNormal="100" zoomScaleSheetLayoutView="55" workbookViewId="0">
      <selection activeCell="I17" sqref="I17"/>
    </sheetView>
  </sheetViews>
  <sheetFormatPr defaultColWidth="11.42578125" defaultRowHeight="14.25"/>
  <cols>
    <col min="1" max="1" width="25.42578125" style="270" customWidth="1"/>
    <col min="2" max="2" width="20" style="284" customWidth="1"/>
    <col min="3" max="3" width="23.85546875" style="284" customWidth="1"/>
    <col min="4" max="4" width="18.5703125" style="284" customWidth="1"/>
    <col min="5" max="5" width="22" style="284" customWidth="1"/>
    <col min="6" max="6" width="27.140625" style="284" customWidth="1"/>
    <col min="7" max="7" width="18.28515625" style="270" customWidth="1"/>
    <col min="8" max="9" width="23.42578125" style="270" customWidth="1"/>
    <col min="10" max="10" width="19.5703125" style="270" customWidth="1"/>
    <col min="11" max="11" width="3.7109375" style="270" customWidth="1"/>
    <col min="12" max="16384" width="11.42578125" style="270"/>
  </cols>
  <sheetData>
    <row r="1" spans="1:11" s="462" customFormat="1" ht="74.25" customHeight="1">
      <c r="A1" s="1562" t="s">
        <v>705</v>
      </c>
      <c r="B1" s="1563"/>
      <c r="C1" s="1563"/>
      <c r="D1" s="1563"/>
      <c r="E1" s="1563"/>
      <c r="F1" s="1563"/>
      <c r="G1" s="1563"/>
      <c r="H1" s="1563"/>
      <c r="I1" s="1563"/>
      <c r="J1" s="1564"/>
    </row>
    <row r="2" spans="1:11" s="462" customFormat="1" ht="30" customHeight="1">
      <c r="A2" s="1565" t="str">
        <f>+'Resumen '!O2</f>
        <v>Período:  Diciembre 2007 - Mayo 2024</v>
      </c>
      <c r="B2" s="1566"/>
      <c r="C2" s="1566"/>
      <c r="D2" s="1566"/>
      <c r="E2" s="1566"/>
      <c r="F2" s="1566"/>
      <c r="G2" s="1566"/>
      <c r="H2" s="1566"/>
      <c r="I2" s="1566"/>
      <c r="J2" s="1567"/>
    </row>
    <row r="3" spans="1:11" ht="19.5" customHeight="1">
      <c r="A3" s="366"/>
      <c r="B3" s="366"/>
      <c r="C3" s="366"/>
      <c r="D3" s="366"/>
      <c r="E3" s="366"/>
      <c r="F3" s="366"/>
      <c r="G3" s="366"/>
      <c r="H3" s="366"/>
      <c r="I3" s="366"/>
      <c r="J3" s="366"/>
    </row>
    <row r="4" spans="1:11" ht="44.25" customHeight="1">
      <c r="A4" s="557" t="s">
        <v>158</v>
      </c>
      <c r="B4" s="558" t="s">
        <v>706</v>
      </c>
      <c r="C4" s="558" t="s">
        <v>707</v>
      </c>
      <c r="D4" s="559" t="s">
        <v>708</v>
      </c>
      <c r="E4" s="558" t="s">
        <v>709</v>
      </c>
      <c r="F4" s="560" t="s">
        <v>710</v>
      </c>
    </row>
    <row r="5" spans="1:11" ht="17.25" customHeight="1">
      <c r="A5" s="561">
        <v>2007</v>
      </c>
      <c r="B5" s="562">
        <v>8459</v>
      </c>
      <c r="C5" s="562">
        <v>85</v>
      </c>
      <c r="D5" s="563">
        <f>+C5+B5</f>
        <v>8544</v>
      </c>
      <c r="E5" s="1099">
        <f t="shared" ref="E5:E15" si="0">B5/D5</f>
        <v>0.99005149812734083</v>
      </c>
      <c r="F5" s="1100">
        <f>C5/D5</f>
        <v>9.948501872659176E-3</v>
      </c>
    </row>
    <row r="6" spans="1:11" ht="17.25" customHeight="1">
      <c r="A6" s="564">
        <v>2008</v>
      </c>
      <c r="B6" s="562">
        <v>10873</v>
      </c>
      <c r="C6" s="562">
        <v>104</v>
      </c>
      <c r="D6" s="563">
        <f t="shared" ref="D6:D22" si="1">+C6+B6</f>
        <v>10977</v>
      </c>
      <c r="E6" s="1099">
        <f t="shared" si="0"/>
        <v>0.99052564452947067</v>
      </c>
      <c r="F6" s="1100">
        <f>C6/D6</f>
        <v>9.4743554705292877E-3</v>
      </c>
    </row>
    <row r="7" spans="1:11" ht="17.25" customHeight="1">
      <c r="A7" s="561">
        <v>2009</v>
      </c>
      <c r="B7" s="562">
        <v>14386</v>
      </c>
      <c r="C7" s="562">
        <v>297</v>
      </c>
      <c r="D7" s="563">
        <f t="shared" si="1"/>
        <v>14683</v>
      </c>
      <c r="E7" s="1099">
        <f t="shared" si="0"/>
        <v>0.97977252605053466</v>
      </c>
      <c r="F7" s="1100">
        <f>C7/D7</f>
        <v>2.0227473949465367E-2</v>
      </c>
    </row>
    <row r="8" spans="1:11" ht="17.25" customHeight="1">
      <c r="A8" s="564">
        <v>2010</v>
      </c>
      <c r="B8" s="562">
        <v>17051</v>
      </c>
      <c r="C8" s="562">
        <v>405</v>
      </c>
      <c r="D8" s="563">
        <f t="shared" si="1"/>
        <v>17456</v>
      </c>
      <c r="E8" s="1099">
        <f t="shared" si="0"/>
        <v>0.97679880843263056</v>
      </c>
      <c r="F8" s="1100">
        <f>C8/D8</f>
        <v>2.3201191567369387E-2</v>
      </c>
    </row>
    <row r="9" spans="1:11" ht="17.25" customHeight="1">
      <c r="A9" s="564">
        <v>2011</v>
      </c>
      <c r="B9" s="562">
        <v>22120</v>
      </c>
      <c r="C9" s="562">
        <v>477</v>
      </c>
      <c r="D9" s="563">
        <f t="shared" si="1"/>
        <v>22597</v>
      </c>
      <c r="E9" s="1099">
        <f t="shared" si="0"/>
        <v>0.97889100323051736</v>
      </c>
      <c r="F9" s="1100">
        <f>C9/D9</f>
        <v>2.1108996769482673E-2</v>
      </c>
    </row>
    <row r="10" spans="1:11" ht="17.25" customHeight="1">
      <c r="A10" s="564" t="s">
        <v>215</v>
      </c>
      <c r="B10" s="562">
        <v>26233</v>
      </c>
      <c r="C10" s="562">
        <v>455</v>
      </c>
      <c r="D10" s="563">
        <f t="shared" si="1"/>
        <v>26688</v>
      </c>
      <c r="E10" s="1099">
        <f t="shared" si="0"/>
        <v>0.982951139088729</v>
      </c>
      <c r="F10" s="1100">
        <f t="shared" ref="F10:F15" si="2">C10/D10</f>
        <v>1.7048860911270985E-2</v>
      </c>
    </row>
    <row r="11" spans="1:11" ht="17.25" customHeight="1">
      <c r="A11" s="564" t="s">
        <v>216</v>
      </c>
      <c r="B11" s="562">
        <v>28246</v>
      </c>
      <c r="C11" s="562">
        <v>389</v>
      </c>
      <c r="D11" s="563">
        <f t="shared" si="1"/>
        <v>28635</v>
      </c>
      <c r="E11" s="1099">
        <f t="shared" si="0"/>
        <v>0.98641522612187882</v>
      </c>
      <c r="F11" s="1100">
        <f t="shared" si="2"/>
        <v>1.358477387812118E-2</v>
      </c>
    </row>
    <row r="12" spans="1:11" ht="17.25" customHeight="1">
      <c r="A12" s="564" t="s">
        <v>217</v>
      </c>
      <c r="B12" s="562">
        <v>30630</v>
      </c>
      <c r="C12" s="562">
        <v>402</v>
      </c>
      <c r="D12" s="563">
        <f t="shared" si="1"/>
        <v>31032</v>
      </c>
      <c r="E12" s="1099">
        <f t="shared" si="0"/>
        <v>0.98704563031709203</v>
      </c>
      <c r="F12" s="1100">
        <f t="shared" si="2"/>
        <v>1.2954369682907967E-2</v>
      </c>
    </row>
    <row r="13" spans="1:11" ht="17.25" customHeight="1">
      <c r="A13" s="565" t="s">
        <v>218</v>
      </c>
      <c r="B13" s="566">
        <v>34087</v>
      </c>
      <c r="C13" s="566">
        <v>462</v>
      </c>
      <c r="D13" s="563">
        <f t="shared" si="1"/>
        <v>34549</v>
      </c>
      <c r="E13" s="1099">
        <f t="shared" si="0"/>
        <v>0.98662768821094682</v>
      </c>
      <c r="F13" s="1100">
        <f t="shared" si="2"/>
        <v>1.3372311789053229E-2</v>
      </c>
    </row>
    <row r="14" spans="1:11" ht="17.25" customHeight="1">
      <c r="A14" s="565" t="s">
        <v>219</v>
      </c>
      <c r="B14" s="566">
        <v>38382</v>
      </c>
      <c r="C14" s="566">
        <v>474</v>
      </c>
      <c r="D14" s="563">
        <f t="shared" si="1"/>
        <v>38856</v>
      </c>
      <c r="E14" s="1099">
        <f t="shared" si="0"/>
        <v>0.98780111179740582</v>
      </c>
      <c r="F14" s="1100">
        <f t="shared" si="2"/>
        <v>1.2198888202594195E-2</v>
      </c>
      <c r="K14" s="304"/>
    </row>
    <row r="15" spans="1:11" ht="17.25" customHeight="1">
      <c r="A15" s="565" t="s">
        <v>220</v>
      </c>
      <c r="B15" s="566">
        <v>41026</v>
      </c>
      <c r="C15" s="566">
        <v>463</v>
      </c>
      <c r="D15" s="563">
        <f t="shared" si="1"/>
        <v>41489</v>
      </c>
      <c r="E15" s="1099">
        <f t="shared" si="0"/>
        <v>0.98884041553182767</v>
      </c>
      <c r="F15" s="1100">
        <f t="shared" si="2"/>
        <v>1.1159584468172286E-2</v>
      </c>
    </row>
    <row r="16" spans="1:11" s="313" customFormat="1" ht="17.25" customHeight="1">
      <c r="A16" s="565" t="s">
        <v>221</v>
      </c>
      <c r="B16" s="566">
        <v>44827</v>
      </c>
      <c r="C16" s="566">
        <v>643</v>
      </c>
      <c r="D16" s="563">
        <f t="shared" si="1"/>
        <v>45470</v>
      </c>
      <c r="E16" s="1099">
        <f>B16/D16</f>
        <v>0.98585880800527825</v>
      </c>
      <c r="F16" s="1100">
        <f>C16/D16</f>
        <v>1.4141191994721795E-2</v>
      </c>
      <c r="G16" s="367"/>
    </row>
    <row r="17" spans="1:11" ht="18">
      <c r="A17" s="565" t="s">
        <v>222</v>
      </c>
      <c r="B17" s="566">
        <v>48395</v>
      </c>
      <c r="C17" s="566">
        <v>753</v>
      </c>
      <c r="D17" s="563">
        <f t="shared" si="1"/>
        <v>49148</v>
      </c>
      <c r="E17" s="1099">
        <f>B17/D17</f>
        <v>0.98467892894929598</v>
      </c>
      <c r="F17" s="1100">
        <f>C17/D17</f>
        <v>1.5321071050703997E-2</v>
      </c>
      <c r="G17" s="367"/>
      <c r="H17" s="313"/>
      <c r="I17" s="313"/>
      <c r="K17" s="304"/>
    </row>
    <row r="18" spans="1:11" ht="18">
      <c r="A18" s="567">
        <v>2020</v>
      </c>
      <c r="B18" s="566">
        <v>31890</v>
      </c>
      <c r="C18" s="566">
        <v>8255</v>
      </c>
      <c r="D18" s="563">
        <f t="shared" si="1"/>
        <v>40145</v>
      </c>
      <c r="E18" s="1099">
        <f>B18/D18</f>
        <v>0.79437040727363306</v>
      </c>
      <c r="F18" s="1100">
        <f>C18/D18</f>
        <v>0.20562959272636691</v>
      </c>
      <c r="G18" s="367"/>
      <c r="H18" s="313"/>
      <c r="I18" s="313"/>
      <c r="K18" s="304"/>
    </row>
    <row r="19" spans="1:11" ht="18">
      <c r="A19" s="567">
        <v>2021</v>
      </c>
      <c r="B19" s="566">
        <v>38603</v>
      </c>
      <c r="C19" s="566">
        <v>8847</v>
      </c>
      <c r="D19" s="563">
        <f t="shared" si="1"/>
        <v>47450</v>
      </c>
      <c r="E19" s="1099">
        <f>B19/D19</f>
        <v>0.8135511064278188</v>
      </c>
      <c r="F19" s="1100">
        <f>C19/D19</f>
        <v>0.18644889357218125</v>
      </c>
      <c r="G19" s="367"/>
      <c r="K19" s="304"/>
    </row>
    <row r="20" spans="1:11" ht="18">
      <c r="A20" s="567">
        <v>2022</v>
      </c>
      <c r="B20" s="566">
        <v>44773</v>
      </c>
      <c r="C20" s="566">
        <v>4822</v>
      </c>
      <c r="D20" s="563">
        <f t="shared" si="1"/>
        <v>49595</v>
      </c>
      <c r="E20" s="1099">
        <v>0.90277245690089725</v>
      </c>
      <c r="F20" s="1100">
        <v>9.7227543099102726E-2</v>
      </c>
      <c r="G20" s="367"/>
      <c r="K20" s="304"/>
    </row>
    <row r="21" spans="1:11" ht="18">
      <c r="A21" s="567">
        <v>2023</v>
      </c>
      <c r="B21" s="994">
        <v>46191</v>
      </c>
      <c r="C21" s="994">
        <v>606</v>
      </c>
      <c r="D21" s="563">
        <f>+C21+B21</f>
        <v>46797</v>
      </c>
      <c r="E21" s="1099">
        <f>B21/D21</f>
        <v>0.98705045195204821</v>
      </c>
      <c r="F21" s="1100">
        <f>C21/D21</f>
        <v>1.2949548047951792E-2</v>
      </c>
      <c r="G21" s="367"/>
      <c r="K21" s="304"/>
    </row>
    <row r="22" spans="1:11" ht="18">
      <c r="A22" s="567" t="str">
        <f>+'Resumen '!O5</f>
        <v>Ene-May. 24</v>
      </c>
      <c r="B22" s="994">
        <v>20562</v>
      </c>
      <c r="C22" s="994">
        <v>233</v>
      </c>
      <c r="D22" s="563">
        <f t="shared" si="1"/>
        <v>20795</v>
      </c>
      <c r="E22" s="1099">
        <f>B22/D22</f>
        <v>0.98879538350565044</v>
      </c>
      <c r="F22" s="1100">
        <f>C22/D22</f>
        <v>1.1204616494349603E-2</v>
      </c>
      <c r="K22" s="304"/>
    </row>
    <row r="23" spans="1:11" ht="18">
      <c r="A23" s="505" t="s">
        <v>202</v>
      </c>
      <c r="B23" s="494">
        <f>SUM(B5:B22)</f>
        <v>546734</v>
      </c>
      <c r="C23" s="494">
        <f>SUM(C5:C22)</f>
        <v>28172</v>
      </c>
      <c r="D23" s="494">
        <f>SUM(D5:D22)</f>
        <v>574906</v>
      </c>
      <c r="E23" s="568">
        <f>AVERAGE(E5:E22)</f>
        <v>0.96071101302516637</v>
      </c>
      <c r="F23" s="569">
        <f>AVERAGE(F5:F22)</f>
        <v>3.9288986974833545E-2</v>
      </c>
      <c r="K23" s="304"/>
    </row>
    <row r="24" spans="1:11" ht="18">
      <c r="A24" s="843" t="s">
        <v>711</v>
      </c>
      <c r="B24" s="844"/>
      <c r="C24" s="844"/>
      <c r="D24" s="845"/>
      <c r="E24" s="846"/>
      <c r="F24" s="846"/>
      <c r="K24" s="304"/>
    </row>
    <row r="25" spans="1:11">
      <c r="K25" s="304"/>
    </row>
    <row r="26" spans="1:11">
      <c r="K26" s="304"/>
    </row>
    <row r="27" spans="1:11">
      <c r="K27" s="304"/>
    </row>
    <row r="28" spans="1:11">
      <c r="K28" s="304"/>
    </row>
    <row r="29" spans="1:11">
      <c r="K29" s="304"/>
    </row>
    <row r="30" spans="1:11">
      <c r="K30" s="304"/>
    </row>
    <row r="31" spans="1:11">
      <c r="K31" s="304"/>
    </row>
    <row r="32" spans="1:11">
      <c r="K32" s="304"/>
    </row>
    <row r="33" spans="11:11">
      <c r="K33" s="304"/>
    </row>
    <row r="34" spans="11:11">
      <c r="K34" s="304"/>
    </row>
    <row r="35" spans="11:11">
      <c r="K35" s="304"/>
    </row>
    <row r="36" spans="11:11">
      <c r="K36" s="304"/>
    </row>
  </sheetData>
  <mergeCells count="2">
    <mergeCell ref="A1:J1"/>
    <mergeCell ref="A2:J2"/>
  </mergeCells>
  <pageMargins left="0.70866141732283472" right="0.70866141732283472" top="0.74803149606299213" bottom="0.74803149606299213" header="0.31496062992125984" footer="0.31496062992125984"/>
  <pageSetup paperSize="119" scale="50"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8">
    <tabColor rgb="FF66FF33"/>
    <pageSetUpPr fitToPage="1"/>
  </sheetPr>
  <dimension ref="A1:Y52"/>
  <sheetViews>
    <sheetView showGridLines="0" view="pageBreakPreview" zoomScale="55" zoomScaleNormal="100" zoomScaleSheetLayoutView="55" workbookViewId="0">
      <selection activeCell="L19" sqref="L19"/>
    </sheetView>
  </sheetViews>
  <sheetFormatPr defaultColWidth="11.42578125" defaultRowHeight="18"/>
  <cols>
    <col min="1" max="1" width="19.42578125" style="270" customWidth="1"/>
    <col min="2" max="2" width="13.85546875" style="270" bestFit="1" customWidth="1"/>
    <col min="3" max="3" width="12.85546875" style="270" bestFit="1" customWidth="1"/>
    <col min="4" max="4" width="13.7109375" style="270" bestFit="1" customWidth="1"/>
    <col min="5" max="5" width="14.42578125" style="270" bestFit="1" customWidth="1"/>
    <col min="6" max="6" width="14.7109375" style="270" bestFit="1" customWidth="1"/>
    <col min="7" max="7" width="13.85546875" style="270" bestFit="1" customWidth="1"/>
    <col min="8" max="8" width="14.7109375" style="270" bestFit="1" customWidth="1"/>
    <col min="9" max="9" width="15.42578125" style="270" bestFit="1" customWidth="1"/>
    <col min="10" max="10" width="16.28515625" style="270" bestFit="1" customWidth="1"/>
    <col min="11" max="11" width="18.5703125" style="275" bestFit="1" customWidth="1"/>
    <col min="12" max="12" width="16.5703125" style="270" bestFit="1" customWidth="1"/>
    <col min="13" max="13" width="12.85546875" style="270" customWidth="1"/>
    <col min="14" max="14" width="13.42578125" style="270" customWidth="1"/>
    <col min="15" max="15" width="14.140625" style="270" customWidth="1"/>
    <col min="16" max="16" width="14.28515625" style="270" customWidth="1"/>
    <col min="17" max="17" width="13.7109375" style="270" customWidth="1"/>
    <col min="18" max="18" width="14.28515625" style="270" customWidth="1"/>
    <col min="19" max="19" width="14.85546875" style="270" customWidth="1"/>
    <col min="20" max="20" width="15.5703125" style="270" customWidth="1"/>
    <col min="21" max="21" width="6.7109375" style="270" customWidth="1"/>
    <col min="22" max="16384" width="11.42578125" style="270"/>
  </cols>
  <sheetData>
    <row r="1" spans="1:21" s="462" customFormat="1" ht="81.75" customHeight="1">
      <c r="A1" s="1568" t="s">
        <v>712</v>
      </c>
      <c r="B1" s="1568"/>
      <c r="C1" s="1568"/>
      <c r="D1" s="1568"/>
      <c r="E1" s="1568"/>
      <c r="F1" s="1568"/>
      <c r="G1" s="1568"/>
      <c r="H1" s="1568"/>
      <c r="I1" s="1568"/>
      <c r="J1" s="1568"/>
      <c r="K1" s="1568"/>
      <c r="L1" s="1568"/>
      <c r="M1" s="1568"/>
      <c r="N1" s="1568"/>
      <c r="O1" s="1568"/>
      <c r="P1" s="1568"/>
      <c r="Q1" s="1568"/>
      <c r="R1" s="1568"/>
      <c r="S1" s="1568"/>
      <c r="T1" s="1568"/>
    </row>
    <row r="2" spans="1:21" ht="22.5" customHeight="1">
      <c r="A2" s="1568" t="str">
        <f>+'Resumen '!O2</f>
        <v>Período:  Diciembre 2007 - Mayo 2024</v>
      </c>
      <c r="B2" s="1568"/>
      <c r="C2" s="1568"/>
      <c r="D2" s="1568"/>
      <c r="E2" s="1568"/>
      <c r="F2" s="1568"/>
      <c r="G2" s="1568"/>
      <c r="H2" s="1568"/>
      <c r="I2" s="1568"/>
      <c r="J2" s="1568"/>
      <c r="K2" s="1568"/>
      <c r="L2" s="1568"/>
      <c r="M2" s="1568"/>
      <c r="N2" s="1568"/>
      <c r="O2" s="1568"/>
      <c r="P2" s="1568"/>
      <c r="Q2" s="1568"/>
      <c r="R2" s="1568"/>
      <c r="S2" s="1568"/>
      <c r="T2" s="1568"/>
    </row>
    <row r="3" spans="1:21" ht="21.75" customHeight="1">
      <c r="A3" s="1569"/>
      <c r="B3" s="1569"/>
      <c r="C3" s="1569"/>
      <c r="D3" s="1569"/>
      <c r="E3" s="1569"/>
      <c r="F3" s="1569"/>
      <c r="G3" s="1569"/>
      <c r="H3" s="1569"/>
      <c r="I3" s="1569"/>
      <c r="J3" s="1569"/>
      <c r="K3" s="1569"/>
      <c r="L3" s="1569"/>
      <c r="M3" s="1569"/>
      <c r="N3" s="1569"/>
      <c r="O3" s="1569"/>
      <c r="P3" s="1569"/>
      <c r="Q3" s="1569"/>
      <c r="R3" s="1569"/>
      <c r="S3" s="1569"/>
      <c r="T3" s="1570"/>
    </row>
    <row r="4" spans="1:21" s="450" customFormat="1" ht="49.5" customHeight="1">
      <c r="A4" s="498" t="s">
        <v>713</v>
      </c>
      <c r="B4" s="499" t="s">
        <v>714</v>
      </c>
      <c r="C4" s="499" t="s">
        <v>715</v>
      </c>
      <c r="D4" s="499" t="s">
        <v>716</v>
      </c>
      <c r="E4" s="499" t="s">
        <v>717</v>
      </c>
      <c r="F4" s="499" t="s">
        <v>718</v>
      </c>
      <c r="G4" s="499" t="s">
        <v>719</v>
      </c>
      <c r="H4" s="499" t="s">
        <v>720</v>
      </c>
      <c r="I4" s="499" t="s">
        <v>721</v>
      </c>
      <c r="J4" s="499" t="s">
        <v>722</v>
      </c>
      <c r="K4" s="1070" t="s">
        <v>723</v>
      </c>
      <c r="L4" s="499" t="s">
        <v>724</v>
      </c>
      <c r="M4" s="499" t="s">
        <v>725</v>
      </c>
      <c r="N4" s="499" t="s">
        <v>726</v>
      </c>
      <c r="O4" s="499" t="s">
        <v>727</v>
      </c>
      <c r="P4" s="499" t="s">
        <v>728</v>
      </c>
      <c r="Q4" s="499" t="s">
        <v>729</v>
      </c>
      <c r="R4" s="499" t="s">
        <v>730</v>
      </c>
      <c r="S4" s="499" t="s">
        <v>731</v>
      </c>
      <c r="T4" s="500" t="s">
        <v>732</v>
      </c>
      <c r="U4" s="270"/>
    </row>
    <row r="5" spans="1:21">
      <c r="A5" s="570">
        <v>2007</v>
      </c>
      <c r="B5" s="571">
        <v>5248</v>
      </c>
      <c r="C5" s="571">
        <v>259</v>
      </c>
      <c r="D5" s="571">
        <v>1131</v>
      </c>
      <c r="E5" s="571">
        <v>112</v>
      </c>
      <c r="F5" s="571">
        <v>54</v>
      </c>
      <c r="G5" s="571">
        <v>1402</v>
      </c>
      <c r="H5" s="571">
        <v>67</v>
      </c>
      <c r="I5" s="571">
        <v>271</v>
      </c>
      <c r="J5" s="571">
        <v>0</v>
      </c>
      <c r="K5" s="1071">
        <f>SUM(B5:J5)</f>
        <v>8544</v>
      </c>
      <c r="L5" s="1008">
        <f>B5/K5</f>
        <v>0.61423220973782766</v>
      </c>
      <c r="M5" s="1008">
        <f>C5/K5</f>
        <v>3.031367041198502E-2</v>
      </c>
      <c r="N5" s="1008">
        <f>D5/K5</f>
        <v>0.13237359550561797</v>
      </c>
      <c r="O5" s="1008">
        <f>E5/K5</f>
        <v>1.3108614232209739E-2</v>
      </c>
      <c r="P5" s="1008">
        <f>F5/K5</f>
        <v>6.3202247191011234E-3</v>
      </c>
      <c r="Q5" s="1008">
        <f>G5/K5</f>
        <v>0.16409176029962547</v>
      </c>
      <c r="R5" s="1008">
        <f>H5/K5</f>
        <v>7.8417602996254682E-3</v>
      </c>
      <c r="S5" s="1008">
        <f>I5/K5</f>
        <v>3.1718164794007492E-2</v>
      </c>
      <c r="T5" s="1009">
        <f>J5/K5</f>
        <v>0</v>
      </c>
    </row>
    <row r="6" spans="1:21" ht="17.25" customHeight="1">
      <c r="A6" s="572">
        <v>2008</v>
      </c>
      <c r="B6" s="571">
        <v>5249</v>
      </c>
      <c r="C6" s="571">
        <v>457</v>
      </c>
      <c r="D6" s="571">
        <v>2480</v>
      </c>
      <c r="E6" s="571">
        <v>167</v>
      </c>
      <c r="F6" s="571">
        <v>61</v>
      </c>
      <c r="G6" s="571">
        <v>2135</v>
      </c>
      <c r="H6" s="571">
        <v>47</v>
      </c>
      <c r="I6" s="571">
        <v>381</v>
      </c>
      <c r="J6" s="571">
        <v>0</v>
      </c>
      <c r="K6" s="1071">
        <f>SUM(B6:J6)</f>
        <v>10977</v>
      </c>
      <c r="L6" s="1008">
        <f>B6/K6</f>
        <v>0.47818165254623302</v>
      </c>
      <c r="M6" s="1008">
        <f>C6/K6</f>
        <v>4.1632504327229661E-2</v>
      </c>
      <c r="N6" s="1008">
        <f>D6/K6</f>
        <v>0.22592693814339074</v>
      </c>
      <c r="O6" s="1008">
        <f>E6/K6</f>
        <v>1.5213628495946069E-2</v>
      </c>
      <c r="P6" s="1008">
        <f>F6/K6</f>
        <v>5.5570738817527559E-3</v>
      </c>
      <c r="Q6" s="1008">
        <f>G6/K6</f>
        <v>0.19449758586134644</v>
      </c>
      <c r="R6" s="1008">
        <f>H6/K6</f>
        <v>4.2816798761045822E-3</v>
      </c>
      <c r="S6" s="1008">
        <f>I6/K6</f>
        <v>3.4708936867996719E-2</v>
      </c>
      <c r="T6" s="1009">
        <f>J6/K6</f>
        <v>0</v>
      </c>
    </row>
    <row r="7" spans="1:21">
      <c r="A7" s="570">
        <v>2009</v>
      </c>
      <c r="B7" s="571">
        <v>5951</v>
      </c>
      <c r="C7" s="571">
        <v>466</v>
      </c>
      <c r="D7" s="571">
        <v>3922</v>
      </c>
      <c r="E7" s="571">
        <v>308</v>
      </c>
      <c r="F7" s="571">
        <v>128</v>
      </c>
      <c r="G7" s="571">
        <v>2899</v>
      </c>
      <c r="H7" s="571">
        <v>159</v>
      </c>
      <c r="I7" s="571">
        <v>850</v>
      </c>
      <c r="J7" s="571">
        <v>0</v>
      </c>
      <c r="K7" s="1071">
        <f>SUM(B7:J7)</f>
        <v>14683</v>
      </c>
      <c r="L7" s="1008">
        <f>B7/K7</f>
        <v>0.40529864469113941</v>
      </c>
      <c r="M7" s="1008">
        <f>C7/K7</f>
        <v>3.1737383368521423E-2</v>
      </c>
      <c r="N7" s="1008">
        <f>D7/K7</f>
        <v>0.26711162568957297</v>
      </c>
      <c r="O7" s="1008">
        <f>E7/K7</f>
        <v>2.0976639651297417E-2</v>
      </c>
      <c r="P7" s="1008">
        <f>F7/K7</f>
        <v>8.7175645304093177E-3</v>
      </c>
      <c r="Q7" s="1008">
        <f>G7/K7</f>
        <v>0.19743921541919227</v>
      </c>
      <c r="R7" s="1008">
        <f>H7/K7</f>
        <v>1.0828849690117824E-2</v>
      </c>
      <c r="S7" s="1008">
        <f>I7/K7</f>
        <v>5.7890076959749369E-2</v>
      </c>
      <c r="T7" s="1009">
        <f>J7/K7</f>
        <v>0</v>
      </c>
    </row>
    <row r="8" spans="1:21">
      <c r="A8" s="572">
        <v>2010</v>
      </c>
      <c r="B8" s="571">
        <v>6247</v>
      </c>
      <c r="C8" s="571">
        <v>524</v>
      </c>
      <c r="D8" s="571">
        <v>4790</v>
      </c>
      <c r="E8" s="571">
        <v>428</v>
      </c>
      <c r="F8" s="571">
        <v>239</v>
      </c>
      <c r="G8" s="571">
        <v>3860</v>
      </c>
      <c r="H8" s="571">
        <v>234</v>
      </c>
      <c r="I8" s="571">
        <v>1134</v>
      </c>
      <c r="J8" s="571">
        <v>0</v>
      </c>
      <c r="K8" s="1071">
        <f>SUM(B8:J8)</f>
        <v>17456</v>
      </c>
      <c r="L8" s="1008">
        <f>B8/K8</f>
        <v>0.35787121906507791</v>
      </c>
      <c r="M8" s="1008">
        <f>C8/K8</f>
        <v>3.0018331805682859E-2</v>
      </c>
      <c r="N8" s="1008">
        <f>D8/K8</f>
        <v>0.27440421631530704</v>
      </c>
      <c r="O8" s="1008">
        <f>E8/K8</f>
        <v>2.451879010082493E-2</v>
      </c>
      <c r="P8" s="1008">
        <f>F8/K8</f>
        <v>1.3691567369385885E-2</v>
      </c>
      <c r="Q8" s="1008">
        <f>G8/K8</f>
        <v>0.22112740604949588</v>
      </c>
      <c r="R8" s="1008">
        <f>H8/K8</f>
        <v>1.3405132905591201E-2</v>
      </c>
      <c r="S8" s="1008">
        <f>I8/K8</f>
        <v>6.4963336388634274E-2</v>
      </c>
      <c r="T8" s="1009">
        <f>J8/K8</f>
        <v>0</v>
      </c>
    </row>
    <row r="9" spans="1:21" ht="18.75" customHeight="1">
      <c r="A9" s="572">
        <v>2011</v>
      </c>
      <c r="B9" s="571">
        <v>7512</v>
      </c>
      <c r="C9" s="571">
        <v>818</v>
      </c>
      <c r="D9" s="571">
        <v>6018</v>
      </c>
      <c r="E9" s="571">
        <v>681</v>
      </c>
      <c r="F9" s="571">
        <v>471</v>
      </c>
      <c r="G9" s="571">
        <v>5158</v>
      </c>
      <c r="H9" s="571">
        <v>364</v>
      </c>
      <c r="I9" s="571">
        <v>1575</v>
      </c>
      <c r="J9" s="571">
        <v>0</v>
      </c>
      <c r="K9" s="1071">
        <f>SUM(B9:J9)</f>
        <v>22597</v>
      </c>
      <c r="L9" s="1008">
        <f>B9/K9</f>
        <v>0.33243350887285922</v>
      </c>
      <c r="M9" s="1008">
        <f>C9/K9</f>
        <v>3.6199495508253306E-2</v>
      </c>
      <c r="N9" s="1008">
        <f>D9/K9</f>
        <v>0.26631853785900783</v>
      </c>
      <c r="O9" s="1008">
        <f>E9/K9</f>
        <v>3.0136743815550735E-2</v>
      </c>
      <c r="P9" s="1008">
        <f>F9/K9</f>
        <v>2.0843474797539497E-2</v>
      </c>
      <c r="Q9" s="1008">
        <f>G9/K9</f>
        <v>0.22826038854715228</v>
      </c>
      <c r="R9" s="1008">
        <f>H9/K9</f>
        <v>1.6108332964552816E-2</v>
      </c>
      <c r="S9" s="1008">
        <f>I9/K9</f>
        <v>6.9699517635084307E-2</v>
      </c>
      <c r="T9" s="1009">
        <f>J9/K9</f>
        <v>0</v>
      </c>
    </row>
    <row r="10" spans="1:21" ht="13.5" customHeight="1">
      <c r="A10" s="572" t="s">
        <v>215</v>
      </c>
      <c r="B10" s="571">
        <v>8554</v>
      </c>
      <c r="C10" s="571">
        <v>1073</v>
      </c>
      <c r="D10" s="571">
        <v>7266</v>
      </c>
      <c r="E10" s="571">
        <v>925</v>
      </c>
      <c r="F10" s="571">
        <v>535</v>
      </c>
      <c r="G10" s="571">
        <v>5902</v>
      </c>
      <c r="H10" s="571">
        <v>474</v>
      </c>
      <c r="I10" s="571">
        <v>1959</v>
      </c>
      <c r="J10" s="571">
        <v>0</v>
      </c>
      <c r="K10" s="1071">
        <f t="shared" ref="K10:K22" si="0">SUM(B10:J10)</f>
        <v>26688</v>
      </c>
      <c r="L10" s="1008">
        <f t="shared" ref="L10:L23" si="1">B10/K10</f>
        <v>0.32051858513189446</v>
      </c>
      <c r="M10" s="1008">
        <f t="shared" ref="M10:M15" si="2">C10/K10</f>
        <v>4.0205335731414868E-2</v>
      </c>
      <c r="N10" s="1008">
        <f t="shared" ref="N10:N15" si="3">D10/K10</f>
        <v>0.27225719424460432</v>
      </c>
      <c r="O10" s="1008">
        <f t="shared" ref="O10:O15" si="4">E10/K10</f>
        <v>3.4659772182254196E-2</v>
      </c>
      <c r="P10" s="1008">
        <f t="shared" ref="P10:P15" si="5">F10/K10</f>
        <v>2.0046462829736211E-2</v>
      </c>
      <c r="Q10" s="1008">
        <f t="shared" ref="Q10:Q15" si="6">G10/K10</f>
        <v>0.2211480815347722</v>
      </c>
      <c r="R10" s="1008">
        <f t="shared" ref="R10:R15" si="7">H10/K10</f>
        <v>1.7760791366906475E-2</v>
      </c>
      <c r="S10" s="1008">
        <f t="shared" ref="S10:S15" si="8">I10/K10</f>
        <v>7.3403776978417268E-2</v>
      </c>
      <c r="T10" s="1009">
        <f t="shared" ref="T10:T15" si="9">J10/K10</f>
        <v>0</v>
      </c>
    </row>
    <row r="11" spans="1:21" s="313" customFormat="1">
      <c r="A11" s="572" t="s">
        <v>216</v>
      </c>
      <c r="B11" s="571">
        <v>9093</v>
      </c>
      <c r="C11" s="571">
        <v>1147</v>
      </c>
      <c r="D11" s="571">
        <v>8256</v>
      </c>
      <c r="E11" s="571">
        <v>933</v>
      </c>
      <c r="F11" s="571">
        <v>584</v>
      </c>
      <c r="G11" s="571">
        <v>5913</v>
      </c>
      <c r="H11" s="571">
        <v>417</v>
      </c>
      <c r="I11" s="571">
        <v>2292</v>
      </c>
      <c r="J11" s="571">
        <v>0</v>
      </c>
      <c r="K11" s="1071">
        <f t="shared" si="0"/>
        <v>28635</v>
      </c>
      <c r="L11" s="1008">
        <f t="shared" si="1"/>
        <v>0.31754845468831849</v>
      </c>
      <c r="M11" s="1008">
        <f t="shared" si="2"/>
        <v>4.0055875676619522E-2</v>
      </c>
      <c r="N11" s="1008">
        <f t="shared" si="3"/>
        <v>0.28831849135673127</v>
      </c>
      <c r="O11" s="1008">
        <f t="shared" si="4"/>
        <v>3.2582503928758513E-2</v>
      </c>
      <c r="P11" s="1008">
        <f t="shared" si="5"/>
        <v>2.0394621966125372E-2</v>
      </c>
      <c r="Q11" s="1008">
        <f t="shared" si="6"/>
        <v>0.20649554740701939</v>
      </c>
      <c r="R11" s="1008">
        <f t="shared" si="7"/>
        <v>1.4562598218962807E-2</v>
      </c>
      <c r="S11" s="1008">
        <f t="shared" si="8"/>
        <v>8.0041906757464643E-2</v>
      </c>
      <c r="T11" s="1009">
        <f t="shared" si="9"/>
        <v>0</v>
      </c>
      <c r="U11" s="270"/>
    </row>
    <row r="12" spans="1:21" s="313" customFormat="1">
      <c r="A12" s="572" t="s">
        <v>217</v>
      </c>
      <c r="B12" s="571">
        <v>10098</v>
      </c>
      <c r="C12" s="571">
        <v>1346</v>
      </c>
      <c r="D12" s="571">
        <v>8494</v>
      </c>
      <c r="E12" s="571">
        <v>1003</v>
      </c>
      <c r="F12" s="571">
        <v>627</v>
      </c>
      <c r="G12" s="571">
        <v>6354</v>
      </c>
      <c r="H12" s="571">
        <v>518</v>
      </c>
      <c r="I12" s="571">
        <v>2592</v>
      </c>
      <c r="J12" s="571">
        <v>0</v>
      </c>
      <c r="K12" s="1071">
        <f t="shared" si="0"/>
        <v>31032</v>
      </c>
      <c r="L12" s="1008">
        <f t="shared" si="1"/>
        <v>0.32540603248259858</v>
      </c>
      <c r="M12" s="1008">
        <f t="shared" si="2"/>
        <v>4.337458107759732E-2</v>
      </c>
      <c r="N12" s="1008">
        <f t="shared" si="3"/>
        <v>0.27371745295179167</v>
      </c>
      <c r="O12" s="1008">
        <f t="shared" si="4"/>
        <v>3.2321474606857435E-2</v>
      </c>
      <c r="P12" s="1008">
        <f t="shared" si="5"/>
        <v>2.0204949729311677E-2</v>
      </c>
      <c r="Q12" s="1008">
        <f t="shared" si="6"/>
        <v>0.20475638051044084</v>
      </c>
      <c r="R12" s="1008">
        <f t="shared" si="7"/>
        <v>1.6692446506831656E-2</v>
      </c>
      <c r="S12" s="1008">
        <f t="shared" si="8"/>
        <v>8.3526682134570762E-2</v>
      </c>
      <c r="T12" s="1009">
        <f t="shared" si="9"/>
        <v>0</v>
      </c>
      <c r="U12" s="270"/>
    </row>
    <row r="13" spans="1:21" s="313" customFormat="1">
      <c r="A13" s="572" t="s">
        <v>218</v>
      </c>
      <c r="B13" s="571">
        <v>11104</v>
      </c>
      <c r="C13" s="571">
        <v>1417</v>
      </c>
      <c r="D13" s="571">
        <v>9714</v>
      </c>
      <c r="E13" s="571">
        <v>1229</v>
      </c>
      <c r="F13" s="571">
        <v>451</v>
      </c>
      <c r="G13" s="571">
        <v>7190</v>
      </c>
      <c r="H13" s="571">
        <v>574</v>
      </c>
      <c r="I13" s="571">
        <v>2870</v>
      </c>
      <c r="J13" s="571">
        <v>0</v>
      </c>
      <c r="K13" s="1071">
        <f t="shared" si="0"/>
        <v>34549</v>
      </c>
      <c r="L13" s="1008">
        <f t="shared" si="1"/>
        <v>0.32139859330226633</v>
      </c>
      <c r="M13" s="1008">
        <f t="shared" si="2"/>
        <v>4.1014211699325592E-2</v>
      </c>
      <c r="N13" s="1008">
        <f t="shared" si="3"/>
        <v>0.28116588034385942</v>
      </c>
      <c r="O13" s="1008">
        <f t="shared" si="4"/>
        <v>3.5572664910706535E-2</v>
      </c>
      <c r="P13" s="1008">
        <f t="shared" si="5"/>
        <v>1.305392341312339E-2</v>
      </c>
      <c r="Q13" s="1008">
        <f t="shared" si="6"/>
        <v>0.20811022026686735</v>
      </c>
      <c r="R13" s="1008">
        <f t="shared" si="7"/>
        <v>1.6614084343975224E-2</v>
      </c>
      <c r="S13" s="1008">
        <f t="shared" si="8"/>
        <v>8.3070421719876122E-2</v>
      </c>
      <c r="T13" s="1009">
        <f t="shared" si="9"/>
        <v>0</v>
      </c>
      <c r="U13" s="270"/>
    </row>
    <row r="14" spans="1:21" s="313" customFormat="1">
      <c r="A14" s="572" t="s">
        <v>219</v>
      </c>
      <c r="B14" s="571">
        <v>13004</v>
      </c>
      <c r="C14" s="571">
        <v>1848</v>
      </c>
      <c r="D14" s="571">
        <v>10279</v>
      </c>
      <c r="E14" s="571">
        <v>1386</v>
      </c>
      <c r="F14" s="571">
        <v>557</v>
      </c>
      <c r="G14" s="571">
        <v>7820</v>
      </c>
      <c r="H14" s="571">
        <v>635</v>
      </c>
      <c r="I14" s="571">
        <v>3327</v>
      </c>
      <c r="J14" s="571">
        <v>0</v>
      </c>
      <c r="K14" s="1071">
        <f t="shared" si="0"/>
        <v>38856</v>
      </c>
      <c r="L14" s="1008">
        <f t="shared" si="1"/>
        <v>0.33467160798847023</v>
      </c>
      <c r="M14" s="1008">
        <f t="shared" si="2"/>
        <v>4.7560222359481159E-2</v>
      </c>
      <c r="N14" s="1008">
        <f t="shared" si="3"/>
        <v>0.26454086884908379</v>
      </c>
      <c r="O14" s="1008">
        <f t="shared" si="4"/>
        <v>3.5670166769610871E-2</v>
      </c>
      <c r="P14" s="1008">
        <f t="shared" si="5"/>
        <v>1.4334980440601193E-2</v>
      </c>
      <c r="Q14" s="1008">
        <f t="shared" si="6"/>
        <v>0.20125591929174388</v>
      </c>
      <c r="R14" s="1008">
        <f t="shared" si="7"/>
        <v>1.6342392423306568E-2</v>
      </c>
      <c r="S14" s="1008">
        <f t="shared" si="8"/>
        <v>8.5623841877702292E-2</v>
      </c>
      <c r="T14" s="1009">
        <f t="shared" si="9"/>
        <v>0</v>
      </c>
      <c r="U14" s="270"/>
    </row>
    <row r="15" spans="1:21" s="313" customFormat="1" ht="18.75" customHeight="1">
      <c r="A15" s="572" t="s">
        <v>220</v>
      </c>
      <c r="B15" s="571">
        <v>14295</v>
      </c>
      <c r="C15" s="571">
        <v>2006</v>
      </c>
      <c r="D15" s="571">
        <v>10762</v>
      </c>
      <c r="E15" s="571">
        <v>1529</v>
      </c>
      <c r="F15" s="571">
        <v>713</v>
      </c>
      <c r="G15" s="571">
        <v>7971</v>
      </c>
      <c r="H15" s="571">
        <v>693</v>
      </c>
      <c r="I15" s="571">
        <v>3520</v>
      </c>
      <c r="J15" s="571">
        <v>0</v>
      </c>
      <c r="K15" s="1071">
        <f t="shared" si="0"/>
        <v>41489</v>
      </c>
      <c r="L15" s="1008">
        <f t="shared" si="1"/>
        <v>0.34454915760804067</v>
      </c>
      <c r="M15" s="1008">
        <f t="shared" si="2"/>
        <v>4.8350165104003473E-2</v>
      </c>
      <c r="N15" s="1008">
        <f t="shared" si="3"/>
        <v>0.25939405625587503</v>
      </c>
      <c r="O15" s="1008">
        <f t="shared" si="4"/>
        <v>3.6853141796620789E-2</v>
      </c>
      <c r="P15" s="1008">
        <f t="shared" si="5"/>
        <v>1.7185278025500735E-2</v>
      </c>
      <c r="Q15" s="1008">
        <f t="shared" si="6"/>
        <v>0.19212321338186025</v>
      </c>
      <c r="R15" s="1008">
        <f t="shared" si="7"/>
        <v>1.6703222540914459E-2</v>
      </c>
      <c r="S15" s="1008">
        <f t="shared" si="8"/>
        <v>8.4841765287184553E-2</v>
      </c>
      <c r="T15" s="1009">
        <f t="shared" si="9"/>
        <v>0</v>
      </c>
      <c r="U15" s="270"/>
    </row>
    <row r="16" spans="1:21" s="313" customFormat="1">
      <c r="A16" s="572" t="s">
        <v>221</v>
      </c>
      <c r="B16" s="571">
        <v>16903</v>
      </c>
      <c r="C16" s="571">
        <v>2403</v>
      </c>
      <c r="D16" s="571">
        <v>10960</v>
      </c>
      <c r="E16" s="571">
        <v>1808</v>
      </c>
      <c r="F16" s="571">
        <v>722</v>
      </c>
      <c r="G16" s="571">
        <v>8122</v>
      </c>
      <c r="H16" s="571">
        <v>830</v>
      </c>
      <c r="I16" s="571">
        <v>3722</v>
      </c>
      <c r="J16" s="571">
        <v>0</v>
      </c>
      <c r="K16" s="1071">
        <f t="shared" si="0"/>
        <v>45470</v>
      </c>
      <c r="L16" s="1008">
        <f>B16/K16</f>
        <v>0.37173960853309873</v>
      </c>
      <c r="M16" s="1008">
        <f t="shared" ref="M16:M23" si="10">C16/K16</f>
        <v>5.2848031669232458E-2</v>
      </c>
      <c r="N16" s="1008">
        <f t="shared" ref="N16:N23" si="11">D16/K16</f>
        <v>0.24103804706399823</v>
      </c>
      <c r="O16" s="1008">
        <f t="shared" ref="O16:O23" si="12">E16/K16</f>
        <v>3.9762480756542776E-2</v>
      </c>
      <c r="P16" s="1008">
        <f t="shared" ref="P16:P23" si="13">F16/K16</f>
        <v>1.5878601275566308E-2</v>
      </c>
      <c r="Q16" s="1008">
        <f t="shared" ref="Q16:Q23" si="14">G16/K16</f>
        <v>0.17862326808884979</v>
      </c>
      <c r="R16" s="1008">
        <f t="shared" ref="R16:R23" si="15">H16/K16</f>
        <v>1.8253793710138553E-2</v>
      </c>
      <c r="S16" s="1008">
        <f t="shared" ref="S16:S23" si="16">I16/K16</f>
        <v>8.185616890257312E-2</v>
      </c>
      <c r="T16" s="1009">
        <f t="shared" ref="T16:T23" si="17">J16/K16</f>
        <v>0</v>
      </c>
      <c r="U16" s="270"/>
    </row>
    <row r="17" spans="1:25" s="313" customFormat="1">
      <c r="A17" s="572" t="s">
        <v>222</v>
      </c>
      <c r="B17" s="571">
        <v>18434</v>
      </c>
      <c r="C17" s="571">
        <v>1949</v>
      </c>
      <c r="D17" s="571">
        <v>11829</v>
      </c>
      <c r="E17" s="571">
        <v>2244</v>
      </c>
      <c r="F17" s="571">
        <v>854</v>
      </c>
      <c r="G17" s="571">
        <v>8942</v>
      </c>
      <c r="H17" s="571">
        <v>824</v>
      </c>
      <c r="I17" s="571">
        <v>4072</v>
      </c>
      <c r="J17" s="571">
        <v>0</v>
      </c>
      <c r="K17" s="1071">
        <f t="shared" si="0"/>
        <v>49148</v>
      </c>
      <c r="L17" s="1008">
        <f>B17/K17</f>
        <v>0.37507121347765932</v>
      </c>
      <c r="M17" s="1008">
        <f t="shared" si="10"/>
        <v>3.965573370228697E-2</v>
      </c>
      <c r="N17" s="1008">
        <f t="shared" si="11"/>
        <v>0.24068120778058111</v>
      </c>
      <c r="O17" s="1008">
        <f t="shared" si="12"/>
        <v>4.5658012533572066E-2</v>
      </c>
      <c r="P17" s="1008">
        <f t="shared" si="13"/>
        <v>1.7376088548872792E-2</v>
      </c>
      <c r="Q17" s="1008">
        <f t="shared" si="14"/>
        <v>0.1819402620655978</v>
      </c>
      <c r="R17" s="1008">
        <f t="shared" si="15"/>
        <v>1.676568731179295E-2</v>
      </c>
      <c r="S17" s="1008">
        <f t="shared" si="16"/>
        <v>8.2851794579637011E-2</v>
      </c>
      <c r="T17" s="1009">
        <f t="shared" si="17"/>
        <v>0</v>
      </c>
      <c r="U17" s="270"/>
    </row>
    <row r="18" spans="1:25" s="313" customFormat="1">
      <c r="A18" s="570">
        <v>2020</v>
      </c>
      <c r="B18" s="571">
        <v>16908</v>
      </c>
      <c r="C18" s="571">
        <v>1624</v>
      </c>
      <c r="D18" s="571">
        <v>9095</v>
      </c>
      <c r="E18" s="571">
        <v>1711</v>
      </c>
      <c r="F18" s="571">
        <v>1369</v>
      </c>
      <c r="G18" s="571">
        <v>5073</v>
      </c>
      <c r="H18" s="571">
        <v>833</v>
      </c>
      <c r="I18" s="571">
        <v>3532</v>
      </c>
      <c r="J18" s="571">
        <v>0</v>
      </c>
      <c r="K18" s="1071">
        <f t="shared" si="0"/>
        <v>40145</v>
      </c>
      <c r="L18" s="1008">
        <f>B18/K18</f>
        <v>0.4211732469796986</v>
      </c>
      <c r="M18" s="1008">
        <f t="shared" si="10"/>
        <v>4.0453356582388841E-2</v>
      </c>
      <c r="N18" s="1008">
        <f t="shared" si="11"/>
        <v>0.22655374268277495</v>
      </c>
      <c r="O18" s="1008">
        <f t="shared" si="12"/>
        <v>4.2620500685016813E-2</v>
      </c>
      <c r="P18" s="1008">
        <f t="shared" si="13"/>
        <v>3.4101382488479264E-2</v>
      </c>
      <c r="Q18" s="1008">
        <f t="shared" si="14"/>
        <v>0.12636691991530702</v>
      </c>
      <c r="R18" s="1008">
        <f t="shared" si="15"/>
        <v>2.0749782040104622E-2</v>
      </c>
      <c r="S18" s="1008">
        <f t="shared" si="16"/>
        <v>8.7981068626229911E-2</v>
      </c>
      <c r="T18" s="1009">
        <f t="shared" si="17"/>
        <v>0</v>
      </c>
      <c r="U18" s="270"/>
    </row>
    <row r="19" spans="1:25" s="313" customFormat="1">
      <c r="A19" s="570">
        <v>2021</v>
      </c>
      <c r="B19" s="571">
        <v>21434</v>
      </c>
      <c r="C19" s="571">
        <v>1874</v>
      </c>
      <c r="D19" s="571">
        <v>10126</v>
      </c>
      <c r="E19" s="571">
        <v>1855</v>
      </c>
      <c r="F19" s="571">
        <v>907</v>
      </c>
      <c r="G19" s="571">
        <v>6664</v>
      </c>
      <c r="H19" s="571">
        <v>795</v>
      </c>
      <c r="I19" s="571">
        <v>3795</v>
      </c>
      <c r="J19" s="571">
        <v>0</v>
      </c>
      <c r="K19" s="1071">
        <f>SUM(B19:J19)</f>
        <v>47450</v>
      </c>
      <c r="L19" s="1008">
        <f>B19/K19</f>
        <v>0.45171759747102214</v>
      </c>
      <c r="M19" s="1008">
        <f t="shared" si="10"/>
        <v>3.9494204425711277E-2</v>
      </c>
      <c r="N19" s="1008">
        <f t="shared" si="11"/>
        <v>0.2134035827186512</v>
      </c>
      <c r="O19" s="1008">
        <f t="shared" si="12"/>
        <v>3.909378292939937E-2</v>
      </c>
      <c r="P19" s="1008">
        <f t="shared" si="13"/>
        <v>1.9114857744994732E-2</v>
      </c>
      <c r="Q19" s="1008">
        <f t="shared" si="14"/>
        <v>0.14044257112750264</v>
      </c>
      <c r="R19" s="1008">
        <f t="shared" si="15"/>
        <v>1.6754478398314013E-2</v>
      </c>
      <c r="S19" s="1008">
        <f t="shared" si="16"/>
        <v>7.9978925184404637E-2</v>
      </c>
      <c r="T19" s="1009">
        <f t="shared" si="17"/>
        <v>0</v>
      </c>
      <c r="U19" s="270"/>
    </row>
    <row r="20" spans="1:25" s="313" customFormat="1">
      <c r="A20" s="570">
        <v>2022</v>
      </c>
      <c r="B20" s="571">
        <v>22115</v>
      </c>
      <c r="C20" s="571">
        <v>1642</v>
      </c>
      <c r="D20" s="571">
        <v>10022</v>
      </c>
      <c r="E20" s="571">
        <v>1884</v>
      </c>
      <c r="F20" s="571">
        <v>641</v>
      </c>
      <c r="G20" s="571">
        <v>8386</v>
      </c>
      <c r="H20" s="571">
        <v>866</v>
      </c>
      <c r="I20" s="571">
        <v>4039</v>
      </c>
      <c r="J20" s="571"/>
      <c r="K20" s="1071">
        <v>49595</v>
      </c>
      <c r="L20" s="1008">
        <v>0.44591188627885875</v>
      </c>
      <c r="M20" s="1008">
        <v>3.3108176227442283E-2</v>
      </c>
      <c r="N20" s="1008">
        <v>0.20207682226030849</v>
      </c>
      <c r="O20" s="1008">
        <v>3.7987700373021474E-2</v>
      </c>
      <c r="P20" s="1008">
        <v>1.2924689988910172E-2</v>
      </c>
      <c r="Q20" s="1008">
        <v>0.16908962597035992</v>
      </c>
      <c r="R20" s="1008">
        <v>1.7461437644923885E-2</v>
      </c>
      <c r="S20" s="1008">
        <v>8.1439661256175022E-2</v>
      </c>
      <c r="T20" s="1009">
        <v>0</v>
      </c>
      <c r="U20" s="270"/>
    </row>
    <row r="21" spans="1:25" s="313" customFormat="1">
      <c r="A21" s="570">
        <v>2023</v>
      </c>
      <c r="B21" s="847">
        <v>21670</v>
      </c>
      <c r="C21" s="571">
        <v>1339</v>
      </c>
      <c r="D21" s="571">
        <v>9826</v>
      </c>
      <c r="E21" s="571">
        <v>1739</v>
      </c>
      <c r="F21" s="571">
        <v>404</v>
      </c>
      <c r="G21" s="571">
        <v>7949</v>
      </c>
      <c r="H21" s="571">
        <v>655</v>
      </c>
      <c r="I21" s="571">
        <v>3215</v>
      </c>
      <c r="J21" s="571"/>
      <c r="K21" s="1071">
        <f>SUM(B21:J21)</f>
        <v>46797</v>
      </c>
      <c r="L21" s="1008">
        <f>B21/K21</f>
        <v>0.46306387161570184</v>
      </c>
      <c r="M21" s="1008">
        <f>C21/K21</f>
        <v>2.8612945274269719E-2</v>
      </c>
      <c r="N21" s="1008">
        <f>D21/K21</f>
        <v>0.20997072461909952</v>
      </c>
      <c r="O21" s="1008">
        <f>E21/K21</f>
        <v>3.7160501741564628E-2</v>
      </c>
      <c r="P21" s="1008">
        <f>F21/K21</f>
        <v>8.6330320319678612E-3</v>
      </c>
      <c r="Q21" s="1008">
        <f>G21/K21</f>
        <v>0.16986131589631814</v>
      </c>
      <c r="R21" s="1008">
        <f>H21/K21</f>
        <v>1.3996623715195418E-2</v>
      </c>
      <c r="S21" s="1008">
        <f>I21/K21</f>
        <v>6.870098510588285E-2</v>
      </c>
      <c r="T21" s="1009">
        <f>J21/K21</f>
        <v>0</v>
      </c>
      <c r="U21" s="270"/>
      <c r="V21" s="270"/>
      <c r="W21" s="270"/>
      <c r="X21" s="270"/>
      <c r="Y21" s="270"/>
    </row>
    <row r="22" spans="1:25">
      <c r="A22" s="570" t="str">
        <f>+'Resumen '!O5</f>
        <v>Ene-May. 24</v>
      </c>
      <c r="B22" s="847">
        <v>9597</v>
      </c>
      <c r="C22" s="571">
        <v>739</v>
      </c>
      <c r="D22" s="571">
        <v>4009</v>
      </c>
      <c r="E22" s="571">
        <v>776</v>
      </c>
      <c r="F22" s="571">
        <v>278</v>
      </c>
      <c r="G22" s="571">
        <v>3782</v>
      </c>
      <c r="H22" s="571">
        <v>297</v>
      </c>
      <c r="I22" s="571">
        <v>1317</v>
      </c>
      <c r="J22" s="571"/>
      <c r="K22" s="1071">
        <f t="shared" si="0"/>
        <v>20795</v>
      </c>
      <c r="L22" s="1008">
        <f>B22/K22</f>
        <v>0.4615051695119019</v>
      </c>
      <c r="M22" s="1008">
        <f t="shared" si="10"/>
        <v>3.5537388795383505E-2</v>
      </c>
      <c r="N22" s="1008">
        <f t="shared" si="11"/>
        <v>0.1927867275787449</v>
      </c>
      <c r="O22" s="1008">
        <f t="shared" si="12"/>
        <v>3.73166626592931E-2</v>
      </c>
      <c r="P22" s="1008">
        <f t="shared" si="13"/>
        <v>1.3368598220726136E-2</v>
      </c>
      <c r="Q22" s="1008">
        <f t="shared" si="14"/>
        <v>0.1818706419812455</v>
      </c>
      <c r="R22" s="1008">
        <f t="shared" si="15"/>
        <v>1.4282279394085117E-2</v>
      </c>
      <c r="S22" s="1008">
        <f t="shared" si="16"/>
        <v>6.3332531858619867E-2</v>
      </c>
      <c r="T22" s="1009">
        <f>J22/K22</f>
        <v>0</v>
      </c>
    </row>
    <row r="23" spans="1:25">
      <c r="A23" s="573" t="s">
        <v>232</v>
      </c>
      <c r="B23" s="574">
        <f t="shared" ref="B23:K23" si="18">SUM(B5:B22)</f>
        <v>223416</v>
      </c>
      <c r="C23" s="574">
        <f t="shared" si="18"/>
        <v>22931</v>
      </c>
      <c r="D23" s="574">
        <f t="shared" si="18"/>
        <v>138979</v>
      </c>
      <c r="E23" s="574">
        <f t="shared" si="18"/>
        <v>20718</v>
      </c>
      <c r="F23" s="574">
        <f t="shared" si="18"/>
        <v>9595</v>
      </c>
      <c r="G23" s="574">
        <f t="shared" si="18"/>
        <v>105522</v>
      </c>
      <c r="H23" s="574">
        <f t="shared" si="18"/>
        <v>9282</v>
      </c>
      <c r="I23" s="574">
        <f t="shared" si="18"/>
        <v>44463</v>
      </c>
      <c r="J23" s="574">
        <f t="shared" si="18"/>
        <v>0</v>
      </c>
      <c r="K23" s="1072">
        <f t="shared" si="18"/>
        <v>574906</v>
      </c>
      <c r="L23" s="575">
        <f t="shared" si="1"/>
        <v>0.38861309501031471</v>
      </c>
      <c r="M23" s="575">
        <f t="shared" si="10"/>
        <v>3.9886520579016399E-2</v>
      </c>
      <c r="N23" s="575">
        <f t="shared" si="11"/>
        <v>0.24174212827836203</v>
      </c>
      <c r="O23" s="575">
        <f t="shared" si="12"/>
        <v>3.6037195645896893E-2</v>
      </c>
      <c r="P23" s="575">
        <f t="shared" si="13"/>
        <v>1.6689684922404704E-2</v>
      </c>
      <c r="Q23" s="575">
        <f t="shared" si="14"/>
        <v>0.18354652760625215</v>
      </c>
      <c r="R23" s="575">
        <f t="shared" si="15"/>
        <v>1.6145248092731681E-2</v>
      </c>
      <c r="S23" s="575">
        <f t="shared" si="16"/>
        <v>7.7339599865021411E-2</v>
      </c>
      <c r="T23" s="576">
        <f t="shared" si="17"/>
        <v>0</v>
      </c>
    </row>
    <row r="25" spans="1:25">
      <c r="H25" s="368"/>
      <c r="K25" s="1073"/>
    </row>
    <row r="26" spans="1:25">
      <c r="K26" s="1073"/>
    </row>
    <row r="27" spans="1:25">
      <c r="K27" s="1073">
        <f t="shared" ref="K27:K32" si="19">+(K6-K5)/K5</f>
        <v>0.2847612359550562</v>
      </c>
    </row>
    <row r="28" spans="1:25">
      <c r="K28" s="1073">
        <f t="shared" si="19"/>
        <v>0.33761501320943793</v>
      </c>
      <c r="L28" s="304"/>
    </row>
    <row r="29" spans="1:25">
      <c r="K29" s="1073">
        <f t="shared" si="19"/>
        <v>0.18885786283457059</v>
      </c>
      <c r="L29" s="304"/>
    </row>
    <row r="30" spans="1:25">
      <c r="K30" s="1073">
        <f t="shared" si="19"/>
        <v>0.29451191567369384</v>
      </c>
      <c r="L30" s="304"/>
    </row>
    <row r="31" spans="1:25">
      <c r="K31" s="1073">
        <f t="shared" si="19"/>
        <v>0.18104173120325706</v>
      </c>
      <c r="L31" s="304"/>
    </row>
    <row r="32" spans="1:25">
      <c r="K32" s="1073">
        <f t="shared" si="19"/>
        <v>7.2954136690647486E-2</v>
      </c>
      <c r="L32" s="304"/>
    </row>
    <row r="33" spans="3:12">
      <c r="K33" s="1073"/>
      <c r="L33" s="304"/>
    </row>
    <row r="34" spans="3:12">
      <c r="K34" s="1073">
        <f>+(K12-K11)/K11</f>
        <v>8.3708748035620742E-2</v>
      </c>
      <c r="L34" s="304"/>
    </row>
    <row r="35" spans="3:12">
      <c r="K35" s="1073"/>
      <c r="L35" s="304"/>
    </row>
    <row r="36" spans="3:12">
      <c r="K36" s="1073">
        <f>AVERAGE(K25:K35)</f>
        <v>0.20620723480032627</v>
      </c>
      <c r="L36" s="304"/>
    </row>
    <row r="37" spans="3:12">
      <c r="K37" s="1073"/>
      <c r="L37" s="304"/>
    </row>
    <row r="38" spans="3:12">
      <c r="K38" s="1074"/>
      <c r="L38" s="304"/>
    </row>
    <row r="39" spans="3:12">
      <c r="K39" s="1074"/>
      <c r="L39" s="304"/>
    </row>
    <row r="40" spans="3:12">
      <c r="K40" s="1074"/>
      <c r="L40" s="304"/>
    </row>
    <row r="41" spans="3:12">
      <c r="K41" s="1074"/>
      <c r="L41" s="304"/>
    </row>
    <row r="42" spans="3:12">
      <c r="K42" s="1074"/>
      <c r="L42" s="304"/>
    </row>
    <row r="43" spans="3:12">
      <c r="K43" s="1074"/>
      <c r="L43" s="304"/>
    </row>
    <row r="44" spans="3:12">
      <c r="K44" s="1074"/>
      <c r="L44" s="304"/>
    </row>
    <row r="47" spans="3:12">
      <c r="C47" s="317"/>
    </row>
    <row r="51" ht="46.5" customHeight="1"/>
    <row r="52"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19">
    <tabColor rgb="FF66FF33"/>
    <pageSetUpPr fitToPage="1"/>
  </sheetPr>
  <dimension ref="A1:J67"/>
  <sheetViews>
    <sheetView showGridLines="0" view="pageBreakPreview" zoomScale="70" zoomScaleNormal="85" zoomScaleSheetLayoutView="70" workbookViewId="0">
      <pane xSplit="1" ySplit="4" topLeftCell="B23" activePane="bottomRight" state="frozen"/>
      <selection pane="bottomRight" activeCell="H33" sqref="H33"/>
      <selection pane="bottomLeft" activeCell="A6" sqref="A6:J27"/>
      <selection pane="topRight" activeCell="A6" sqref="A6:J27"/>
    </sheetView>
  </sheetViews>
  <sheetFormatPr defaultColWidth="11.42578125" defaultRowHeight="14.25"/>
  <cols>
    <col min="1" max="1" width="37.42578125" style="270" customWidth="1"/>
    <col min="2" max="6" width="21" style="1236" customWidth="1"/>
    <col min="7" max="7" width="17.140625" style="284" customWidth="1"/>
    <col min="8" max="8" width="18.140625" style="284" customWidth="1"/>
    <col min="9" max="9" width="17.42578125" style="270" customWidth="1"/>
    <col min="10" max="10" width="3.85546875" style="270" customWidth="1"/>
    <col min="11" max="16384" width="11.42578125" style="270"/>
  </cols>
  <sheetData>
    <row r="1" spans="1:10" s="462" customFormat="1" ht="68.25" customHeight="1">
      <c r="A1" s="1571" t="s">
        <v>733</v>
      </c>
      <c r="B1" s="1571"/>
      <c r="C1" s="1571"/>
      <c r="D1" s="1571"/>
      <c r="E1" s="1571"/>
      <c r="F1" s="1571"/>
      <c r="G1" s="1571"/>
      <c r="H1" s="1571"/>
      <c r="I1" s="1571"/>
    </row>
    <row r="2" spans="1:10" s="462" customFormat="1" ht="24.75" customHeight="1">
      <c r="A2" s="1551" t="str">
        <f>+'V.4.3. NA.Cant. accid x región'!A2:T2</f>
        <v>Período:  Diciembre 2007 - Mayo 2024</v>
      </c>
      <c r="B2" s="1551"/>
      <c r="C2" s="1551"/>
      <c r="D2" s="1551"/>
      <c r="E2" s="1551"/>
      <c r="F2" s="1551"/>
      <c r="G2" s="1551"/>
      <c r="H2" s="1551"/>
      <c r="I2" s="1551"/>
    </row>
    <row r="3" spans="1:10" ht="11.25" customHeight="1">
      <c r="A3" s="1252"/>
      <c r="B3" s="1253"/>
      <c r="C3" s="1253"/>
      <c r="D3" s="1253"/>
      <c r="E3" s="1253"/>
    </row>
    <row r="4" spans="1:10" s="313" customFormat="1" ht="28.5" customHeight="1">
      <c r="A4" s="530" t="s">
        <v>734</v>
      </c>
      <c r="B4" s="1295" t="s">
        <v>523</v>
      </c>
      <c r="C4" s="1295" t="s">
        <v>524</v>
      </c>
      <c r="D4" s="1295" t="s">
        <v>525</v>
      </c>
      <c r="E4" s="1295" t="s">
        <v>539</v>
      </c>
      <c r="F4" s="1296" t="s">
        <v>526</v>
      </c>
      <c r="G4" s="1297" t="s">
        <v>232</v>
      </c>
      <c r="H4" s="1298" t="s">
        <v>735</v>
      </c>
    </row>
    <row r="5" spans="1:10" s="1258" customFormat="1" ht="18">
      <c r="A5" s="1254" t="s">
        <v>736</v>
      </c>
      <c r="B5" s="1255">
        <v>33437</v>
      </c>
      <c r="C5" s="1255">
        <v>58266</v>
      </c>
      <c r="D5" s="1255">
        <v>40158</v>
      </c>
      <c r="E5" s="1255">
        <v>33234</v>
      </c>
      <c r="F5" s="1255">
        <v>7208</v>
      </c>
      <c r="G5" s="1256">
        <f t="shared" ref="G5:G36" si="0">SUM(B5:F5)</f>
        <v>172303</v>
      </c>
      <c r="H5" s="1257">
        <f>+Tabla48[[#This Row],[Total ]]/$G$37</f>
        <v>0.29970638678323064</v>
      </c>
    </row>
    <row r="6" spans="1:10" s="1258" customFormat="1" ht="18">
      <c r="A6" s="1254" t="s">
        <v>737</v>
      </c>
      <c r="B6" s="1255">
        <v>20203</v>
      </c>
      <c r="C6" s="1255">
        <v>46453</v>
      </c>
      <c r="D6" s="1255">
        <v>23834</v>
      </c>
      <c r="E6" s="1255">
        <v>15417</v>
      </c>
      <c r="F6" s="1255">
        <v>3177</v>
      </c>
      <c r="G6" s="1256">
        <f t="shared" si="0"/>
        <v>109084</v>
      </c>
      <c r="H6" s="1257">
        <f>+Tabla48[[#This Row],[Total ]]/$G$37</f>
        <v>0.18974232309281866</v>
      </c>
    </row>
    <row r="7" spans="1:10" s="1258" customFormat="1" ht="18">
      <c r="A7" s="1254" t="s">
        <v>738</v>
      </c>
      <c r="B7" s="1255">
        <v>5117</v>
      </c>
      <c r="C7" s="1255">
        <v>14923</v>
      </c>
      <c r="D7" s="1255">
        <v>15728</v>
      </c>
      <c r="E7" s="1255">
        <v>10206</v>
      </c>
      <c r="F7" s="1255">
        <v>2274</v>
      </c>
      <c r="G7" s="1256">
        <f t="shared" si="0"/>
        <v>48248</v>
      </c>
      <c r="H7" s="1257">
        <f>+Tabla48[[#This Row],[Total ]]/$G$37</f>
        <v>8.3923284850045049E-2</v>
      </c>
      <c r="J7" s="1028"/>
    </row>
    <row r="8" spans="1:10" s="1258" customFormat="1" ht="18">
      <c r="A8" s="1254" t="s">
        <v>739</v>
      </c>
      <c r="B8" s="1255">
        <v>11026</v>
      </c>
      <c r="C8" s="1255">
        <v>22123</v>
      </c>
      <c r="D8" s="1255">
        <v>9483</v>
      </c>
      <c r="E8" s="1255">
        <v>9421</v>
      </c>
      <c r="F8" s="1255">
        <v>2220</v>
      </c>
      <c r="G8" s="1256">
        <f t="shared" si="0"/>
        <v>54273</v>
      </c>
      <c r="H8" s="1257">
        <f>+Tabla48[[#This Row],[Total ]]/$G$37</f>
        <v>9.4403258967552958E-2</v>
      </c>
    </row>
    <row r="9" spans="1:10" s="1258" customFormat="1" ht="18">
      <c r="A9" s="1254" t="s">
        <v>740</v>
      </c>
      <c r="B9" s="1255">
        <v>6715</v>
      </c>
      <c r="C9" s="1255">
        <v>13036</v>
      </c>
      <c r="D9" s="1255">
        <v>6741</v>
      </c>
      <c r="E9" s="1255">
        <v>4258</v>
      </c>
      <c r="F9" s="1255">
        <v>1009</v>
      </c>
      <c r="G9" s="1256">
        <f t="shared" si="0"/>
        <v>31759</v>
      </c>
      <c r="H9" s="1257">
        <f>+Tabla48[[#This Row],[Total ]]/$G$37</f>
        <v>5.5242074356503496E-2</v>
      </c>
    </row>
    <row r="10" spans="1:10" s="1258" customFormat="1" ht="18">
      <c r="A10" s="1254" t="s">
        <v>741</v>
      </c>
      <c r="B10" s="1255">
        <v>4447</v>
      </c>
      <c r="C10" s="1255">
        <v>7517</v>
      </c>
      <c r="D10" s="1255">
        <v>4107</v>
      </c>
      <c r="E10" s="1255">
        <v>2973</v>
      </c>
      <c r="F10" s="1255">
        <v>552</v>
      </c>
      <c r="G10" s="1256">
        <f t="shared" si="0"/>
        <v>19596</v>
      </c>
      <c r="H10" s="1257">
        <f>+Tabla48[[#This Row],[Total ]]/$G$37</f>
        <v>3.4085572250072187E-2</v>
      </c>
    </row>
    <row r="11" spans="1:10" s="1258" customFormat="1" ht="18">
      <c r="A11" s="1254" t="s">
        <v>742</v>
      </c>
      <c r="B11" s="1255">
        <v>2974</v>
      </c>
      <c r="C11" s="1255">
        <v>7320</v>
      </c>
      <c r="D11" s="1255">
        <v>3922</v>
      </c>
      <c r="E11" s="1255">
        <v>2207</v>
      </c>
      <c r="F11" s="1255">
        <v>547</v>
      </c>
      <c r="G11" s="1256">
        <f t="shared" si="0"/>
        <v>16970</v>
      </c>
      <c r="H11" s="1257">
        <f>+Tabla48[[#This Row],[Total ]]/$G$37</f>
        <v>2.9517869008150899E-2</v>
      </c>
    </row>
    <row r="12" spans="1:10" s="1258" customFormat="1" ht="18">
      <c r="A12" s="1254" t="s">
        <v>743</v>
      </c>
      <c r="B12" s="1255">
        <v>2980</v>
      </c>
      <c r="C12" s="1255">
        <v>6390</v>
      </c>
      <c r="D12" s="1255">
        <v>3935</v>
      </c>
      <c r="E12" s="1255">
        <v>2168</v>
      </c>
      <c r="F12" s="1255">
        <v>453</v>
      </c>
      <c r="G12" s="1256">
        <f t="shared" si="0"/>
        <v>15926</v>
      </c>
      <c r="H12" s="1257">
        <f>+Tabla48[[#This Row],[Total ]]/$G$37</f>
        <v>2.7701919966046623E-2</v>
      </c>
    </row>
    <row r="13" spans="1:10" s="1258" customFormat="1" ht="18">
      <c r="A13" s="1254" t="s">
        <v>744</v>
      </c>
      <c r="B13" s="1255">
        <v>2108</v>
      </c>
      <c r="C13" s="1255">
        <v>5415</v>
      </c>
      <c r="D13" s="1255">
        <v>3384</v>
      </c>
      <c r="E13" s="1255">
        <v>1897</v>
      </c>
      <c r="F13" s="1255">
        <v>389</v>
      </c>
      <c r="G13" s="1256">
        <f t="shared" si="0"/>
        <v>13193</v>
      </c>
      <c r="H13" s="1257">
        <f>+Tabla48[[#This Row],[Total ]]/$G$37</f>
        <v>2.294809934145756E-2</v>
      </c>
    </row>
    <row r="14" spans="1:10" s="1258" customFormat="1" ht="18">
      <c r="A14" s="1254" t="s">
        <v>745</v>
      </c>
      <c r="B14" s="1255">
        <v>1283</v>
      </c>
      <c r="C14" s="1255">
        <v>3599</v>
      </c>
      <c r="D14" s="1255">
        <v>2768</v>
      </c>
      <c r="E14" s="1255">
        <v>1550</v>
      </c>
      <c r="F14" s="1255">
        <v>357</v>
      </c>
      <c r="G14" s="1256">
        <f t="shared" si="0"/>
        <v>9557</v>
      </c>
      <c r="H14" s="1257">
        <f>+Tabla48[[#This Row],[Total ]]/$G$37</f>
        <v>1.6623587160335778E-2</v>
      </c>
    </row>
    <row r="15" spans="1:10" s="1258" customFormat="1" ht="18">
      <c r="A15" s="1259" t="s">
        <v>746</v>
      </c>
      <c r="B15" s="1255">
        <v>1094</v>
      </c>
      <c r="C15" s="1255">
        <v>4715</v>
      </c>
      <c r="D15" s="1255">
        <v>2899</v>
      </c>
      <c r="E15" s="1255">
        <v>2106</v>
      </c>
      <c r="F15" s="1255">
        <v>334</v>
      </c>
      <c r="G15" s="1256">
        <f t="shared" si="0"/>
        <v>11148</v>
      </c>
      <c r="H15" s="1257">
        <f>+Tabla48[[#This Row],[Total ]]/$G$37</f>
        <v>1.9390996093274378E-2</v>
      </c>
    </row>
    <row r="16" spans="1:10" s="1258" customFormat="1" ht="18">
      <c r="A16" s="1254" t="s">
        <v>747</v>
      </c>
      <c r="B16" s="1255">
        <v>958</v>
      </c>
      <c r="C16" s="1255">
        <v>4489</v>
      </c>
      <c r="D16" s="1255">
        <v>2957</v>
      </c>
      <c r="E16" s="1255">
        <v>1458</v>
      </c>
      <c r="F16" s="1255">
        <v>280</v>
      </c>
      <c r="G16" s="1256">
        <f t="shared" si="0"/>
        <v>10142</v>
      </c>
      <c r="H16" s="1257">
        <f>+Tabla48[[#This Row],[Total ]]/$G$37</f>
        <v>1.7641144813239033E-2</v>
      </c>
    </row>
    <row r="17" spans="1:8" s="1258" customFormat="1" ht="18">
      <c r="A17" s="1254" t="s">
        <v>748</v>
      </c>
      <c r="B17" s="1255">
        <v>739</v>
      </c>
      <c r="C17" s="1255">
        <v>1782</v>
      </c>
      <c r="D17" s="1255">
        <v>1426</v>
      </c>
      <c r="E17" s="1255">
        <v>1101</v>
      </c>
      <c r="F17" s="1255">
        <v>184</v>
      </c>
      <c r="G17" s="1256">
        <f t="shared" si="0"/>
        <v>5232</v>
      </c>
      <c r="H17" s="1257">
        <f>+Tabla48[[#This Row],[Total ]]/$G$37</f>
        <v>9.1006181880168239E-3</v>
      </c>
    </row>
    <row r="18" spans="1:8" s="1258" customFormat="1" ht="18">
      <c r="A18" s="1254" t="s">
        <v>749</v>
      </c>
      <c r="B18" s="1255">
        <v>680</v>
      </c>
      <c r="C18" s="1255">
        <v>1698</v>
      </c>
      <c r="D18" s="1255">
        <v>745</v>
      </c>
      <c r="E18" s="1255">
        <v>820</v>
      </c>
      <c r="F18" s="1255">
        <v>166</v>
      </c>
      <c r="G18" s="1256">
        <f t="shared" si="0"/>
        <v>4109</v>
      </c>
      <c r="H18" s="1257">
        <f>+Tabla48[[#This Row],[Total ]]/$G$37</f>
        <v>7.1472553774008275E-3</v>
      </c>
    </row>
    <row r="19" spans="1:8" s="1258" customFormat="1" ht="18">
      <c r="A19" s="1254" t="s">
        <v>750</v>
      </c>
      <c r="B19" s="1255">
        <v>1301</v>
      </c>
      <c r="C19" s="1255">
        <v>2649</v>
      </c>
      <c r="D19" s="1255">
        <v>1828</v>
      </c>
      <c r="E19" s="1255">
        <v>1134</v>
      </c>
      <c r="F19" s="1255">
        <v>227</v>
      </c>
      <c r="G19" s="1256">
        <f t="shared" si="0"/>
        <v>7139</v>
      </c>
      <c r="H19" s="1257">
        <f>+Tabla48[[#This Row],[Total ]]/$G$37</f>
        <v>1.2417682195002314E-2</v>
      </c>
    </row>
    <row r="20" spans="1:8" s="1258" customFormat="1" ht="18">
      <c r="A20" s="1254" t="s">
        <v>751</v>
      </c>
      <c r="B20" s="1255">
        <v>863</v>
      </c>
      <c r="C20" s="1255">
        <v>2160</v>
      </c>
      <c r="D20" s="1255">
        <v>2251</v>
      </c>
      <c r="E20" s="1255">
        <v>635</v>
      </c>
      <c r="F20" s="1255">
        <v>188</v>
      </c>
      <c r="G20" s="1256">
        <f t="shared" si="0"/>
        <v>6097</v>
      </c>
      <c r="H20" s="1257">
        <f>+Tabla48[[#This Row],[Total ]]/$G$37</f>
        <v>1.0605211982480614E-2</v>
      </c>
    </row>
    <row r="21" spans="1:8" s="1258" customFormat="1" ht="18">
      <c r="A21" s="1254" t="s">
        <v>752</v>
      </c>
      <c r="B21" s="1255">
        <v>615</v>
      </c>
      <c r="C21" s="1255">
        <v>2767</v>
      </c>
      <c r="D21" s="1255">
        <v>1274</v>
      </c>
      <c r="E21" s="1255">
        <v>648</v>
      </c>
      <c r="F21" s="1255">
        <v>164</v>
      </c>
      <c r="G21" s="1256">
        <f t="shared" si="0"/>
        <v>5468</v>
      </c>
      <c r="H21" s="1257">
        <f>+Tabla48[[#This Row],[Total ]]/$G$37</f>
        <v>9.5111200787607025E-3</v>
      </c>
    </row>
    <row r="22" spans="1:8" s="1258" customFormat="1" ht="18">
      <c r="A22" s="1254" t="s">
        <v>753</v>
      </c>
      <c r="B22" s="1255">
        <v>326</v>
      </c>
      <c r="C22" s="1255">
        <v>1234</v>
      </c>
      <c r="D22" s="1255">
        <v>781</v>
      </c>
      <c r="E22" s="1255">
        <v>552</v>
      </c>
      <c r="F22" s="1255">
        <v>138</v>
      </c>
      <c r="G22" s="1256">
        <f t="shared" si="0"/>
        <v>3031</v>
      </c>
      <c r="H22" s="1257">
        <f>+Tabla48[[#This Row],[Total ]]/$G$37</f>
        <v>5.2721662323927734E-3</v>
      </c>
    </row>
    <row r="23" spans="1:8" ht="18">
      <c r="A23" s="1254" t="s">
        <v>754</v>
      </c>
      <c r="B23" s="1255">
        <v>199</v>
      </c>
      <c r="C23" s="1255">
        <v>1333</v>
      </c>
      <c r="D23" s="1255">
        <v>915</v>
      </c>
      <c r="E23" s="1255">
        <v>345</v>
      </c>
      <c r="F23" s="1255">
        <v>116</v>
      </c>
      <c r="G23" s="1256">
        <f t="shared" si="0"/>
        <v>2908</v>
      </c>
      <c r="H23" s="1257">
        <f>+Tabla48[[#This Row],[Total ]]/$G$37</f>
        <v>5.0582182130643966E-3</v>
      </c>
    </row>
    <row r="24" spans="1:8" ht="18">
      <c r="A24" s="1254" t="s">
        <v>755</v>
      </c>
      <c r="B24" s="1255">
        <v>503</v>
      </c>
      <c r="C24" s="1255">
        <v>1145</v>
      </c>
      <c r="D24" s="1255">
        <v>989</v>
      </c>
      <c r="E24" s="1255">
        <v>562</v>
      </c>
      <c r="F24" s="1255">
        <v>100</v>
      </c>
      <c r="G24" s="1256">
        <f t="shared" si="0"/>
        <v>3299</v>
      </c>
      <c r="H24" s="1257">
        <f>+Tabla48[[#This Row],[Total ]]/$G$37</f>
        <v>5.7383293964578556E-3</v>
      </c>
    </row>
    <row r="25" spans="1:8" ht="18">
      <c r="A25" s="1254" t="s">
        <v>756</v>
      </c>
      <c r="B25" s="1255">
        <v>359</v>
      </c>
      <c r="C25" s="1255">
        <v>1895</v>
      </c>
      <c r="D25" s="1255">
        <v>882</v>
      </c>
      <c r="E25" s="1255">
        <v>569</v>
      </c>
      <c r="F25" s="1255">
        <v>113</v>
      </c>
      <c r="G25" s="1256">
        <f t="shared" si="0"/>
        <v>3818</v>
      </c>
      <c r="H25" s="1257">
        <f>+Tabla48[[#This Row],[Total ]]/$G$37</f>
        <v>6.6410856731361299E-3</v>
      </c>
    </row>
    <row r="26" spans="1:8" ht="18">
      <c r="A26" s="1254" t="s">
        <v>757</v>
      </c>
      <c r="B26" s="1255">
        <v>447</v>
      </c>
      <c r="C26" s="1255">
        <v>906</v>
      </c>
      <c r="D26" s="1255">
        <v>679</v>
      </c>
      <c r="E26" s="1255">
        <v>539</v>
      </c>
      <c r="F26" s="1255">
        <v>85</v>
      </c>
      <c r="G26" s="1256">
        <f t="shared" si="0"/>
        <v>2656</v>
      </c>
      <c r="H26" s="1257">
        <f>+Tabla48[[#This Row],[Total ]]/$G$37</f>
        <v>4.6198856856599167E-3</v>
      </c>
    </row>
    <row r="27" spans="1:8" ht="18">
      <c r="A27" s="1254" t="s">
        <v>758</v>
      </c>
      <c r="B27" s="1255">
        <v>286</v>
      </c>
      <c r="C27" s="1255">
        <v>1136</v>
      </c>
      <c r="D27" s="1255">
        <v>651</v>
      </c>
      <c r="E27" s="1255">
        <v>514</v>
      </c>
      <c r="F27" s="1255">
        <v>85</v>
      </c>
      <c r="G27" s="1256">
        <f t="shared" si="0"/>
        <v>2672</v>
      </c>
      <c r="H27" s="1257">
        <f>+Tabla48[[#This Row],[Total ]]/$G$37</f>
        <v>4.6477163223205189E-3</v>
      </c>
    </row>
    <row r="28" spans="1:8" ht="18">
      <c r="A28" s="1254" t="s">
        <v>759</v>
      </c>
      <c r="B28" s="1255">
        <v>576</v>
      </c>
      <c r="C28" s="1255">
        <v>1581</v>
      </c>
      <c r="D28" s="1255">
        <v>1100</v>
      </c>
      <c r="E28" s="1255">
        <v>495</v>
      </c>
      <c r="F28" s="1255">
        <v>84</v>
      </c>
      <c r="G28" s="1256">
        <f t="shared" si="0"/>
        <v>3836</v>
      </c>
      <c r="H28" s="1257">
        <f>+Tabla48[[#This Row],[Total ]]/$G$37</f>
        <v>6.6723951393793069E-3</v>
      </c>
    </row>
    <row r="29" spans="1:8" ht="18">
      <c r="A29" s="1254" t="s">
        <v>760</v>
      </c>
      <c r="B29" s="1255">
        <v>274</v>
      </c>
      <c r="C29" s="1255">
        <v>1269</v>
      </c>
      <c r="D29" s="1255">
        <v>804</v>
      </c>
      <c r="E29" s="1255">
        <v>420</v>
      </c>
      <c r="F29" s="1255">
        <v>97</v>
      </c>
      <c r="G29" s="1256">
        <f t="shared" si="0"/>
        <v>2864</v>
      </c>
      <c r="H29" s="1257">
        <f>+Tabla48[[#This Row],[Total ]]/$G$37</f>
        <v>4.9816839622477413E-3</v>
      </c>
    </row>
    <row r="30" spans="1:8" ht="18">
      <c r="A30" s="1254" t="s">
        <v>761</v>
      </c>
      <c r="B30" s="1255">
        <v>514</v>
      </c>
      <c r="C30" s="1255">
        <v>1447</v>
      </c>
      <c r="D30" s="1255">
        <v>538</v>
      </c>
      <c r="E30" s="1255">
        <v>438</v>
      </c>
      <c r="F30" s="1255">
        <v>83</v>
      </c>
      <c r="G30" s="1256">
        <f t="shared" si="0"/>
        <v>3020</v>
      </c>
      <c r="H30" s="1257">
        <f>+Tabla48[[#This Row],[Total ]]/$G$37</f>
        <v>5.2530326696886096E-3</v>
      </c>
    </row>
    <row r="31" spans="1:8" ht="18">
      <c r="A31" s="1254" t="s">
        <v>762</v>
      </c>
      <c r="B31" s="1255">
        <v>97</v>
      </c>
      <c r="C31" s="1255">
        <v>506</v>
      </c>
      <c r="D31" s="1255">
        <v>327</v>
      </c>
      <c r="E31" s="1255">
        <v>180</v>
      </c>
      <c r="F31" s="1255">
        <v>41</v>
      </c>
      <c r="G31" s="1256">
        <f t="shared" si="0"/>
        <v>1151</v>
      </c>
      <c r="H31" s="1257">
        <f>+Tabla48[[#This Row],[Total ]]/$G$37</f>
        <v>2.0020664247720498E-3</v>
      </c>
    </row>
    <row r="32" spans="1:8" ht="18">
      <c r="A32" s="1254" t="s">
        <v>763</v>
      </c>
      <c r="B32" s="1255">
        <v>134</v>
      </c>
      <c r="C32" s="1255">
        <v>486</v>
      </c>
      <c r="D32" s="1255">
        <v>168</v>
      </c>
      <c r="E32" s="1255">
        <v>100</v>
      </c>
      <c r="F32" s="1255">
        <v>20</v>
      </c>
      <c r="G32" s="1256">
        <f t="shared" si="0"/>
        <v>908</v>
      </c>
      <c r="H32" s="1257">
        <f>+Tabla48[[#This Row],[Total ]]/$G$37</f>
        <v>1.5793886304891582E-3</v>
      </c>
    </row>
    <row r="33" spans="1:9" ht="18">
      <c r="A33" s="1254" t="s">
        <v>764</v>
      </c>
      <c r="B33" s="1255">
        <v>164</v>
      </c>
      <c r="C33" s="1255">
        <v>840</v>
      </c>
      <c r="D33" s="1255">
        <v>700</v>
      </c>
      <c r="E33" s="1255">
        <v>139</v>
      </c>
      <c r="F33" s="1255">
        <v>31</v>
      </c>
      <c r="G33" s="1256">
        <f t="shared" si="0"/>
        <v>1874</v>
      </c>
      <c r="H33" s="1257">
        <f>+Tabla48[[#This Row],[Total ]]/$G$37</f>
        <v>3.2596633188729982E-3</v>
      </c>
    </row>
    <row r="34" spans="1:9" ht="18">
      <c r="A34" s="1254" t="s">
        <v>765</v>
      </c>
      <c r="B34" s="1255">
        <v>9</v>
      </c>
      <c r="C34" s="1255">
        <v>78</v>
      </c>
      <c r="D34" s="1255">
        <v>251</v>
      </c>
      <c r="E34" s="1255">
        <v>126</v>
      </c>
      <c r="F34" s="1255">
        <v>28</v>
      </c>
      <c r="G34" s="1256">
        <f t="shared" si="0"/>
        <v>492</v>
      </c>
      <c r="H34" s="1257">
        <f>+Tabla48[[#This Row],[Total ]]/$G$37</f>
        <v>8.5579207731350864E-4</v>
      </c>
    </row>
    <row r="35" spans="1:9" ht="18">
      <c r="A35" s="1254" t="s">
        <v>766</v>
      </c>
      <c r="B35" s="1255">
        <v>394</v>
      </c>
      <c r="C35" s="1255">
        <v>502</v>
      </c>
      <c r="D35" s="1255">
        <v>384</v>
      </c>
      <c r="E35" s="1255">
        <v>130</v>
      </c>
      <c r="F35" s="1255">
        <v>28</v>
      </c>
      <c r="G35" s="1256">
        <f t="shared" si="0"/>
        <v>1438</v>
      </c>
      <c r="H35" s="1257">
        <f>+Tabla48[[#This Row],[Total ]]/$G$37</f>
        <v>2.5012784698715965E-3</v>
      </c>
      <c r="I35" s="1258"/>
    </row>
    <row r="36" spans="1:9" ht="18">
      <c r="A36" s="1260" t="s">
        <v>767</v>
      </c>
      <c r="B36" s="1261">
        <v>123</v>
      </c>
      <c r="C36" s="1261">
        <v>371</v>
      </c>
      <c r="D36" s="1261">
        <v>134</v>
      </c>
      <c r="E36" s="1261">
        <v>50</v>
      </c>
      <c r="F36" s="1255">
        <v>17</v>
      </c>
      <c r="G36" s="1262">
        <f t="shared" si="0"/>
        <v>695</v>
      </c>
      <c r="H36" s="1257">
        <f>+Tabla48[[#This Row],[Total ]]/$G$37</f>
        <v>1.2088932799448953E-3</v>
      </c>
    </row>
    <row r="37" spans="1:9" ht="18">
      <c r="A37" s="1260" t="s">
        <v>202</v>
      </c>
      <c r="B37" s="1263">
        <f t="shared" ref="B37:G37" si="1">SUM(B5:B36)</f>
        <v>100945</v>
      </c>
      <c r="C37" s="1263">
        <f t="shared" si="1"/>
        <v>220031</v>
      </c>
      <c r="D37" s="1263">
        <f t="shared" si="1"/>
        <v>136743</v>
      </c>
      <c r="E37" s="1261">
        <f t="shared" si="1"/>
        <v>96392</v>
      </c>
      <c r="F37" s="1255">
        <f>SUM(F5:F36)</f>
        <v>20795</v>
      </c>
      <c r="G37" s="1262">
        <f t="shared" si="1"/>
        <v>574906</v>
      </c>
      <c r="H37" s="1257">
        <f>+Tabla48[[#This Row],[Total ]]/$G$37</f>
        <v>1</v>
      </c>
    </row>
    <row r="39" spans="1:9" s="1258" customFormat="1">
      <c r="A39" s="270"/>
      <c r="B39" s="1236"/>
      <c r="C39" s="1236"/>
      <c r="D39" s="1236"/>
      <c r="E39" s="1236"/>
      <c r="F39" s="1236"/>
      <c r="G39" s="284"/>
      <c r="H39" s="284"/>
      <c r="I39" s="270"/>
    </row>
    <row r="40" spans="1:9">
      <c r="I40" s="1258"/>
    </row>
    <row r="42" spans="1:9">
      <c r="I42" s="1258"/>
    </row>
    <row r="43" spans="1:9">
      <c r="A43" s="1258"/>
      <c r="B43" s="1264"/>
      <c r="C43" s="1264"/>
      <c r="D43" s="1264"/>
      <c r="E43" s="1264"/>
      <c r="F43" s="1264"/>
      <c r="G43" s="1265"/>
      <c r="H43" s="1265"/>
    </row>
    <row r="44" spans="1:9">
      <c r="I44" s="1258"/>
    </row>
    <row r="45" spans="1:9">
      <c r="A45" s="1258"/>
      <c r="B45" s="1264"/>
      <c r="C45" s="1264"/>
      <c r="D45" s="1264"/>
      <c r="E45" s="1264"/>
      <c r="F45" s="1264"/>
      <c r="G45" s="1265"/>
      <c r="H45" s="1265"/>
      <c r="I45" s="313"/>
    </row>
    <row r="46" spans="1:9">
      <c r="I46" s="1028"/>
    </row>
    <row r="47" spans="1:9">
      <c r="A47" s="1258"/>
      <c r="B47" s="1264"/>
      <c r="C47" s="1264"/>
      <c r="D47" s="1264"/>
      <c r="E47" s="1264"/>
      <c r="F47" s="1264"/>
      <c r="G47" s="1265"/>
      <c r="H47" s="1265"/>
    </row>
    <row r="48" spans="1:9">
      <c r="A48" s="313"/>
      <c r="B48" s="1266"/>
      <c r="C48" s="1266"/>
      <c r="D48" s="1266"/>
      <c r="E48" s="1266"/>
      <c r="F48" s="1266"/>
      <c r="G48" s="341"/>
      <c r="H48" s="341"/>
      <c r="I48" s="313"/>
    </row>
    <row r="49" spans="1:10" s="1258" customFormat="1">
      <c r="A49" s="1028"/>
      <c r="B49" s="1267"/>
      <c r="C49" s="1267"/>
      <c r="D49" s="1267"/>
      <c r="E49" s="1267"/>
      <c r="F49" s="1267"/>
      <c r="G49" s="1268"/>
      <c r="H49" s="1268"/>
      <c r="I49" s="270"/>
      <c r="J49" s="1028"/>
    </row>
    <row r="51" spans="1:10" s="1258" customFormat="1">
      <c r="A51" s="270"/>
      <c r="B51" s="1236"/>
      <c r="C51" s="1236"/>
      <c r="D51" s="1236"/>
      <c r="E51" s="1236"/>
      <c r="F51" s="1236"/>
      <c r="G51" s="284"/>
      <c r="H51" s="284"/>
      <c r="I51" s="270"/>
    </row>
    <row r="53" spans="1:10" s="1258" customFormat="1">
      <c r="A53" s="270"/>
      <c r="B53" s="1236"/>
      <c r="C53" s="1236"/>
      <c r="D53" s="1236"/>
      <c r="E53" s="1236"/>
      <c r="F53" s="1236"/>
      <c r="G53" s="284"/>
      <c r="H53" s="284"/>
      <c r="I53" s="270"/>
    </row>
    <row r="54" spans="1:10" s="313" customFormat="1">
      <c r="A54" s="270"/>
      <c r="B54" s="1236"/>
      <c r="C54" s="1236"/>
      <c r="D54" s="1236"/>
      <c r="E54" s="1236"/>
      <c r="F54" s="1236"/>
      <c r="G54" s="284"/>
      <c r="H54" s="284"/>
      <c r="I54" s="270"/>
      <c r="J54" s="270"/>
    </row>
    <row r="55" spans="1:10" s="1028" customFormat="1">
      <c r="A55" s="270"/>
      <c r="B55" s="1236"/>
      <c r="C55" s="1236"/>
      <c r="D55" s="1236"/>
      <c r="E55" s="1236"/>
      <c r="F55" s="1236"/>
      <c r="G55" s="284"/>
      <c r="H55" s="284"/>
      <c r="I55" s="270"/>
      <c r="J55" s="1258"/>
    </row>
    <row r="61" spans="1:10" ht="21" customHeight="1"/>
    <row r="64" spans="1:10" ht="21" customHeight="1"/>
    <row r="65" ht="31.5" customHeight="1"/>
    <row r="67"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7" orientation="landscape" r:id="rId1"/>
  <ignoredErrors>
    <ignoredError sqref="B37:E37 B5:E5 G5 B6:E36 G6:G36 G37" calculatedColumn="1"/>
  </ignoredErrors>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1">
    <tabColor rgb="FF66FF33"/>
    <pageSetUpPr fitToPage="1"/>
  </sheetPr>
  <dimension ref="A1:I31"/>
  <sheetViews>
    <sheetView showGridLines="0" view="pageBreakPreview" zoomScale="85" zoomScaleNormal="100" zoomScaleSheetLayoutView="85" workbookViewId="0">
      <selection activeCell="A22" sqref="A22:F23"/>
    </sheetView>
  </sheetViews>
  <sheetFormatPr defaultColWidth="11.42578125" defaultRowHeight="14.25"/>
  <cols>
    <col min="1" max="1" width="21.7109375" style="270" customWidth="1"/>
    <col min="2" max="2" width="14.140625" style="270" customWidth="1"/>
    <col min="3" max="3" width="16.5703125" style="270" customWidth="1"/>
    <col min="4" max="4" width="14.5703125" style="270" customWidth="1"/>
    <col min="5" max="6" width="17.28515625" style="270" customWidth="1"/>
    <col min="7" max="7" width="41.140625" style="270" customWidth="1"/>
    <col min="8" max="8" width="29" style="270" customWidth="1"/>
    <col min="9" max="9" width="25.42578125" style="270" customWidth="1"/>
    <col min="10" max="16384" width="11.42578125" style="270"/>
  </cols>
  <sheetData>
    <row r="1" spans="1:9" s="462" customFormat="1" ht="60.75" customHeight="1">
      <c r="A1" s="1572" t="s">
        <v>768</v>
      </c>
      <c r="B1" s="1572"/>
      <c r="C1" s="1572"/>
      <c r="D1" s="1572"/>
      <c r="E1" s="1572"/>
      <c r="F1" s="1572"/>
      <c r="G1" s="1572"/>
      <c r="H1" s="1572"/>
      <c r="I1" s="1572"/>
    </row>
    <row r="2" spans="1:9" s="462" customFormat="1" ht="20.25" customHeight="1">
      <c r="A2" s="1573" t="str">
        <f>+'V.4.3. NA.Cant. accid x región'!A2:T2</f>
        <v>Período:  Diciembre 2007 - Mayo 2024</v>
      </c>
      <c r="B2" s="1573"/>
      <c r="C2" s="1573"/>
      <c r="D2" s="1573"/>
      <c r="E2" s="1573"/>
      <c r="F2" s="1573"/>
      <c r="G2" s="1573"/>
      <c r="H2" s="1573"/>
      <c r="I2" s="1573"/>
    </row>
    <row r="3" spans="1:9" ht="9" customHeight="1"/>
    <row r="4" spans="1:9" ht="32.25" customHeight="1">
      <c r="A4" s="484" t="s">
        <v>158</v>
      </c>
      <c r="B4" s="485" t="s">
        <v>769</v>
      </c>
      <c r="C4" s="485" t="s">
        <v>499</v>
      </c>
      <c r="D4" s="485" t="s">
        <v>232</v>
      </c>
      <c r="E4" s="485" t="s">
        <v>770</v>
      </c>
      <c r="F4" s="577" t="s">
        <v>771</v>
      </c>
    </row>
    <row r="5" spans="1:9" ht="18.75" customHeight="1">
      <c r="A5" s="1182">
        <v>2007</v>
      </c>
      <c r="B5" s="579">
        <v>445</v>
      </c>
      <c r="C5" s="579">
        <v>8099</v>
      </c>
      <c r="D5" s="580">
        <f t="shared" ref="D5:D18" si="0">SUM(B5:C5)</f>
        <v>8544</v>
      </c>
      <c r="E5" s="581">
        <f t="shared" ref="E5:E18" si="1">B5/D5</f>
        <v>5.2083333333333336E-2</v>
      </c>
      <c r="F5" s="582">
        <f t="shared" ref="F5:F18" si="2">C5/D5</f>
        <v>0.94791666666666663</v>
      </c>
    </row>
    <row r="6" spans="1:9" ht="18.75" customHeight="1">
      <c r="A6" s="1182">
        <v>2008</v>
      </c>
      <c r="B6" s="579">
        <v>660</v>
      </c>
      <c r="C6" s="579">
        <v>10317</v>
      </c>
      <c r="D6" s="580">
        <f t="shared" si="0"/>
        <v>10977</v>
      </c>
      <c r="E6" s="581">
        <f t="shared" si="1"/>
        <v>6.0125717409128178E-2</v>
      </c>
      <c r="F6" s="582">
        <f t="shared" si="2"/>
        <v>0.9398742825908718</v>
      </c>
      <c r="G6" s="369"/>
      <c r="H6" s="369"/>
    </row>
    <row r="7" spans="1:9" ht="15.75">
      <c r="A7" s="1182">
        <v>2009</v>
      </c>
      <c r="B7" s="579">
        <v>986</v>
      </c>
      <c r="C7" s="579">
        <v>13697</v>
      </c>
      <c r="D7" s="580">
        <f t="shared" si="0"/>
        <v>14683</v>
      </c>
      <c r="E7" s="581">
        <f t="shared" si="1"/>
        <v>6.7152489273309274E-2</v>
      </c>
      <c r="F7" s="582">
        <f t="shared" si="2"/>
        <v>0.9328475107266907</v>
      </c>
    </row>
    <row r="8" spans="1:9" ht="15.75">
      <c r="A8" s="1182">
        <v>2010</v>
      </c>
      <c r="B8" s="579">
        <v>1477</v>
      </c>
      <c r="C8" s="579">
        <v>15979</v>
      </c>
      <c r="D8" s="580">
        <f t="shared" si="0"/>
        <v>17456</v>
      </c>
      <c r="E8" s="581">
        <f t="shared" si="1"/>
        <v>8.4612740604949582E-2</v>
      </c>
      <c r="F8" s="582">
        <f t="shared" si="2"/>
        <v>0.91538725939505039</v>
      </c>
    </row>
    <row r="9" spans="1:9" ht="15.75">
      <c r="A9" s="578">
        <v>2011</v>
      </c>
      <c r="B9" s="579">
        <v>2094</v>
      </c>
      <c r="C9" s="579">
        <v>20503</v>
      </c>
      <c r="D9" s="580">
        <f t="shared" si="0"/>
        <v>22597</v>
      </c>
      <c r="E9" s="581">
        <f t="shared" si="1"/>
        <v>9.2667168208169226E-2</v>
      </c>
      <c r="F9" s="582">
        <f t="shared" si="2"/>
        <v>0.90733283179183077</v>
      </c>
    </row>
    <row r="10" spans="1:9" ht="15.75">
      <c r="A10" s="1182">
        <v>2012</v>
      </c>
      <c r="B10" s="579">
        <v>3858</v>
      </c>
      <c r="C10" s="579">
        <v>22830</v>
      </c>
      <c r="D10" s="580">
        <f t="shared" si="0"/>
        <v>26688</v>
      </c>
      <c r="E10" s="581">
        <f t="shared" si="1"/>
        <v>0.1445593525179856</v>
      </c>
      <c r="F10" s="582">
        <f t="shared" si="2"/>
        <v>0.85544064748201443</v>
      </c>
    </row>
    <row r="11" spans="1:9" ht="15.75">
      <c r="A11" s="1182">
        <v>2013</v>
      </c>
      <c r="B11" s="579">
        <v>4451</v>
      </c>
      <c r="C11" s="579">
        <v>24184</v>
      </c>
      <c r="D11" s="580">
        <f t="shared" si="0"/>
        <v>28635</v>
      </c>
      <c r="E11" s="581">
        <f t="shared" si="1"/>
        <v>0.15543914789593155</v>
      </c>
      <c r="F11" s="582">
        <f t="shared" si="2"/>
        <v>0.84456085210406839</v>
      </c>
    </row>
    <row r="12" spans="1:9" ht="15.75">
      <c r="A12" s="1182">
        <v>2014</v>
      </c>
      <c r="B12" s="579">
        <v>5112</v>
      </c>
      <c r="C12" s="579">
        <v>25920</v>
      </c>
      <c r="D12" s="580">
        <f t="shared" si="0"/>
        <v>31032</v>
      </c>
      <c r="E12" s="581">
        <f t="shared" si="1"/>
        <v>0.16473317865429235</v>
      </c>
      <c r="F12" s="582">
        <f t="shared" si="2"/>
        <v>0.83526682134570762</v>
      </c>
    </row>
    <row r="13" spans="1:9" ht="15.75">
      <c r="A13" s="1182">
        <v>2015</v>
      </c>
      <c r="B13" s="579">
        <v>5396</v>
      </c>
      <c r="C13" s="579">
        <v>29153</v>
      </c>
      <c r="D13" s="580">
        <f t="shared" si="0"/>
        <v>34549</v>
      </c>
      <c r="E13" s="581">
        <f t="shared" si="1"/>
        <v>0.15618397059249181</v>
      </c>
      <c r="F13" s="582">
        <f t="shared" si="2"/>
        <v>0.84381602940750822</v>
      </c>
    </row>
    <row r="14" spans="1:9" ht="15.75">
      <c r="A14" s="1182">
        <v>2016</v>
      </c>
      <c r="B14" s="579">
        <v>6565</v>
      </c>
      <c r="C14" s="579">
        <v>32291</v>
      </c>
      <c r="D14" s="580">
        <f t="shared" si="0"/>
        <v>38856</v>
      </c>
      <c r="E14" s="581">
        <f t="shared" si="1"/>
        <v>0.16895717521103562</v>
      </c>
      <c r="F14" s="582">
        <f t="shared" si="2"/>
        <v>0.83104282478896441</v>
      </c>
    </row>
    <row r="15" spans="1:9" ht="15.75">
      <c r="A15" s="1182">
        <v>2017</v>
      </c>
      <c r="B15" s="579">
        <v>8616</v>
      </c>
      <c r="C15" s="579">
        <v>32873</v>
      </c>
      <c r="D15" s="580">
        <f t="shared" si="0"/>
        <v>41489</v>
      </c>
      <c r="E15" s="581">
        <f t="shared" si="1"/>
        <v>0.20766950275976764</v>
      </c>
      <c r="F15" s="582">
        <f t="shared" si="2"/>
        <v>0.7923304972402323</v>
      </c>
    </row>
    <row r="16" spans="1:9" ht="15.75">
      <c r="A16" s="587">
        <v>2018</v>
      </c>
      <c r="B16" s="583">
        <v>10106</v>
      </c>
      <c r="C16" s="583">
        <v>35364</v>
      </c>
      <c r="D16" s="584">
        <f t="shared" si="0"/>
        <v>45470</v>
      </c>
      <c r="E16" s="585">
        <f t="shared" si="1"/>
        <v>0.22225643281284363</v>
      </c>
      <c r="F16" s="586">
        <f t="shared" si="2"/>
        <v>0.77774356718715631</v>
      </c>
    </row>
    <row r="17" spans="1:9" ht="15.75">
      <c r="A17" s="587">
        <v>2019</v>
      </c>
      <c r="B17" s="1029">
        <v>10920</v>
      </c>
      <c r="C17" s="1029">
        <v>38228</v>
      </c>
      <c r="D17" s="1030">
        <f t="shared" si="0"/>
        <v>49148</v>
      </c>
      <c r="E17" s="1031">
        <f t="shared" si="1"/>
        <v>0.22218605029706193</v>
      </c>
      <c r="F17" s="586">
        <f t="shared" si="2"/>
        <v>0.77781394970293805</v>
      </c>
    </row>
    <row r="18" spans="1:9" ht="15.75">
      <c r="A18" s="587">
        <v>2020</v>
      </c>
      <c r="B18" s="1029">
        <v>11630</v>
      </c>
      <c r="C18" s="1029">
        <v>28515</v>
      </c>
      <c r="D18" s="1030">
        <f t="shared" si="0"/>
        <v>40145</v>
      </c>
      <c r="E18" s="1031">
        <f t="shared" si="1"/>
        <v>0.28969983808693484</v>
      </c>
      <c r="F18" s="586">
        <f t="shared" si="2"/>
        <v>0.71030016191306511</v>
      </c>
    </row>
    <row r="19" spans="1:9" ht="15.75">
      <c r="A19" s="587">
        <v>2021</v>
      </c>
      <c r="B19" s="1029">
        <v>14102</v>
      </c>
      <c r="C19" s="1029">
        <v>33348</v>
      </c>
      <c r="D19" s="1030">
        <f>SUM(B19:C19)</f>
        <v>47450</v>
      </c>
      <c r="E19" s="1031">
        <f>B19/D19</f>
        <v>0.29719704952581666</v>
      </c>
      <c r="F19" s="586">
        <f>C19/D19</f>
        <v>0.7028029504741834</v>
      </c>
    </row>
    <row r="20" spans="1:9" ht="15.75">
      <c r="A20" s="587">
        <v>2022</v>
      </c>
      <c r="B20" s="1029">
        <v>12146</v>
      </c>
      <c r="C20" s="1029">
        <v>37449</v>
      </c>
      <c r="D20" s="1030">
        <v>49595</v>
      </c>
      <c r="E20" s="1031">
        <v>0.24490372013307793</v>
      </c>
      <c r="F20" s="586">
        <v>0.75509627986692207</v>
      </c>
    </row>
    <row r="21" spans="1:9" ht="15.75">
      <c r="A21" s="587">
        <v>2023</v>
      </c>
      <c r="B21" s="1029">
        <v>9115</v>
      </c>
      <c r="C21" s="1029">
        <v>37682</v>
      </c>
      <c r="D21" s="1030">
        <v>46797</v>
      </c>
      <c r="E21" s="1031">
        <f>B21/D21</f>
        <v>0.19477744299848282</v>
      </c>
      <c r="F21" s="586">
        <f>C21/D21</f>
        <v>0.80522255700151724</v>
      </c>
    </row>
    <row r="22" spans="1:9" ht="15.75">
      <c r="A22" s="944" t="str">
        <f>+'Resumen '!O5</f>
        <v>Ene-May. 24</v>
      </c>
      <c r="B22" s="1029">
        <v>4225</v>
      </c>
      <c r="C22" s="1029">
        <v>16570</v>
      </c>
      <c r="D22" s="1030">
        <f>SUM(B22:C22)</f>
        <v>20795</v>
      </c>
      <c r="E22" s="1031">
        <f>B22/D22</f>
        <v>0.20317383986535226</v>
      </c>
      <c r="F22" s="586">
        <f>C22/D22</f>
        <v>0.7968261601346478</v>
      </c>
    </row>
    <row r="23" spans="1:9" ht="15.75">
      <c r="A23" s="486" t="s">
        <v>202</v>
      </c>
      <c r="B23" s="487">
        <f>SUM(B5:B22)</f>
        <v>111904</v>
      </c>
      <c r="C23" s="487">
        <f>SUM(C5:C22)</f>
        <v>463002</v>
      </c>
      <c r="D23" s="487">
        <f>SUM(D5:D22)</f>
        <v>574906</v>
      </c>
      <c r="E23" s="588">
        <f>AVERAGE(E5:E22)</f>
        <v>0.16824323056555357</v>
      </c>
      <c r="F23" s="589">
        <f>AVERAGE(F5:F22)</f>
        <v>0.83175676943444654</v>
      </c>
    </row>
    <row r="31" spans="1:9">
      <c r="I31" s="273"/>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2">
    <tabColor rgb="FF66FF33"/>
    <pageSetUpPr fitToPage="1"/>
  </sheetPr>
  <dimension ref="A1:J23"/>
  <sheetViews>
    <sheetView showGridLines="0" view="pageBreakPreview" zoomScale="85" zoomScaleNormal="100" zoomScaleSheetLayoutView="85" workbookViewId="0">
      <selection activeCell="G18" sqref="G18"/>
    </sheetView>
  </sheetViews>
  <sheetFormatPr defaultColWidth="11.42578125" defaultRowHeight="14.25"/>
  <cols>
    <col min="1" max="1" width="18.140625" style="270" customWidth="1"/>
    <col min="2" max="2" width="16.7109375" style="270" customWidth="1"/>
    <col min="3" max="3" width="20.28515625" style="270" customWidth="1"/>
    <col min="4" max="4" width="19.5703125" style="270" customWidth="1"/>
    <col min="5" max="5" width="17.7109375" style="270" customWidth="1"/>
    <col min="6" max="6" width="17.28515625" style="270" customWidth="1"/>
    <col min="7" max="8" width="21.85546875" style="270" customWidth="1"/>
    <col min="9" max="9" width="22.5703125" style="270" customWidth="1"/>
    <col min="10" max="10" width="3.42578125" style="270" customWidth="1"/>
    <col min="11" max="16384" width="11.42578125" style="270"/>
  </cols>
  <sheetData>
    <row r="1" spans="1:10" s="462" customFormat="1" ht="60" customHeight="1">
      <c r="A1" s="1574" t="s">
        <v>772</v>
      </c>
      <c r="B1" s="1574"/>
      <c r="C1" s="1574"/>
      <c r="D1" s="1574"/>
      <c r="E1" s="1574"/>
      <c r="F1" s="1574"/>
      <c r="G1" s="1574"/>
      <c r="H1" s="1574"/>
      <c r="I1" s="1574"/>
    </row>
    <row r="2" spans="1:10" s="462" customFormat="1" ht="17.25" customHeight="1">
      <c r="A2" s="1574" t="str">
        <f>+'V.4.5. NA.Cant. accid x sector'!A2:I2</f>
        <v>Período:  Diciembre 2007 - Mayo 2024</v>
      </c>
      <c r="B2" s="1574"/>
      <c r="C2" s="1574"/>
      <c r="D2" s="1574"/>
      <c r="E2" s="1574"/>
      <c r="F2" s="1574"/>
      <c r="G2" s="1574"/>
      <c r="H2" s="1574"/>
      <c r="I2" s="1574"/>
    </row>
    <row r="3" spans="1:10" ht="10.5" customHeight="1">
      <c r="A3" s="450"/>
      <c r="B3" s="450"/>
      <c r="C3" s="450"/>
      <c r="D3" s="450"/>
      <c r="E3" s="450"/>
      <c r="F3" s="450"/>
      <c r="G3" s="313"/>
      <c r="H3" s="313"/>
      <c r="I3" s="313"/>
    </row>
    <row r="4" spans="1:10" s="313" customFormat="1" ht="27" customHeight="1">
      <c r="A4" s="488" t="s">
        <v>318</v>
      </c>
      <c r="B4" s="499" t="s">
        <v>773</v>
      </c>
      <c r="C4" s="499" t="s">
        <v>774</v>
      </c>
      <c r="D4" s="489" t="s">
        <v>708</v>
      </c>
      <c r="E4" s="499" t="s">
        <v>775</v>
      </c>
      <c r="F4" s="500" t="s">
        <v>776</v>
      </c>
      <c r="J4" s="270"/>
    </row>
    <row r="5" spans="1:10" ht="15">
      <c r="A5" s="590">
        <v>2007</v>
      </c>
      <c r="B5" s="591">
        <v>1471</v>
      </c>
      <c r="C5" s="591">
        <v>7068</v>
      </c>
      <c r="D5" s="592">
        <f>B5+C5</f>
        <v>8539</v>
      </c>
      <c r="E5" s="593">
        <f>B5/D5</f>
        <v>0.17226841550532848</v>
      </c>
      <c r="F5" s="594">
        <f>C5/D5</f>
        <v>0.82773158449467155</v>
      </c>
    </row>
    <row r="6" spans="1:10" ht="15">
      <c r="A6" s="590">
        <v>2008</v>
      </c>
      <c r="B6" s="591">
        <v>2073</v>
      </c>
      <c r="C6" s="591">
        <v>8902</v>
      </c>
      <c r="D6" s="592">
        <f>B6+C6</f>
        <v>10975</v>
      </c>
      <c r="E6" s="593">
        <f t="shared" ref="E6:E22" si="0">B6/D6</f>
        <v>0.18888382687927108</v>
      </c>
      <c r="F6" s="594">
        <f t="shared" ref="F6:F22" si="1">C6/D6</f>
        <v>0.81111617312072892</v>
      </c>
    </row>
    <row r="7" spans="1:10" ht="15">
      <c r="A7" s="590">
        <v>2009</v>
      </c>
      <c r="B7" s="591">
        <v>3079</v>
      </c>
      <c r="C7" s="591">
        <v>11601</v>
      </c>
      <c r="D7" s="592">
        <f>B7+C7</f>
        <v>14680</v>
      </c>
      <c r="E7" s="593">
        <f t="shared" si="0"/>
        <v>0.20974114441416894</v>
      </c>
      <c r="F7" s="594">
        <f t="shared" si="1"/>
        <v>0.79025885558583109</v>
      </c>
    </row>
    <row r="8" spans="1:10" ht="15">
      <c r="A8" s="590">
        <v>2010</v>
      </c>
      <c r="B8" s="591">
        <v>3933</v>
      </c>
      <c r="C8" s="591">
        <v>13522</v>
      </c>
      <c r="D8" s="592">
        <f t="shared" ref="D8:D16" si="2">B8+C8</f>
        <v>17455</v>
      </c>
      <c r="E8" s="593">
        <f t="shared" si="0"/>
        <v>0.22532225723288457</v>
      </c>
      <c r="F8" s="594">
        <f t="shared" si="1"/>
        <v>0.77467774276711543</v>
      </c>
    </row>
    <row r="9" spans="1:10" ht="15">
      <c r="A9" s="590">
        <v>2011</v>
      </c>
      <c r="B9" s="591">
        <v>5636</v>
      </c>
      <c r="C9" s="591">
        <v>16957</v>
      </c>
      <c r="D9" s="592">
        <f t="shared" si="2"/>
        <v>22593</v>
      </c>
      <c r="E9" s="593">
        <f t="shared" si="0"/>
        <v>0.24945779666268314</v>
      </c>
      <c r="F9" s="594">
        <f t="shared" si="1"/>
        <v>0.75054220333731692</v>
      </c>
    </row>
    <row r="10" spans="1:10" ht="15">
      <c r="A10" s="590">
        <v>2012</v>
      </c>
      <c r="B10" s="591">
        <v>7023</v>
      </c>
      <c r="C10" s="591">
        <v>19654</v>
      </c>
      <c r="D10" s="592">
        <f t="shared" si="2"/>
        <v>26677</v>
      </c>
      <c r="E10" s="593">
        <f t="shared" si="0"/>
        <v>0.26326048656145745</v>
      </c>
      <c r="F10" s="594">
        <f t="shared" si="1"/>
        <v>0.7367395134385426</v>
      </c>
      <c r="G10" s="270" t="s">
        <v>0</v>
      </c>
    </row>
    <row r="11" spans="1:10" ht="15">
      <c r="A11" s="590">
        <v>2013</v>
      </c>
      <c r="B11" s="591">
        <v>7837</v>
      </c>
      <c r="C11" s="591">
        <v>20767</v>
      </c>
      <c r="D11" s="592">
        <f t="shared" si="2"/>
        <v>28604</v>
      </c>
      <c r="E11" s="593">
        <f t="shared" si="0"/>
        <v>0.27398265976786462</v>
      </c>
      <c r="F11" s="594">
        <f t="shared" si="1"/>
        <v>0.72601734023213538</v>
      </c>
    </row>
    <row r="12" spans="1:10" ht="13.5" customHeight="1">
      <c r="A12" s="590">
        <v>2014</v>
      </c>
      <c r="B12" s="591">
        <v>8887</v>
      </c>
      <c r="C12" s="591">
        <v>22125</v>
      </c>
      <c r="D12" s="592">
        <f t="shared" si="2"/>
        <v>31012</v>
      </c>
      <c r="E12" s="593">
        <f t="shared" si="0"/>
        <v>0.28656649039081644</v>
      </c>
      <c r="F12" s="594">
        <f t="shared" si="1"/>
        <v>0.7134335096091835</v>
      </c>
    </row>
    <row r="13" spans="1:10" ht="15">
      <c r="A13" s="590">
        <v>2015</v>
      </c>
      <c r="B13" s="591">
        <v>10111</v>
      </c>
      <c r="C13" s="591">
        <v>24423</v>
      </c>
      <c r="D13" s="592">
        <f t="shared" si="2"/>
        <v>34534</v>
      </c>
      <c r="E13" s="593">
        <f t="shared" si="0"/>
        <v>0.29278392309028783</v>
      </c>
      <c r="F13" s="594">
        <f t="shared" si="1"/>
        <v>0.70721607690971222</v>
      </c>
    </row>
    <row r="14" spans="1:10" ht="15">
      <c r="A14" s="590">
        <v>2016</v>
      </c>
      <c r="B14" s="591">
        <v>12078</v>
      </c>
      <c r="C14" s="591">
        <v>26764</v>
      </c>
      <c r="D14" s="592">
        <f t="shared" si="2"/>
        <v>38842</v>
      </c>
      <c r="E14" s="593">
        <f t="shared" si="0"/>
        <v>0.31095206220071059</v>
      </c>
      <c r="F14" s="594">
        <f t="shared" si="1"/>
        <v>0.68904793779928941</v>
      </c>
    </row>
    <row r="15" spans="1:10" ht="15">
      <c r="A15" s="590">
        <v>2017</v>
      </c>
      <c r="B15" s="591">
        <v>12405</v>
      </c>
      <c r="C15" s="591">
        <v>29049</v>
      </c>
      <c r="D15" s="592">
        <f t="shared" si="2"/>
        <v>41454</v>
      </c>
      <c r="E15" s="593">
        <f t="shared" si="0"/>
        <v>0.29924735851787526</v>
      </c>
      <c r="F15" s="594">
        <f t="shared" si="1"/>
        <v>0.70075264148212479</v>
      </c>
    </row>
    <row r="16" spans="1:10" ht="15">
      <c r="A16" s="590">
        <v>2018</v>
      </c>
      <c r="B16" s="591">
        <v>14681</v>
      </c>
      <c r="C16" s="591">
        <v>30770</v>
      </c>
      <c r="D16" s="592">
        <f t="shared" si="2"/>
        <v>45451</v>
      </c>
      <c r="E16" s="593">
        <f t="shared" si="0"/>
        <v>0.32300719456117577</v>
      </c>
      <c r="F16" s="594">
        <f t="shared" si="1"/>
        <v>0.67699280543882423</v>
      </c>
    </row>
    <row r="17" spans="1:9" ht="15">
      <c r="A17" s="590">
        <v>2019</v>
      </c>
      <c r="B17" s="591">
        <v>16847</v>
      </c>
      <c r="C17" s="591">
        <v>32268</v>
      </c>
      <c r="D17" s="592">
        <f t="shared" ref="D17:D22" si="3">B17+C17</f>
        <v>49115</v>
      </c>
      <c r="E17" s="593">
        <f t="shared" si="0"/>
        <v>0.34301130001018021</v>
      </c>
      <c r="F17" s="594">
        <f t="shared" si="1"/>
        <v>0.65698869998981979</v>
      </c>
    </row>
    <row r="18" spans="1:9" ht="15">
      <c r="A18" s="590">
        <v>2020</v>
      </c>
      <c r="B18" s="591">
        <v>15459</v>
      </c>
      <c r="C18" s="591">
        <v>24686</v>
      </c>
      <c r="D18" s="592">
        <f t="shared" si="3"/>
        <v>40145</v>
      </c>
      <c r="E18" s="593">
        <f t="shared" si="0"/>
        <v>0.38507908830489473</v>
      </c>
      <c r="F18" s="594">
        <f t="shared" si="1"/>
        <v>0.61492091169510521</v>
      </c>
      <c r="I18" s="270" t="s">
        <v>0</v>
      </c>
    </row>
    <row r="19" spans="1:9" ht="15">
      <c r="A19" s="590">
        <v>2021</v>
      </c>
      <c r="B19" s="591">
        <v>18828</v>
      </c>
      <c r="C19" s="591">
        <v>28622</v>
      </c>
      <c r="D19" s="592">
        <f t="shared" si="3"/>
        <v>47450</v>
      </c>
      <c r="E19" s="593">
        <f t="shared" si="0"/>
        <v>0.39679662802950472</v>
      </c>
      <c r="F19" s="594">
        <f t="shared" si="1"/>
        <v>0.60320337197049523</v>
      </c>
    </row>
    <row r="20" spans="1:9" ht="15">
      <c r="A20" s="590">
        <v>2022</v>
      </c>
      <c r="B20" s="591">
        <v>19549</v>
      </c>
      <c r="C20" s="591">
        <v>30046</v>
      </c>
      <c r="D20" s="592">
        <f t="shared" si="3"/>
        <v>49595</v>
      </c>
      <c r="E20" s="593">
        <f t="shared" si="0"/>
        <v>0.39417279967738683</v>
      </c>
      <c r="F20" s="594">
        <f t="shared" si="1"/>
        <v>0.60582720032261317</v>
      </c>
      <c r="G20" s="370"/>
      <c r="H20" s="370"/>
    </row>
    <row r="21" spans="1:9" ht="15">
      <c r="A21" s="590">
        <v>2023</v>
      </c>
      <c r="B21" s="591">
        <v>16560</v>
      </c>
      <c r="C21" s="591">
        <v>30237</v>
      </c>
      <c r="D21" s="592">
        <f t="shared" si="3"/>
        <v>46797</v>
      </c>
      <c r="E21" s="593">
        <f>B21/D21</f>
        <v>0.35386883774600936</v>
      </c>
      <c r="F21" s="594">
        <f>C21/D21</f>
        <v>0.64613116225399059</v>
      </c>
      <c r="G21" s="370"/>
      <c r="H21" s="370"/>
    </row>
    <row r="22" spans="1:9" ht="15">
      <c r="A22" s="590" t="str">
        <f>+'Resumen '!O5</f>
        <v>Ene-May. 24</v>
      </c>
      <c r="B22" s="591">
        <v>13773</v>
      </c>
      <c r="C22" s="591">
        <v>23286</v>
      </c>
      <c r="D22" s="592">
        <f t="shared" si="3"/>
        <v>37059</v>
      </c>
      <c r="E22" s="593">
        <f t="shared" si="0"/>
        <v>0.37165061118756576</v>
      </c>
      <c r="F22" s="594">
        <f t="shared" si="1"/>
        <v>0.62834938881243418</v>
      </c>
      <c r="G22" s="370"/>
      <c r="H22" s="370"/>
    </row>
    <row r="23" spans="1:9" ht="15">
      <c r="A23" s="490" t="s">
        <v>202</v>
      </c>
      <c r="B23" s="491">
        <f>SUM(B5:B22)</f>
        <v>190230</v>
      </c>
      <c r="C23" s="491">
        <f>SUM(C5:C22)</f>
        <v>400747</v>
      </c>
      <c r="D23" s="491">
        <f>SUM(D5:D22)</f>
        <v>590977</v>
      </c>
      <c r="E23" s="595">
        <f>B23/D23</f>
        <v>0.321890699638057</v>
      </c>
      <c r="F23" s="596">
        <f>C23/D23</f>
        <v>0.67810930036194306</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23">
    <tabColor rgb="FF66FF33"/>
    <pageSetUpPr fitToPage="1"/>
  </sheetPr>
  <dimension ref="A1:M25"/>
  <sheetViews>
    <sheetView showGridLines="0" view="pageBreakPreview" zoomScale="70" zoomScaleNormal="100" zoomScaleSheetLayoutView="70" workbookViewId="0">
      <selection activeCell="I22" sqref="I22"/>
    </sheetView>
  </sheetViews>
  <sheetFormatPr defaultColWidth="11.42578125" defaultRowHeight="18"/>
  <cols>
    <col min="1" max="1" width="22.5703125" style="275" customWidth="1"/>
    <col min="2" max="2" width="15.42578125" style="275" customWidth="1"/>
    <col min="3" max="5" width="15.140625" style="275" bestFit="1" customWidth="1"/>
    <col min="6" max="6" width="14.28515625" style="275" customWidth="1"/>
    <col min="7" max="7" width="18.7109375" style="275" customWidth="1"/>
    <col min="8" max="8" width="17.85546875" style="275" customWidth="1"/>
    <col min="9" max="9" width="21.7109375" style="275" customWidth="1"/>
    <col min="10" max="10" width="20.85546875" style="275" customWidth="1"/>
    <col min="11" max="11" width="20" style="275" customWidth="1"/>
    <col min="12" max="12" width="20.5703125" style="275" customWidth="1"/>
    <col min="13" max="13" width="20.7109375" style="275" customWidth="1"/>
    <col min="14" max="16384" width="11.42578125" style="275"/>
  </cols>
  <sheetData>
    <row r="1" spans="1:13" s="492" customFormat="1" ht="79.5" customHeight="1">
      <c r="A1" s="1446" t="s">
        <v>777</v>
      </c>
      <c r="B1" s="1446"/>
      <c r="C1" s="1446"/>
      <c r="D1" s="1446"/>
      <c r="E1" s="1446"/>
      <c r="F1" s="1446"/>
      <c r="G1" s="1446"/>
      <c r="H1" s="1446"/>
      <c r="I1" s="1446"/>
      <c r="J1" s="1446"/>
      <c r="K1" s="1446"/>
      <c r="L1" s="1446"/>
      <c r="M1" s="1446"/>
    </row>
    <row r="2" spans="1:13" s="492" customFormat="1" ht="24" customHeight="1">
      <c r="A2" s="1446" t="str">
        <f>+'V.4.6. Accid x sexo'!A2:I2</f>
        <v>Período:  Diciembre 2007 - Mayo 2024</v>
      </c>
      <c r="B2" s="1446"/>
      <c r="C2" s="1446"/>
      <c r="D2" s="1446"/>
      <c r="E2" s="1446"/>
      <c r="F2" s="1446"/>
      <c r="G2" s="1446"/>
      <c r="H2" s="1446"/>
      <c r="I2" s="1446"/>
      <c r="J2" s="1446"/>
      <c r="K2" s="1446"/>
      <c r="L2" s="1446"/>
      <c r="M2" s="1446"/>
    </row>
    <row r="3" spans="1:13" ht="13.5" customHeight="1">
      <c r="A3" s="1090"/>
      <c r="B3" s="371"/>
      <c r="C3" s="371"/>
      <c r="D3" s="371"/>
      <c r="E3" s="371"/>
      <c r="F3" s="371"/>
      <c r="G3" s="371"/>
      <c r="H3" s="371"/>
    </row>
    <row r="4" spans="1:13" s="339" customFormat="1" ht="42.75" customHeight="1">
      <c r="A4" s="557" t="s">
        <v>158</v>
      </c>
      <c r="B4" s="848" t="s">
        <v>778</v>
      </c>
      <c r="C4" s="848" t="s">
        <v>779</v>
      </c>
      <c r="D4" s="848" t="s">
        <v>780</v>
      </c>
      <c r="E4" s="848" t="s">
        <v>781</v>
      </c>
      <c r="F4" s="848" t="s">
        <v>782</v>
      </c>
      <c r="G4" s="848" t="s">
        <v>783</v>
      </c>
      <c r="H4" s="849" t="s">
        <v>232</v>
      </c>
      <c r="I4" s="275"/>
      <c r="J4" s="275"/>
      <c r="K4" s="275"/>
      <c r="L4" s="275"/>
      <c r="M4" s="275"/>
    </row>
    <row r="5" spans="1:13" ht="18.75" customHeight="1">
      <c r="A5" s="564" t="s">
        <v>784</v>
      </c>
      <c r="B5" s="562">
        <v>9</v>
      </c>
      <c r="C5" s="562">
        <v>1413</v>
      </c>
      <c r="D5" s="562">
        <v>3274</v>
      </c>
      <c r="E5" s="562">
        <v>2149</v>
      </c>
      <c r="F5" s="562">
        <v>1123</v>
      </c>
      <c r="G5" s="562">
        <f>571+5</f>
        <v>576</v>
      </c>
      <c r="H5" s="850">
        <f>SUM(B5:G5)</f>
        <v>8544</v>
      </c>
    </row>
    <row r="6" spans="1:13">
      <c r="A6" s="564" t="s">
        <v>211</v>
      </c>
      <c r="B6" s="562">
        <v>7</v>
      </c>
      <c r="C6" s="562">
        <v>1031</v>
      </c>
      <c r="D6" s="562">
        <v>4066</v>
      </c>
      <c r="E6" s="562">
        <v>3112</v>
      </c>
      <c r="F6" s="562">
        <v>1708</v>
      </c>
      <c r="G6" s="562">
        <v>1053</v>
      </c>
      <c r="H6" s="850">
        <f>SUM(B6:G6)</f>
        <v>10977</v>
      </c>
    </row>
    <row r="7" spans="1:13">
      <c r="A7" s="564" t="s">
        <v>212</v>
      </c>
      <c r="B7" s="562">
        <v>2</v>
      </c>
      <c r="C7" s="562">
        <v>2024</v>
      </c>
      <c r="D7" s="562">
        <v>5530</v>
      </c>
      <c r="E7" s="562">
        <v>3839</v>
      </c>
      <c r="F7" s="562">
        <v>2108</v>
      </c>
      <c r="G7" s="562">
        <v>1180</v>
      </c>
      <c r="H7" s="850">
        <f>SUM(B7:G7)</f>
        <v>14683</v>
      </c>
    </row>
    <row r="8" spans="1:13">
      <c r="A8" s="564" t="s">
        <v>213</v>
      </c>
      <c r="B8" s="562">
        <v>0</v>
      </c>
      <c r="C8" s="562">
        <v>3154</v>
      </c>
      <c r="D8" s="562">
        <v>6350</v>
      </c>
      <c r="E8" s="562">
        <v>4256</v>
      </c>
      <c r="F8" s="562">
        <v>2407</v>
      </c>
      <c r="G8" s="562">
        <v>1289</v>
      </c>
      <c r="H8" s="850">
        <f>SUM(B8:G8)</f>
        <v>17456</v>
      </c>
    </row>
    <row r="9" spans="1:13">
      <c r="A9" s="564">
        <v>2011</v>
      </c>
      <c r="B9" s="562">
        <v>6</v>
      </c>
      <c r="C9" s="562">
        <v>4931</v>
      </c>
      <c r="D9" s="562">
        <v>7715</v>
      </c>
      <c r="E9" s="562">
        <v>5319</v>
      </c>
      <c r="F9" s="562">
        <v>3017</v>
      </c>
      <c r="G9" s="562">
        <v>1609</v>
      </c>
      <c r="H9" s="850">
        <f>SUM(B9:G9)</f>
        <v>22597</v>
      </c>
    </row>
    <row r="10" spans="1:13" ht="18" customHeight="1">
      <c r="A10" s="564" t="s">
        <v>215</v>
      </c>
      <c r="B10" s="562">
        <v>18</v>
      </c>
      <c r="C10" s="562">
        <v>6875</v>
      </c>
      <c r="D10" s="562">
        <v>8611</v>
      </c>
      <c r="E10" s="562">
        <v>5883</v>
      </c>
      <c r="F10" s="562">
        <v>3457</v>
      </c>
      <c r="G10" s="562">
        <v>1844</v>
      </c>
      <c r="H10" s="850">
        <f t="shared" ref="H10:H15" si="0">SUM(B10:G10)</f>
        <v>26688</v>
      </c>
    </row>
    <row r="11" spans="1:13" ht="18.75" customHeight="1">
      <c r="A11" s="564" t="s">
        <v>216</v>
      </c>
      <c r="B11" s="562">
        <v>34</v>
      </c>
      <c r="C11" s="562">
        <v>8429</v>
      </c>
      <c r="D11" s="562">
        <v>8946</v>
      </c>
      <c r="E11" s="562">
        <v>5876</v>
      </c>
      <c r="F11" s="562">
        <v>3510</v>
      </c>
      <c r="G11" s="562">
        <v>1840</v>
      </c>
      <c r="H11" s="850">
        <f t="shared" si="0"/>
        <v>28635</v>
      </c>
    </row>
    <row r="12" spans="1:13" ht="17.25" customHeight="1">
      <c r="A12" s="564" t="s">
        <v>217</v>
      </c>
      <c r="B12" s="562">
        <v>80</v>
      </c>
      <c r="C12" s="562">
        <v>9624</v>
      </c>
      <c r="D12" s="562">
        <v>8806</v>
      </c>
      <c r="E12" s="562">
        <v>6269</v>
      </c>
      <c r="F12" s="562">
        <v>3876</v>
      </c>
      <c r="G12" s="562">
        <v>2377</v>
      </c>
      <c r="H12" s="850">
        <f t="shared" si="0"/>
        <v>31032</v>
      </c>
    </row>
    <row r="13" spans="1:13" ht="16.5" customHeight="1">
      <c r="A13" s="564" t="s">
        <v>218</v>
      </c>
      <c r="B13" s="562">
        <v>165</v>
      </c>
      <c r="C13" s="562">
        <v>12019</v>
      </c>
      <c r="D13" s="562">
        <v>10377</v>
      </c>
      <c r="E13" s="562">
        <v>6571</v>
      </c>
      <c r="F13" s="562">
        <v>3782</v>
      </c>
      <c r="G13" s="562">
        <v>1635</v>
      </c>
      <c r="H13" s="850">
        <f t="shared" si="0"/>
        <v>34549</v>
      </c>
    </row>
    <row r="14" spans="1:13" ht="16.5" customHeight="1">
      <c r="A14" s="564" t="s">
        <v>219</v>
      </c>
      <c r="B14" s="562">
        <v>153</v>
      </c>
      <c r="C14" s="562">
        <v>13830</v>
      </c>
      <c r="D14" s="562">
        <v>11563</v>
      </c>
      <c r="E14" s="562">
        <v>7417</v>
      </c>
      <c r="F14" s="562">
        <v>4270</v>
      </c>
      <c r="G14" s="562">
        <v>1623</v>
      </c>
      <c r="H14" s="850">
        <f t="shared" si="0"/>
        <v>38856</v>
      </c>
    </row>
    <row r="15" spans="1:13">
      <c r="A15" s="564" t="s">
        <v>220</v>
      </c>
      <c r="B15" s="562">
        <v>189</v>
      </c>
      <c r="C15" s="562">
        <v>15003</v>
      </c>
      <c r="D15" s="562">
        <v>12102</v>
      </c>
      <c r="E15" s="562">
        <v>7868</v>
      </c>
      <c r="F15" s="562">
        <v>4631</v>
      </c>
      <c r="G15" s="562">
        <v>1696</v>
      </c>
      <c r="H15" s="850">
        <f t="shared" si="0"/>
        <v>41489</v>
      </c>
    </row>
    <row r="16" spans="1:13">
      <c r="A16" s="564" t="s">
        <v>221</v>
      </c>
      <c r="B16" s="566">
        <v>160</v>
      </c>
      <c r="C16" s="566">
        <v>16268</v>
      </c>
      <c r="D16" s="566">
        <v>13433</v>
      </c>
      <c r="E16" s="566">
        <v>8648</v>
      </c>
      <c r="F16" s="566">
        <v>5102</v>
      </c>
      <c r="G16" s="566">
        <v>1859</v>
      </c>
      <c r="H16" s="851">
        <f>SUM(B16:G16)</f>
        <v>45470</v>
      </c>
    </row>
    <row r="17" spans="1:13">
      <c r="A17" s="564" t="s">
        <v>222</v>
      </c>
      <c r="B17" s="566">
        <v>147</v>
      </c>
      <c r="C17" s="566">
        <v>17232</v>
      </c>
      <c r="D17" s="566">
        <v>14644</v>
      </c>
      <c r="E17" s="566">
        <v>9524</v>
      </c>
      <c r="F17" s="566">
        <v>5494</v>
      </c>
      <c r="G17" s="566">
        <v>2107</v>
      </c>
      <c r="H17" s="851">
        <f>SUM(B17:G17)</f>
        <v>49148</v>
      </c>
    </row>
    <row r="18" spans="1:13">
      <c r="A18" s="564" t="s">
        <v>223</v>
      </c>
      <c r="B18" s="566">
        <v>84</v>
      </c>
      <c r="C18" s="566">
        <v>12952</v>
      </c>
      <c r="D18" s="566">
        <v>12784</v>
      </c>
      <c r="E18" s="566">
        <v>8100</v>
      </c>
      <c r="F18" s="566">
        <v>4681</v>
      </c>
      <c r="G18" s="566">
        <v>1544</v>
      </c>
      <c r="H18" s="851">
        <f>SUM(B18:G18)</f>
        <v>40145</v>
      </c>
    </row>
    <row r="19" spans="1:13">
      <c r="A19" s="561">
        <v>2021</v>
      </c>
      <c r="B19" s="566">
        <v>135</v>
      </c>
      <c r="C19" s="566">
        <v>15071</v>
      </c>
      <c r="D19" s="566">
        <v>15016</v>
      </c>
      <c r="E19" s="566">
        <v>9465</v>
      </c>
      <c r="F19" s="566">
        <v>5623</v>
      </c>
      <c r="G19" s="566">
        <v>2140</v>
      </c>
      <c r="H19" s="851">
        <f>SUM(B19:G19)</f>
        <v>47450</v>
      </c>
    </row>
    <row r="20" spans="1:13">
      <c r="A20" s="561">
        <v>2022</v>
      </c>
      <c r="B20" s="566">
        <v>163</v>
      </c>
      <c r="C20" s="566">
        <v>16256</v>
      </c>
      <c r="D20" s="566">
        <v>15489</v>
      </c>
      <c r="E20" s="566">
        <v>9689</v>
      </c>
      <c r="F20" s="566">
        <v>5679</v>
      </c>
      <c r="G20" s="566">
        <v>2319</v>
      </c>
      <c r="H20" s="851">
        <v>49595</v>
      </c>
    </row>
    <row r="21" spans="1:13">
      <c r="A21" s="561">
        <f>+Tabla47[[#This Row],[Año ]]</f>
        <v>2023</v>
      </c>
      <c r="B21" s="566">
        <v>157</v>
      </c>
      <c r="C21" s="566">
        <v>16181</v>
      </c>
      <c r="D21" s="566">
        <v>14600</v>
      </c>
      <c r="E21" s="566">
        <v>8845</v>
      </c>
      <c r="F21" s="566">
        <v>4967</v>
      </c>
      <c r="G21" s="566">
        <v>2047</v>
      </c>
      <c r="H21" s="851">
        <f>SUM(B21:G21)</f>
        <v>46797</v>
      </c>
    </row>
    <row r="22" spans="1:13" s="339" customFormat="1" ht="20.25" customHeight="1">
      <c r="A22" s="561" t="str">
        <f>+'Resumen '!O5</f>
        <v>Ene-May. 24</v>
      </c>
      <c r="B22" s="566">
        <v>256</v>
      </c>
      <c r="C22" s="566">
        <v>7394</v>
      </c>
      <c r="D22" s="566">
        <v>6340</v>
      </c>
      <c r="E22" s="566">
        <v>3789</v>
      </c>
      <c r="F22" s="566">
        <v>2181</v>
      </c>
      <c r="G22" s="566">
        <v>835</v>
      </c>
      <c r="H22" s="851">
        <f>SUM(B22:G22)</f>
        <v>20795</v>
      </c>
      <c r="I22" s="275"/>
      <c r="J22" s="275"/>
      <c r="K22" s="275"/>
      <c r="L22" s="275"/>
      <c r="M22" s="275"/>
    </row>
    <row r="23" spans="1:13">
      <c r="A23" s="852" t="s">
        <v>202</v>
      </c>
      <c r="B23" s="853">
        <f>SUM(B5:B22)</f>
        <v>1765</v>
      </c>
      <c r="C23" s="853">
        <f t="shared" ref="C23:H23" si="1">SUM(C5:C22)</f>
        <v>179687</v>
      </c>
      <c r="D23" s="853">
        <f t="shared" si="1"/>
        <v>179646</v>
      </c>
      <c r="E23" s="853">
        <f t="shared" si="1"/>
        <v>116619</v>
      </c>
      <c r="F23" s="853">
        <f t="shared" si="1"/>
        <v>67616</v>
      </c>
      <c r="G23" s="853">
        <f t="shared" si="1"/>
        <v>29573</v>
      </c>
      <c r="H23" s="853">
        <f t="shared" si="1"/>
        <v>574906</v>
      </c>
    </row>
    <row r="24" spans="1:13">
      <c r="A24" s="1143"/>
      <c r="B24" s="1144">
        <f>+B23/$H$23</f>
        <v>3.0700671066226479E-3</v>
      </c>
      <c r="C24" s="1144">
        <f t="shared" ref="C24:H24" si="2">+C23/$H$23</f>
        <v>0.31255022560209844</v>
      </c>
      <c r="D24" s="1144">
        <f t="shared" si="2"/>
        <v>0.31247890959565566</v>
      </c>
      <c r="E24" s="1144">
        <f t="shared" si="2"/>
        <v>0.20284881354517087</v>
      </c>
      <c r="F24" s="1144">
        <f t="shared" si="2"/>
        <v>0.11761227052770366</v>
      </c>
      <c r="G24" s="1144">
        <f t="shared" si="2"/>
        <v>5.143971362274876E-2</v>
      </c>
      <c r="H24" s="1145">
        <f t="shared" si="2"/>
        <v>1</v>
      </c>
      <c r="J24" s="497"/>
    </row>
    <row r="25" spans="1:13">
      <c r="A25" s="1575" t="s">
        <v>785</v>
      </c>
      <c r="B25" s="1576"/>
      <c r="C25" s="1576"/>
      <c r="D25" s="1576"/>
      <c r="E25" s="1576"/>
      <c r="F25" s="1576"/>
    </row>
  </sheetData>
  <mergeCells count="3">
    <mergeCell ref="A1:M1"/>
    <mergeCell ref="A25:F25"/>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45">
    <tabColor rgb="FF7030A0"/>
    <pageSetUpPr fitToPage="1"/>
  </sheetPr>
  <dimension ref="A2:J47"/>
  <sheetViews>
    <sheetView showGridLines="0" view="pageBreakPreview" topLeftCell="A4" zoomScaleNormal="100" zoomScaleSheetLayoutView="100" workbookViewId="0">
      <selection activeCell="H39" sqref="H39"/>
    </sheetView>
  </sheetViews>
  <sheetFormatPr defaultColWidth="11.42578125" defaultRowHeight="15"/>
  <cols>
    <col min="5" max="5" width="7.7109375" customWidth="1"/>
    <col min="6" max="6" width="12" customWidth="1"/>
    <col min="7" max="7" width="12.140625" customWidth="1"/>
    <col min="8" max="8" width="32.28515625" customWidth="1"/>
    <col min="9" max="9" width="14.7109375" customWidth="1"/>
  </cols>
  <sheetData>
    <row r="2" spans="1:10" ht="17.25" customHeight="1"/>
    <row r="3" spans="1:10" ht="17.25" customHeight="1"/>
    <row r="5" spans="1:10" ht="21" customHeight="1">
      <c r="A5" s="1544" t="s">
        <v>786</v>
      </c>
      <c r="B5" s="1544"/>
      <c r="C5" s="1544"/>
      <c r="D5" s="1544"/>
      <c r="E5" s="1544"/>
      <c r="F5" s="1544"/>
      <c r="G5" s="1544"/>
      <c r="H5" s="1544"/>
      <c r="I5" s="1544"/>
      <c r="J5" s="1544"/>
    </row>
    <row r="6" spans="1:10">
      <c r="A6" s="1544"/>
      <c r="B6" s="1544"/>
      <c r="C6" s="1544"/>
      <c r="D6" s="1544"/>
      <c r="E6" s="1544"/>
      <c r="F6" s="1544"/>
      <c r="G6" s="1544"/>
      <c r="H6" s="1544"/>
      <c r="I6" s="1544"/>
      <c r="J6" s="1544"/>
    </row>
    <row r="7" spans="1:10">
      <c r="A7" s="1544"/>
      <c r="B7" s="1544"/>
      <c r="C7" s="1544"/>
      <c r="D7" s="1544"/>
      <c r="E7" s="1544"/>
      <c r="F7" s="1544"/>
      <c r="G7" s="1544"/>
      <c r="H7" s="1544"/>
      <c r="I7" s="1544"/>
      <c r="J7" s="1544"/>
    </row>
    <row r="8" spans="1:10">
      <c r="A8" s="1544"/>
      <c r="B8" s="1544"/>
      <c r="C8" s="1544"/>
      <c r="D8" s="1544"/>
      <c r="E8" s="1544"/>
      <c r="F8" s="1544"/>
      <c r="G8" s="1544"/>
      <c r="H8" s="1544"/>
      <c r="I8" s="1544"/>
      <c r="J8" s="1544"/>
    </row>
    <row r="9" spans="1:10">
      <c r="A9" s="1544"/>
      <c r="B9" s="1544"/>
      <c r="C9" s="1544"/>
      <c r="D9" s="1544"/>
      <c r="E9" s="1544"/>
      <c r="F9" s="1544"/>
      <c r="G9" s="1544"/>
      <c r="H9" s="1544"/>
      <c r="I9" s="1544"/>
      <c r="J9" s="1544"/>
    </row>
    <row r="10" spans="1:10">
      <c r="A10" s="1544"/>
      <c r="B10" s="1544"/>
      <c r="C10" s="1544"/>
      <c r="D10" s="1544"/>
      <c r="E10" s="1544"/>
      <c r="F10" s="1544"/>
      <c r="G10" s="1544"/>
      <c r="H10" s="1544"/>
      <c r="I10" s="1544"/>
      <c r="J10" s="1544"/>
    </row>
    <row r="11" spans="1:10">
      <c r="A11" s="1544"/>
      <c r="B11" s="1544"/>
      <c r="C11" s="1544"/>
      <c r="D11" s="1544"/>
      <c r="E11" s="1544"/>
      <c r="F11" s="1544"/>
      <c r="G11" s="1544"/>
      <c r="H11" s="1544"/>
      <c r="I11" s="1544"/>
      <c r="J11" s="1544"/>
    </row>
    <row r="12" spans="1:10">
      <c r="A12" s="1544"/>
      <c r="B12" s="1544"/>
      <c r="C12" s="1544"/>
      <c r="D12" s="1544"/>
      <c r="E12" s="1544"/>
      <c r="F12" s="1544"/>
      <c r="G12" s="1544"/>
      <c r="H12" s="1544"/>
      <c r="I12" s="1544"/>
      <c r="J12" s="1544"/>
    </row>
    <row r="13" spans="1:10">
      <c r="A13" s="1544"/>
      <c r="B13" s="1544"/>
      <c r="C13" s="1544"/>
      <c r="D13" s="1544"/>
      <c r="E13" s="1544"/>
      <c r="F13" s="1544"/>
      <c r="G13" s="1544"/>
      <c r="H13" s="1544"/>
      <c r="I13" s="1544"/>
      <c r="J13" s="1544"/>
    </row>
    <row r="14" spans="1:10">
      <c r="A14" s="1544"/>
      <c r="B14" s="1544"/>
      <c r="C14" s="1544"/>
      <c r="D14" s="1544"/>
      <c r="E14" s="1544"/>
      <c r="F14" s="1544"/>
      <c r="G14" s="1544"/>
      <c r="H14" s="1544"/>
      <c r="I14" s="1544"/>
      <c r="J14" s="1544"/>
    </row>
    <row r="15" spans="1:10" ht="27.75" customHeight="1">
      <c r="A15" s="1544"/>
      <c r="B15" s="1544"/>
      <c r="C15" s="1544"/>
      <c r="D15" s="1544"/>
      <c r="E15" s="1544"/>
      <c r="F15" s="1544"/>
      <c r="G15" s="1544"/>
      <c r="H15" s="1544"/>
      <c r="I15" s="1544"/>
      <c r="J15" s="1544"/>
    </row>
    <row r="16" spans="1:10">
      <c r="A16" s="1544"/>
      <c r="B16" s="1544"/>
      <c r="C16" s="1544"/>
      <c r="D16" s="1544"/>
      <c r="E16" s="1544"/>
      <c r="F16" s="1544"/>
      <c r="G16" s="1544"/>
      <c r="H16" s="1544"/>
      <c r="I16" s="1544"/>
      <c r="J16" s="1544"/>
    </row>
    <row r="17" spans="1:10">
      <c r="A17" s="1544"/>
      <c r="B17" s="1544"/>
      <c r="C17" s="1544"/>
      <c r="D17" s="1544"/>
      <c r="E17" s="1544"/>
      <c r="F17" s="1544"/>
      <c r="G17" s="1544"/>
      <c r="H17" s="1544"/>
      <c r="I17" s="1544"/>
      <c r="J17" s="1544"/>
    </row>
    <row r="18" spans="1:10">
      <c r="A18" s="1544"/>
      <c r="B18" s="1544"/>
      <c r="C18" s="1544"/>
      <c r="D18" s="1544"/>
      <c r="E18" s="1544"/>
      <c r="F18" s="1544"/>
      <c r="G18" s="1544"/>
      <c r="H18" s="1544"/>
      <c r="I18" s="1544"/>
      <c r="J18" s="1544"/>
    </row>
    <row r="19" spans="1:10">
      <c r="A19" s="1544"/>
      <c r="B19" s="1544"/>
      <c r="C19" s="1544"/>
      <c r="D19" s="1544"/>
      <c r="E19" s="1544"/>
      <c r="F19" s="1544"/>
      <c r="G19" s="1544"/>
      <c r="H19" s="1544"/>
      <c r="I19" s="1544"/>
      <c r="J19" s="1544"/>
    </row>
    <row r="20" spans="1:10">
      <c r="A20" s="1544"/>
      <c r="B20" s="1544"/>
      <c r="C20" s="1544"/>
      <c r="D20" s="1544"/>
      <c r="E20" s="1544"/>
      <c r="F20" s="1544"/>
      <c r="G20" s="1544"/>
      <c r="H20" s="1544"/>
      <c r="I20" s="1544"/>
      <c r="J20" s="1544"/>
    </row>
    <row r="21" spans="1:10">
      <c r="A21" s="1544"/>
      <c r="B21" s="1544"/>
      <c r="C21" s="1544"/>
      <c r="D21" s="1544"/>
      <c r="E21" s="1544"/>
      <c r="F21" s="1544"/>
      <c r="G21" s="1544"/>
      <c r="H21" s="1544"/>
      <c r="I21" s="1544"/>
      <c r="J21" s="1544"/>
    </row>
    <row r="22" spans="1:10">
      <c r="A22" s="1544"/>
      <c r="B22" s="1544"/>
      <c r="C22" s="1544"/>
      <c r="D22" s="1544"/>
      <c r="E22" s="1544"/>
      <c r="F22" s="1544"/>
      <c r="G22" s="1544"/>
      <c r="H22" s="1544"/>
      <c r="I22" s="1544"/>
      <c r="J22" s="1544"/>
    </row>
    <row r="23" spans="1:10">
      <c r="A23" s="1544"/>
      <c r="B23" s="1544"/>
      <c r="C23" s="1544"/>
      <c r="D23" s="1544"/>
      <c r="E23" s="1544"/>
      <c r="F23" s="1544"/>
      <c r="G23" s="1544"/>
      <c r="H23" s="1544"/>
      <c r="I23" s="1544"/>
      <c r="J23" s="1544"/>
    </row>
    <row r="24" spans="1:10">
      <c r="A24" s="1544"/>
      <c r="B24" s="1544"/>
      <c r="C24" s="1544"/>
      <c r="D24" s="1544"/>
      <c r="E24" s="1544"/>
      <c r="F24" s="1544"/>
      <c r="G24" s="1544"/>
      <c r="H24" s="1544"/>
      <c r="I24" s="1544"/>
      <c r="J24" s="1544"/>
    </row>
    <row r="25" spans="1:10">
      <c r="A25" s="1544"/>
      <c r="B25" s="1544"/>
      <c r="C25" s="1544"/>
      <c r="D25" s="1544"/>
      <c r="E25" s="1544"/>
      <c r="F25" s="1544"/>
      <c r="G25" s="1544"/>
      <c r="H25" s="1544"/>
      <c r="I25" s="1544"/>
      <c r="J25" s="1544"/>
    </row>
    <row r="26" spans="1:10">
      <c r="A26" s="1544"/>
      <c r="B26" s="1544"/>
      <c r="C26" s="1544"/>
      <c r="D26" s="1544"/>
      <c r="E26" s="1544"/>
      <c r="F26" s="1544"/>
      <c r="G26" s="1544"/>
      <c r="H26" s="1544"/>
      <c r="I26" s="1544"/>
      <c r="J26" s="1544"/>
    </row>
    <row r="27" spans="1:10">
      <c r="A27" s="1544"/>
      <c r="B27" s="1544"/>
      <c r="C27" s="1544"/>
      <c r="D27" s="1544"/>
      <c r="E27" s="1544"/>
      <c r="F27" s="1544"/>
      <c r="G27" s="1544"/>
      <c r="H27" s="1544"/>
      <c r="I27" s="1544"/>
      <c r="J27" s="1544"/>
    </row>
    <row r="28" spans="1:10">
      <c r="A28" s="1544"/>
      <c r="B28" s="1544"/>
      <c r="C28" s="1544"/>
      <c r="D28" s="1544"/>
      <c r="E28" s="1544"/>
      <c r="F28" s="1544"/>
      <c r="G28" s="1544"/>
      <c r="H28" s="1544"/>
      <c r="I28" s="1544"/>
      <c r="J28" s="1544"/>
    </row>
    <row r="29" spans="1:10">
      <c r="A29" s="1544"/>
      <c r="B29" s="1544"/>
      <c r="C29" s="1544"/>
      <c r="D29" s="1544"/>
      <c r="E29" s="1544"/>
      <c r="F29" s="1544"/>
      <c r="G29" s="1544"/>
      <c r="H29" s="1544"/>
      <c r="I29" s="1544"/>
      <c r="J29" s="1544"/>
    </row>
    <row r="30" spans="1:10">
      <c r="A30" s="1544"/>
      <c r="B30" s="1544"/>
      <c r="C30" s="1544"/>
      <c r="D30" s="1544"/>
      <c r="E30" s="1544"/>
      <c r="F30" s="1544"/>
      <c r="G30" s="1544"/>
      <c r="H30" s="1544"/>
      <c r="I30" s="1544"/>
      <c r="J30" s="1544"/>
    </row>
    <row r="31" spans="1:10">
      <c r="A31" s="1544"/>
      <c r="B31" s="1544"/>
      <c r="C31" s="1544"/>
      <c r="D31" s="1544"/>
      <c r="E31" s="1544"/>
      <c r="F31" s="1544"/>
      <c r="G31" s="1544"/>
      <c r="H31" s="1544"/>
      <c r="I31" s="1544"/>
      <c r="J31" s="1544"/>
    </row>
    <row r="32" spans="1:10">
      <c r="A32" s="1544"/>
      <c r="B32" s="1544"/>
      <c r="C32" s="1544"/>
      <c r="D32" s="1544"/>
      <c r="E32" s="1544"/>
      <c r="F32" s="1544"/>
      <c r="G32" s="1544"/>
      <c r="H32" s="1544"/>
      <c r="I32" s="1544"/>
      <c r="J32" s="1544"/>
    </row>
    <row r="33" spans="1:10">
      <c r="A33" s="1544"/>
      <c r="B33" s="1544"/>
      <c r="C33" s="1544"/>
      <c r="D33" s="1544"/>
      <c r="E33" s="1544"/>
      <c r="F33" s="1544"/>
      <c r="G33" s="1544"/>
      <c r="H33" s="1544"/>
      <c r="I33" s="1544"/>
      <c r="J33" s="1544"/>
    </row>
    <row r="34" spans="1:10">
      <c r="A34" s="1544"/>
      <c r="B34" s="1544"/>
      <c r="C34" s="1544"/>
      <c r="D34" s="1544"/>
      <c r="E34" s="1544"/>
      <c r="F34" s="1544"/>
      <c r="G34" s="1544"/>
      <c r="H34" s="1544"/>
      <c r="I34" s="1544"/>
      <c r="J34" s="1544"/>
    </row>
    <row r="35" spans="1:10">
      <c r="A35" s="1544"/>
      <c r="B35" s="1544"/>
      <c r="C35" s="1544"/>
      <c r="D35" s="1544"/>
      <c r="E35" s="1544"/>
      <c r="F35" s="1544"/>
      <c r="G35" s="1544"/>
      <c r="H35" s="1544"/>
      <c r="I35" s="1544"/>
      <c r="J35" s="1544"/>
    </row>
    <row r="36" spans="1:10">
      <c r="A36" s="1544"/>
      <c r="B36" s="1544"/>
      <c r="C36" s="1544"/>
      <c r="D36" s="1544"/>
      <c r="E36" s="1544"/>
      <c r="F36" s="1544"/>
      <c r="G36" s="1544"/>
      <c r="H36" s="1544"/>
      <c r="I36" s="1544"/>
      <c r="J36" s="1544"/>
    </row>
    <row r="37" spans="1:10">
      <c r="A37" s="1544"/>
      <c r="B37" s="1544"/>
      <c r="C37" s="1544"/>
      <c r="D37" s="1544"/>
      <c r="E37" s="1544"/>
      <c r="F37" s="1544"/>
      <c r="G37" s="1544"/>
      <c r="H37" s="1544"/>
      <c r="I37" s="1544"/>
      <c r="J37" s="1544"/>
    </row>
    <row r="38" spans="1:10">
      <c r="A38" s="1544"/>
      <c r="B38" s="1544"/>
      <c r="C38" s="1544"/>
      <c r="D38" s="1544"/>
      <c r="E38" s="1544"/>
      <c r="F38" s="1544"/>
      <c r="G38" s="1544"/>
      <c r="H38" s="1544"/>
      <c r="I38" s="1544"/>
      <c r="J38" s="1544"/>
    </row>
    <row r="47" spans="1:10">
      <c r="F47" s="39"/>
    </row>
  </sheetData>
  <mergeCells count="1">
    <mergeCell ref="A5:J38"/>
  </mergeCells>
  <pageMargins left="0.70866141732283472" right="0.70866141732283472" top="0.74803149606299213" bottom="0.74803149606299213" header="0.31496062992125984" footer="0.31496062992125984"/>
  <pageSetup paperSize="119" scale="8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0.xml>��< ? x m l   v e r s i o n = " 1 . 0 "   e n c o d i n g = " U T F - 1 6 " ? > < G e m i n i   x m l n s = " h t t p : / / g e m i n i / p i v o t c u s t o m i z a t i o n / M a n u a l C a l c M o d e " > < C u s t o m C o n t e n t > < ! [ C D A T A [ F a l s e ] ] > < / C u s t o m C o n t e n t > < / G e m i n i > 
</file>

<file path=customXml/item11.xml>��< ? x m l   v e r s i o n = " 1 . 0 "   e n c o d i n g = " U T F - 1 6 " ? > < G e m i n i   x m l n s = " h t t p : / / g e m i n i / p i v o t c u s t o m i z a t i o n / S h o w H i d d e n " > < C u s t o m C o n t e n t > < ! [ C D A T A [ T r u e ] ] > < / C u s t o m C o n t e n t > < / G e m i n i > 
</file>

<file path=customXml/item12.xml>��< ? x m l   v e r s i o n = " 1 . 0 "   e n c o d i n g = " U T F - 1 6 " ? > < G e m i n i   x m l n s = " h t t p : / / g e m i n i / p i v o t c u s t o m i z a t i o n / T a b l e C o u n t I n S a n d b o x " > < C u s t o m C o n t e n t > < ! [ C D A T A [ 1 ] ] > < / C u s t o m C o n t e n t > < / G e m i n i > 
</file>

<file path=customXml/item1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5.xml>��< ? x m l   v e r s i o n = " 1 . 0 "   e n c o d i n g = " U T F - 1 6 " ? > < G e m i n i   x m l n s = " h t t p : / / g e m i n i / p i v o t c u s t o m i z a t i o n / I s S a n d b o x E m b e d d e d " > < C u s t o m C o n t e n t > < ! [ C D A T A [ y e s ] ] > < / C u s t o m C o n t e n t > < / G e m i n i > 
</file>

<file path=customXml/item16.xml>��< ? x m l   v e r s i o n = " 1 . 0 "   e n c o d i n g = " U T F - 1 6 " ? > < G e m i n i   x m l n s = " h t t p : / / g e m i n i / p i v o t c u s t o m i z a t i o n / S a n d b o x N o n E m p t y " > < C u s t o m C o n t e n t > < ! [ C D A T A [ 1 ] ] > < / C u s t o m C o n t e n t > < / G e m i n i > 
</file>

<file path=customXml/item17.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8.xml>��< ? x m l   v e r s i o n = " 1 . 0 "   e n c o d i n g = " U T F - 1 6 " ? > < G e m i n i   x m l n s = " h t t p : / / g e m i n i / p i v o t c u s t o m i z a t i o n / S h o w I m p l i c i t M e a s u r e s " > < C u s t o m C o n t e n t > < ! [ C D A T A [ F a l s e ] ] > < / C u s t o m C o n t e n t > < / G e m i n i > 
</file>

<file path=customXml/item19.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8"?>
<?mso-contentType ?>
<FormTemplates xmlns="http://schemas.microsoft.com/sharepoint/v3/contenttype/forms">
  <Display>DocumentLibraryForm</Display>
  <Edit>DocumentLibraryForm</Edit>
  <New>DocumentLibraryForm</New>
</FormTemplates>
</file>

<file path=customXml/item2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1.xml>��< ? x m l   v e r s i o n = " 1 . 0 "   e n c o d i n g = " U T F - 1 6 " ? > < G e m i n i   x m l n s = " h t t p : / / g e m i n i / p i v o t c u s t o m i z a t i o n / P o w e r P i v o t V e r s i o n " > < C u s t o m C o n t e n t > < ! [ C D A T A [ 2 0 1 1 . 1 1 0 . 2 8 3 0 . 7 7 ] ] > < / C u s t o m C o n t e n t > < / G e m i n i > 
</file>

<file path=customXml/item3.xml>��< ? x m l   v e r s i o n = " 1 . 0 "   e n c o d i n g = " U T F - 1 6 " ? > < G e m i n i   x m l n s = " h t t p : / / g e m i n i / p i v o t c u s t o m i z a t i o n / L i n k e d T a b l e U p d a t e M o d e " > < C u s t o m C o n t e n t > < ! [ C D A T A [ T r u e ] ] > < / C u s t o m C o n t e n t > < / G e m i n i > 
</file>

<file path=customXml/item4.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5" ma:contentTypeDescription="Create a new document." ma:contentTypeScope="" ma:versionID="9b3de28ddd66317cd3905080c9865c48">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9ccdb5592cb5477b24ab2a253c94288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G e m i n i   x m l n s = " h t t p : / / g e m i n i / p i v o t c u s t o m i z a t i o n / C l i e n t W i n d o w X M L " > < C u s t o m C o n t e n t > < ! [ C D A T A [ R a n g o - f 3 f e 5 9 b c - c 8 f 1 - 4 b e c - 8 0 e 6 - b 3 4 4 c 0 9 d 9 7 7 3 ] ] > < / C u s t o m C o n t e n t > < / G e m i n i > 
</file>

<file path=customXml/item6.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7.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8.xml>��< ? x m l   v e r s i o n = " 1 . 0 "   e n c o d i n g = " U T F - 1 6 " ? > < G e m i n i   x m l n s = " h t t p : / / g e m i n i / p i v o t c u s t o m i z a t i o n / R e l a t i o n s h i p A u t o D e t e c t i o n E n a b l e d " > < C u s t o m C o n t e n t > < ! [ C D A T A [ T r u e ] ] > < / C u s t o m C o n t e n t > < / G e m i n i > 
</file>

<file path=customXml/item9.xml>��< ? x m l   v e r s i o n = " 1 . 0 "   e n c o d i n g = " U T F - 1 6 " ? > < G e m i n i   x m l n s = " h t t p : / / g e m i n i / p i v o t c u s t o m i z a t i o n / T a b l e O r d e r " > < C u s t o m C o n t e n t > < ! [ C D A T A [ R a n g o - f 3 f e 5 9 b c - c 8 f 1 - 4 b e c - 8 0 e 6 - b 3 4 4 c 0 9 d 9 7 7 3 ] ] > < / C u s t o m C o n t e n t > < / G e m i n i > 
</file>

<file path=customXml/itemProps1.xml><?xml version="1.0" encoding="utf-8"?>
<ds:datastoreItem xmlns:ds="http://schemas.openxmlformats.org/officeDocument/2006/customXml" ds:itemID="{32B16BF3-E4EA-4FDA-A6A8-FD37396AA2F9}"/>
</file>

<file path=customXml/itemProps10.xml><?xml version="1.0" encoding="utf-8"?>
<ds:datastoreItem xmlns:ds="http://schemas.openxmlformats.org/officeDocument/2006/customXml" ds:itemID="{0920F2F1-6527-446B-9C6E-E71DAE4D3523}"/>
</file>

<file path=customXml/itemProps11.xml><?xml version="1.0" encoding="utf-8"?>
<ds:datastoreItem xmlns:ds="http://schemas.openxmlformats.org/officeDocument/2006/customXml" ds:itemID="{4A9E9C2F-2082-4906-A303-910BDA82BCD1}"/>
</file>

<file path=customXml/itemProps12.xml><?xml version="1.0" encoding="utf-8"?>
<ds:datastoreItem xmlns:ds="http://schemas.openxmlformats.org/officeDocument/2006/customXml" ds:itemID="{A3AC825E-7E9C-4C6C-BD57-2B0AC499A6A6}"/>
</file>

<file path=customXml/itemProps13.xml><?xml version="1.0" encoding="utf-8"?>
<ds:datastoreItem xmlns:ds="http://schemas.openxmlformats.org/officeDocument/2006/customXml" ds:itemID="{66F5A4A9-28DD-42B5-A74E-D3194527FB7C}"/>
</file>

<file path=customXml/itemProps14.xml><?xml version="1.0" encoding="utf-8"?>
<ds:datastoreItem xmlns:ds="http://schemas.openxmlformats.org/officeDocument/2006/customXml" ds:itemID="{5FBFF5F9-F5ED-4DB7-92B9-E5FE1316C996}"/>
</file>

<file path=customXml/itemProps15.xml><?xml version="1.0" encoding="utf-8"?>
<ds:datastoreItem xmlns:ds="http://schemas.openxmlformats.org/officeDocument/2006/customXml" ds:itemID="{DECED210-9A65-4B7D-AF2B-70F65F770102}"/>
</file>

<file path=customXml/itemProps16.xml><?xml version="1.0" encoding="utf-8"?>
<ds:datastoreItem xmlns:ds="http://schemas.openxmlformats.org/officeDocument/2006/customXml" ds:itemID="{85171729-2316-4411-A3A8-A8DF571FC41F}"/>
</file>

<file path=customXml/itemProps17.xml><?xml version="1.0" encoding="utf-8"?>
<ds:datastoreItem xmlns:ds="http://schemas.openxmlformats.org/officeDocument/2006/customXml" ds:itemID="{2C43D010-1F8F-44B5-9EAF-E538678E4F29}"/>
</file>

<file path=customXml/itemProps18.xml><?xml version="1.0" encoding="utf-8"?>
<ds:datastoreItem xmlns:ds="http://schemas.openxmlformats.org/officeDocument/2006/customXml" ds:itemID="{7082962A-3D58-4376-81E5-34D1EAEB3798}"/>
</file>

<file path=customXml/itemProps19.xml><?xml version="1.0" encoding="utf-8"?>
<ds:datastoreItem xmlns:ds="http://schemas.openxmlformats.org/officeDocument/2006/customXml" ds:itemID="{12C0D08D-E686-4AE7-BFA1-EB4C274009BD}"/>
</file>

<file path=customXml/itemProps2.xml><?xml version="1.0" encoding="utf-8"?>
<ds:datastoreItem xmlns:ds="http://schemas.openxmlformats.org/officeDocument/2006/customXml" ds:itemID="{0E9C91F6-7CD1-4C92-82C5-93EB6BEF7561}"/>
</file>

<file path=customXml/itemProps20.xml><?xml version="1.0" encoding="utf-8"?>
<ds:datastoreItem xmlns:ds="http://schemas.openxmlformats.org/officeDocument/2006/customXml" ds:itemID="{0C57BE94-DFC2-4B97-ABBE-8EC224883C92}"/>
</file>

<file path=customXml/itemProps21.xml><?xml version="1.0" encoding="utf-8"?>
<ds:datastoreItem xmlns:ds="http://schemas.openxmlformats.org/officeDocument/2006/customXml" ds:itemID="{E37A5C9B-FC69-469E-A19B-65027A60E177}"/>
</file>

<file path=customXml/itemProps3.xml><?xml version="1.0" encoding="utf-8"?>
<ds:datastoreItem xmlns:ds="http://schemas.openxmlformats.org/officeDocument/2006/customXml" ds:itemID="{9C2D8381-48DF-4E8F-B539-565B4AB74B8B}"/>
</file>

<file path=customXml/itemProps4.xml><?xml version="1.0" encoding="utf-8"?>
<ds:datastoreItem xmlns:ds="http://schemas.openxmlformats.org/officeDocument/2006/customXml" ds:itemID="{AB71C198-A9D0-4B33-9CC2-1E0F001A8564}"/>
</file>

<file path=customXml/itemProps5.xml><?xml version="1.0" encoding="utf-8"?>
<ds:datastoreItem xmlns:ds="http://schemas.openxmlformats.org/officeDocument/2006/customXml" ds:itemID="{6D098F78-D094-405F-BA55-CAFE3CBEAD16}"/>
</file>

<file path=customXml/itemProps6.xml><?xml version="1.0" encoding="utf-8"?>
<ds:datastoreItem xmlns:ds="http://schemas.openxmlformats.org/officeDocument/2006/customXml" ds:itemID="{FB1FD664-44D7-4790-BCC3-2C16D4990189}"/>
</file>

<file path=customXml/itemProps7.xml><?xml version="1.0" encoding="utf-8"?>
<ds:datastoreItem xmlns:ds="http://schemas.openxmlformats.org/officeDocument/2006/customXml" ds:itemID="{1FFC9235-044D-4B0A-8C9F-81DBB93CDED0}"/>
</file>

<file path=customXml/itemProps8.xml><?xml version="1.0" encoding="utf-8"?>
<ds:datastoreItem xmlns:ds="http://schemas.openxmlformats.org/officeDocument/2006/customXml" ds:itemID="{F23FD6F4-679F-4C28-83BA-8BC2EABB5983}"/>
</file>

<file path=customXml/itemProps9.xml><?xml version="1.0" encoding="utf-8"?>
<ds:datastoreItem xmlns:ds="http://schemas.openxmlformats.org/officeDocument/2006/customXml" ds:itemID="{1734236D-193E-4861-B7AE-9E1751475E3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
  <cp:revision/>
  <dcterms:created xsi:type="dcterms:W3CDTF">2010-04-06T13:07:55Z</dcterms:created>
  <dcterms:modified xsi:type="dcterms:W3CDTF">2024-08-07T13:59:29Z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