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xml"/>
  <Override PartName="/xl/charts/chart35.xml" ContentType="application/vnd.openxmlformats-officedocument.drawingml.chart+xml"/>
  <Override PartName="/xl/drawings/drawing77.xml" ContentType="application/vnd.openxmlformats-officedocument.drawingml.chartshapes+xml"/>
  <Override PartName="/xl/charts/chart3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0.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3.xml" ContentType="application/vnd.openxmlformats-officedocument.drawingml.chart+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2.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6.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7.xml" ContentType="application/vnd.openxmlformats-officedocument.drawing+xml"/>
  <Override PartName="/xl/charts/chart61.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2.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harts/chart65.xml" ContentType="application/vnd.openxmlformats-officedocument.drawingml.chart+xml"/>
  <Override PartName="/xl/drawings/drawing141.xml" ContentType="application/vnd.openxmlformats-officedocument.drawing+xml"/>
  <Override PartName="/xl/charts/chart66.xml" ContentType="application/vnd.openxmlformats-officedocument.drawingml.chart+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xml"/>
  <Override PartName="/xl/charts/chart71.xml" ContentType="application/vnd.openxmlformats-officedocument.drawingml.chart+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2.xml" ContentType="application/vnd.openxmlformats-officedocument.drawingml.chart+xml"/>
  <Override PartName="/xl/drawings/drawing156.xml" ContentType="application/vnd.openxmlformats-officedocument.drawing+xml"/>
  <Override PartName="/xl/charts/chart73.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4.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5.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6.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7.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8.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80.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1.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2.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3.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4.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5.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6.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7.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9.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0.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xml"/>
  <Override PartName="/xl/charts/chart94.xml" ContentType="application/vnd.openxmlformats-officedocument.drawingml.chart+xml"/>
  <Override PartName="/xl/drawings/drawing197.xml" ContentType="application/vnd.openxmlformats-officedocument.drawing+xml"/>
  <Override PartName="/xl/charts/chart95.xml" ContentType="application/vnd.openxmlformats-officedocument.drawingml.chart+xml"/>
  <Override PartName="/xl/drawings/drawing198.xml" ContentType="application/vnd.openxmlformats-officedocument.drawing+xml"/>
  <Override PartName="/xl/drawings/drawing199.xml" ContentType="application/vnd.openxmlformats-officedocument.drawing+xml"/>
  <Override PartName="/xl/charts/chart96.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97.xml" ContentType="application/vnd.openxmlformats-officedocument.drawingml.chart+xml"/>
  <Override PartName="/xl/drawings/drawing202.xml" ContentType="application/vnd.openxmlformats-officedocument.drawing+xml"/>
  <Override PartName="/xl/charts/chart98.xml" ContentType="application/vnd.openxmlformats-officedocument.drawingml.chart+xml"/>
  <Override PartName="/xl/drawings/drawing203.xml" ContentType="application/vnd.openxmlformats-officedocument.drawingml.chartshapes+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9.xml" ContentType="application/vnd.openxmlformats-officedocument.drawing+xml"/>
  <Override PartName="/xl/charts/chart101.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3.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7\11.  Informes con formulas noviembre 2017\00.  Publicación mes de noviembre 2017\"/>
    </mc:Choice>
  </mc:AlternateContent>
  <bookViews>
    <workbookView xWindow="-45" yWindow="-45" windowWidth="12750" windowHeight="9660" tabRatio="7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6.Afil. SFS RC X sex.tipo" sheetId="434" r:id="rId24"/>
    <sheet name="III.2.2. Afil. SFS RC Anual " sheetId="402" r:id="rId25"/>
    <sheet name="III.2.3. Afil. SFS RC Mensual" sheetId="432" r:id="rId26"/>
    <sheet name="III.2.4.Cob.Afil. SFS RC Anual" sheetId="338" r:id="rId27"/>
    <sheet name=" III.2.5.Cob.Afil.SFSRC Mens" sheetId="341"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 r:id="rId160"/>
    <externalReference r:id="rId161"/>
  </externalReferences>
  <definedNames>
    <definedName name="_xlnm._FilterDatabase" localSheetId="23" hidden="1">'III.2.6.Afil. SFS RC X sex.tipo'!$A$3:$G$38</definedName>
    <definedName name="_xlnm._FilterDatabase" localSheetId="34" hidden="1">'III.3.6.Afil.SFSRSsex tipo '!$B$3:$G$16</definedName>
    <definedName name="_xlnm._FilterDatabase" localSheetId="74" hidden="1">'IV.2.4.Pagos x ARS'!$B$3:$I$58</definedName>
    <definedName name="_xlnm._FilterDatabase" localSheetId="114" hidden="1">'V.4.4.NA.Cant. accid x Prov'!$A$3:$K$35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3">'[1]7.7.6'!#REF!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3">'[1]7.7.6'!#REF!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7">'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Mensual'!$A$1:$M$54</definedName>
    <definedName name="_xlnm.Print_Area" localSheetId="103">' V.2.3.Benef. subsid '!$A$1:$O$37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SFS'!$A$1:$K$44</definedName>
    <definedName name="_xlnm.Print_Area" localSheetId="18">'III.1.5.Cob.Afil. SFS '!$A$1:$Q$45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3">'III.2.6.Afil. SFS RC X sex.tipo'!$A$1:$N$66</definedName>
    <definedName name="_xlnm.Print_Area" localSheetId="29">'III.3.1.Analis.Afil. SFS.RS1  '!$A$1:$M$45</definedName>
    <definedName name="_xlnm.Print_Area" localSheetId="30">'III.3.2. Afil anual SFS RS '!$B$1:$O$75</definedName>
    <definedName name="_xlnm.Print_Area" localSheetId="32">'III.3.4.Cob.Afil anual SFS RS'!$A$1:$N$56</definedName>
    <definedName name="_xlnm.Print_Area" localSheetId="33">'III.3.5.Cob.Afil.mens.SFS RS '!$A$1:$N$64</definedName>
    <definedName name="_xlnm.Print_Area" localSheetId="34">'III.3.6.Afil.SFSRSsex tipo '!$B$1:$O$40</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recibidos'!$A$1:$S$54</definedName>
    <definedName name="_xlnm.Print_Area" localSheetId="53">'III.5.13.Trasp. cedidos'!$A$1:$S$55</definedName>
    <definedName name="_xlnm.Print_Area" localSheetId="54">'III.5.14.Trasp. netos'!$A$1:$T$59</definedName>
    <definedName name="_xlnm.Print_Area" localSheetId="55">'III.5.15.Afil. SVDSxprov.'!$A$1:$L$42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fondos'!$A$1:$N$43</definedName>
    <definedName name="_xlnm.Print_Area" localSheetId="49">III.5.9.PEA_Pensiones_Género!$A$1:$M$49</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SDSS'!$A$1:$N$75</definedName>
    <definedName name="_xlnm.Print_Area" localSheetId="68">'IV.1.4. Recaudo x sector'!$A$1:$J$51</definedName>
    <definedName name="_xlnm.Print_Area" localSheetId="69">'IV.1.5 Rec. x origen'!$A$1:$K$50</definedName>
    <definedName name="_xlnm.Print_Area" localSheetId="70">'IV.1.6 Aport.Gob.SS'!$A$1:$K$51</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Pens.'!$A$1:$J$54</definedName>
    <definedName name="_xlnm.Print_Area" localSheetId="81">'IV.2.12.Pagos.SFS Pens.Mens.'!$A$1:$M$58</definedName>
    <definedName name="_xlnm.Print_Area" localSheetId="72">'IV.2.2. Pagos SFS A'!$A$1:$J$58</definedName>
    <definedName name="_xlnm.Print_Area" localSheetId="73">'IV.2.3.Pagos_SFS M'!$A$1:$L$55</definedName>
    <definedName name="_xlnm.Print_Area" localSheetId="74">'IV.2.4.Pagos x ARS'!$A$1:$I$82</definedName>
    <definedName name="_xlnm.Print_Area" localSheetId="75">'IV.2.5.Pagos x ARS'!$A$1:$N$62</definedName>
    <definedName name="_xlnm.Print_Area" localSheetId="76">'IV.2.7.INV_SFS x Entidad'!$A$1:$H$51</definedName>
    <definedName name="_xlnm.Print_Area" localSheetId="77">'IV.2.8.INV_SFS x cuentas'!$A$1:$G$43</definedName>
    <definedName name="_xlnm.Print_Area" localSheetId="78">'IV.2.9.Aport. GOB. y Pagos RS'!$A$1:$L$66</definedName>
    <definedName name="_xlnm.Print_Area" localSheetId="82">IV.3.1.AnálisisIng.Eg.SVDS!$A$1:$L$54</definedName>
    <definedName name="_xlnm.Print_Area" localSheetId="83">'IV.3.2.Pagos_ SVDS'!$A$1:$L$68</definedName>
    <definedName name="_xlnm.Print_Area" localSheetId="84">'IV.3.3.Pagos anuales x cuentas'!$A$1:$J$39</definedName>
    <definedName name="_xlnm.Print_Area" localSheetId="85">'IV.3.4.Pago Entidades'!$A$1:$H$71</definedName>
    <definedName name="_xlnm.Print_Area" localSheetId="86">'IV.3.5.Patrim. fp anual'!$A$1:$J$41</definedName>
    <definedName name="_xlnm.Print_Area" localSheetId="87">'IV.3.6.Cartera de inv fp'!$A$1:$G$58</definedName>
    <definedName name="_xlnm.Print_Area" localSheetId="88">'IV.3.7. Comp. Cartera'!$A$1:$H$51</definedName>
    <definedName name="_xlnm.Print_Area" localSheetId="89">'IV.3.8. Rent. nom. de los FP'!$A$1:$S$85</definedName>
    <definedName name="_xlnm.Print_Area" localSheetId="90">IV.3.9.Rentab.Real!$A$1:$Q$68</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Logros1'!$A$1:$M$38</definedName>
    <definedName name="_xlnm.Print_Area" localSheetId="0">'Present. '!$A$1:$M$102</definedName>
    <definedName name="_xlnm.Print_Area" localSheetId="97">V.1.2.AnalisEI!$A$1:$K$32</definedName>
    <definedName name="_xlnm.Print_Area" localSheetId="98">V.1.3.Afil.EI!$A$1:$K$69</definedName>
    <definedName name="_xlnm.Print_Area" localSheetId="99">V.1.4.Afil.EI!$A$1:$J$43</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V.2.2.Análisis!$A$1:$L$32</definedName>
    <definedName name="_xlnm.Print_Area" localSheetId="104">'V.2.4. Monto subsid.'!$A$1:$P$34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Sob.Disc'!$A$1:$I$34</definedName>
    <definedName name="_xlnm.Print_Area" localSheetId="105">V.3.PENSIONES_SVDS!$A$1:$L$38</definedName>
    <definedName name="_xlnm.Print_Area" localSheetId="111">'V.4.1.Def-Analisis   '!$A$1:$N$45</definedName>
    <definedName name="_xlnm.Print_Area" localSheetId="120">'V.4.10.Accid x sector '!$A$1:$L$44</definedName>
    <definedName name="_xlnm.Print_Area" localSheetId="121">'V.4.11.Accid x sexo'!$A$1:$L$49</definedName>
    <definedName name="_xlnm.Print_Area" localSheetId="122">'V.4.12.Accid x edad'!$A$1:$U$72</definedName>
    <definedName name="_xlnm.Print_Area" localSheetId="123">'V.4.13.EC. Accid. Lab'!$A$1:$J$55</definedName>
    <definedName name="_xlnm.Print_Area" localSheetId="124">'V.4.14.EC. Accid. Lab.'!$A$1:$L$45</definedName>
    <definedName name="_xlnm.Print_Area" localSheetId="125">'V.4.15.EC. Accid. Lab x tipo'!$A$1:$L$47</definedName>
    <definedName name="_xlnm.Print_Area" localSheetId="126">'V.4.16. EC. Accid. Lab x Lesión'!$A$1:$N$45</definedName>
    <definedName name="_xlnm.Print_Area" localSheetId="127">'V.4.17. Accid.Lab suceso'!$A$1:$N$46</definedName>
    <definedName name="_xlnm.Print_Area" localSheetId="128">'V.4.18. EC. x Agente daño'!$A$1:$L$51</definedName>
    <definedName name="_xlnm.Print_Area" localSheetId="129">'V.4.19. EC. x  lugar de accid.'!$A$1:$K$57</definedName>
    <definedName name="_xlnm.Print_Area" localSheetId="112">'V.4.2.NA. Reportes ARL'!$A$1:$J$53</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suc.'!$A$1:$N$46</definedName>
    <definedName name="_xlnm.Print_Area" localSheetId="113">'V.4.3. NA.Cant. accid x región'!$A$1:$T$61</definedName>
    <definedName name="_xlnm.Print_Area" localSheetId="114">'V.4.4.NA.Cant. accid x Prov'!$A$1:$L$65</definedName>
    <definedName name="_xlnm.Print_Area" localSheetId="115">'V.4.5.NA.Cant. accid x Proced.'!$A$1:$L$52</definedName>
    <definedName name="_xlnm.Print_Area" localSheetId="116">'V.4.6. NA.Cant. accid x sector'!$A$1:$L$52</definedName>
    <definedName name="_xlnm.Print_Area" localSheetId="117">'V.4.7. Accid x sexo'!$A$1:$J$51</definedName>
    <definedName name="_xlnm.Print_Area" localSheetId="118">'V.4.8. Accid x rango de edad'!$A$1:$N$60</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Tram.'!$A$1:$M$50</definedName>
    <definedName name="_xlnm.Print_Area" localSheetId="143">'VII.3.CBSS-Benef'!$A$1:$J$57</definedName>
    <definedName name="_xlnm.Print_Area" localSheetId="144">'VII.4.CBSS-Tramit.'!$A$1:$P$47</definedName>
    <definedName name="_xlnm.Print_Area" localSheetId="145">'VII.5.CBSS-Rel.Concl. '!$A$1:$M$53</definedName>
    <definedName name="_xlnm.Print_Area" localSheetId="146">'VII.6.CBSS-Cert.'!$A$1:$N$54</definedName>
    <definedName name="_xlnm.Print_Area" localSheetId="147">VII.7.CBSS.Sex!$A$1:$Q$52</definedName>
    <definedName name="_xlnm.Print_Area" localSheetId="140">VII.CBSS!$A$1:$H$26</definedName>
    <definedName name="_xlnm.Print_Area" localSheetId="149">'VIII.1 Ocup. formal'!$A$1:$N$56</definedName>
    <definedName name="_xlnm.Print_Area" localSheetId="150">'VIII.2 Pob. econ.'!$A$1:$I$51</definedName>
    <definedName name="_xlnm.Print_Area" localSheetId="148">VIII.ENFT_BC!$A$1:$H$26</definedName>
    <definedName name="Área_de_impresión1">'[1]7.7.6'!$A$1:$AQ$58</definedName>
    <definedName name="Área_de_impresión2" localSheetId="27">'[1]7.7.6'!#REF!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5">'[1]7.7.6'!#REF!</definedName>
    <definedName name="Área_de_impresión2" localSheetId="26">'[1]7.7.6'!#REF!</definedName>
    <definedName name="Área_de_impresión2" localSheetId="23">'[1]7.7.6'!#REF!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3">'[1]7.7.6'!#REF!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3">'[1]7.7.6'!#REF!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5">'[1]7.7.6'!#REF!</definedName>
    <definedName name="Egresos" localSheetId="23">'[1]7.7.6'!#REF!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7">'[1]7.7.6'!#REF!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5">'[1]7.7.6'!#REF!</definedName>
    <definedName name="Exceso1" localSheetId="26">'[1]7.7.6'!#REF!</definedName>
    <definedName name="Exceso1" localSheetId="23">'[1]7.7.6'!#REF!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7">'[1]7.7.6'!#REF!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5">'[1]7.7.6'!#REF!</definedName>
    <definedName name="Exceso2" localSheetId="26">'[1]7.7.6'!#REF!</definedName>
    <definedName name="Exceso2" localSheetId="23">'[1]7.7.6'!#REF!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5">'[1]7.7.6'!#REF!</definedName>
    <definedName name="ocho" localSheetId="23">'[1]7.7.6'!#REF!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7">'[1]7.7.6'!#REF!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5">'[1]7.7.6'!#REF!</definedName>
    <definedName name="Print2" localSheetId="26">'[1]7.7.6'!#REF!</definedName>
    <definedName name="Print2" localSheetId="23">'[1]7.7.6'!#REF!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3">'[1]7.7.6'!#REF!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3">'[1]7.7.6'!#REF!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3" i="287" l="1"/>
  <c r="F3" i="287" s="1"/>
  <c r="C4" i="287"/>
  <c r="F4" i="287"/>
  <c r="H4" i="287"/>
  <c r="J4" i="287"/>
  <c r="C5" i="287"/>
  <c r="F5" i="287"/>
  <c r="G5" i="287"/>
  <c r="H5" i="287"/>
  <c r="J5" i="287"/>
  <c r="C6" i="287"/>
  <c r="F6" i="287" s="1"/>
  <c r="C7" i="287"/>
  <c r="H7" i="287" s="1"/>
  <c r="F7" i="287"/>
  <c r="G7" i="287"/>
  <c r="C8" i="287"/>
  <c r="F8" i="287"/>
  <c r="I8" i="287" s="1"/>
  <c r="G8" i="287"/>
  <c r="H8" i="287"/>
  <c r="C9" i="287"/>
  <c r="F9" i="287"/>
  <c r="J9" i="287" s="1"/>
  <c r="G9" i="287"/>
  <c r="H9" i="287"/>
  <c r="I9" i="287"/>
  <c r="C10" i="287"/>
  <c r="F10" i="287"/>
  <c r="G10" i="287"/>
  <c r="H10" i="287"/>
  <c r="I10" i="287"/>
  <c r="J10" i="287"/>
  <c r="C11" i="287"/>
  <c r="F11" i="287"/>
  <c r="G11" i="287"/>
  <c r="H11" i="287"/>
  <c r="I11" i="287"/>
  <c r="J11" i="287"/>
  <c r="C12" i="287"/>
  <c r="H12" i="287" s="1"/>
  <c r="F12" i="287"/>
  <c r="G12" i="287" s="1"/>
  <c r="F13" i="287"/>
  <c r="J13" i="287" s="1"/>
  <c r="G13" i="287"/>
  <c r="H13" i="287"/>
  <c r="I13" i="287"/>
  <c r="E14" i="287"/>
  <c r="F14" i="287"/>
  <c r="G14" i="287"/>
  <c r="H14" i="287"/>
  <c r="I14" i="287"/>
  <c r="J14" i="287"/>
  <c r="E15" i="287"/>
  <c r="F15" i="287" s="1"/>
  <c r="J6" i="287" l="1"/>
  <c r="G6" i="287"/>
  <c r="I15" i="287"/>
  <c r="G15" i="287"/>
  <c r="H15" i="287"/>
  <c r="H3" i="287"/>
  <c r="J7" i="287"/>
  <c r="H6" i="287"/>
  <c r="J8" i="287"/>
  <c r="I7" i="287"/>
  <c r="J15" i="287"/>
  <c r="J12" i="287"/>
  <c r="I12" i="287"/>
  <c r="M4" i="451"/>
  <c r="O4" i="451"/>
  <c r="G5" i="348" l="1"/>
  <c r="G6" i="348"/>
  <c r="G7" i="348"/>
  <c r="G8" i="348"/>
  <c r="G9" i="348"/>
  <c r="G10" i="348"/>
  <c r="G11" i="348"/>
  <c r="G12" i="348"/>
  <c r="G13" i="348"/>
  <c r="G14" i="348"/>
  <c r="G15" i="348"/>
  <c r="G16" i="348"/>
  <c r="G4" i="348"/>
  <c r="D16" i="433"/>
  <c r="F13" i="241" l="1"/>
  <c r="G12" i="241"/>
  <c r="C13" i="227"/>
  <c r="D13" i="227"/>
  <c r="E13" i="227"/>
  <c r="F13" i="227"/>
  <c r="G13" i="227"/>
  <c r="B13" i="227"/>
  <c r="G13" i="223"/>
  <c r="B22" i="425"/>
  <c r="B16" i="283"/>
  <c r="I20" i="448" l="1"/>
  <c r="I12" i="448"/>
  <c r="J9" i="448"/>
  <c r="J11" i="448"/>
  <c r="J12" i="448"/>
  <c r="J13" i="448"/>
  <c r="J14" i="448"/>
  <c r="J15" i="448"/>
  <c r="J16" i="448"/>
  <c r="J17" i="448"/>
  <c r="J18" i="448"/>
  <c r="J19" i="448"/>
  <c r="J20" i="448"/>
  <c r="J8" i="448"/>
  <c r="I8" i="448" l="1"/>
  <c r="I9" i="448"/>
  <c r="I10" i="448"/>
  <c r="J10" i="448" s="1"/>
  <c r="I11" i="448"/>
  <c r="I13" i="448"/>
  <c r="I14" i="448"/>
  <c r="I15" i="448"/>
  <c r="I16" i="448"/>
  <c r="I17" i="448"/>
  <c r="I18" i="448"/>
  <c r="I19" i="448"/>
  <c r="E20" i="448"/>
  <c r="F5" i="332" l="1"/>
  <c r="F6" i="332"/>
  <c r="F7" i="332"/>
  <c r="F8" i="332"/>
  <c r="I8" i="332" s="1"/>
  <c r="F9" i="332"/>
  <c r="J9" i="332" s="1"/>
  <c r="F10" i="332"/>
  <c r="I10" i="332" s="1"/>
  <c r="F11" i="332"/>
  <c r="J11" i="332" s="1"/>
  <c r="F12" i="332"/>
  <c r="J12" i="332" s="1"/>
  <c r="F13" i="332"/>
  <c r="J13" i="332" s="1"/>
  <c r="F14" i="332"/>
  <c r="B5" i="333"/>
  <c r="B6" i="333"/>
  <c r="B7" i="333"/>
  <c r="B8" i="333"/>
  <c r="B9" i="333"/>
  <c r="B10" i="333"/>
  <c r="B11" i="333"/>
  <c r="B12" i="333"/>
  <c r="B13" i="333"/>
  <c r="B14" i="333"/>
  <c r="B15" i="333"/>
  <c r="F16" i="332"/>
  <c r="I16" i="332" s="1"/>
  <c r="B16" i="333"/>
  <c r="I14" i="332"/>
  <c r="J14" i="332"/>
  <c r="F15" i="332"/>
  <c r="F4" i="332"/>
  <c r="J8" i="332"/>
  <c r="I9" i="332" l="1"/>
  <c r="I15" i="332"/>
  <c r="J16" i="332"/>
  <c r="I13" i="332"/>
  <c r="J10" i="332"/>
  <c r="J15" i="332"/>
  <c r="I12" i="332"/>
  <c r="I11" i="332"/>
  <c r="C6" i="450" l="1"/>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I20" i="449"/>
  <c r="B14" i="447" l="1"/>
  <c r="B5" i="177" l="1"/>
  <c r="E33" i="450"/>
  <c r="D33" i="450"/>
  <c r="C33" i="450"/>
  <c r="B16" i="54"/>
  <c r="G3" i="391"/>
  <c r="B16" i="389" l="1"/>
  <c r="D17" i="386"/>
  <c r="D13" i="385"/>
  <c r="R17" i="383"/>
  <c r="B16" i="379" l="1"/>
  <c r="E6" i="433" l="1"/>
  <c r="E7" i="433"/>
  <c r="E8" i="433"/>
  <c r="E9" i="433"/>
  <c r="E10" i="433"/>
  <c r="E11" i="433"/>
  <c r="E12" i="433"/>
  <c r="E13" i="433"/>
  <c r="E14" i="433"/>
  <c r="E15" i="433"/>
  <c r="E16" i="433"/>
  <c r="E5" i="433"/>
  <c r="D15" i="433"/>
  <c r="D14" i="433"/>
  <c r="C13" i="307" l="1"/>
  <c r="C6" i="307"/>
  <c r="C7" i="307"/>
  <c r="C8" i="307"/>
  <c r="C9" i="307"/>
  <c r="C10" i="307"/>
  <c r="C11" i="307"/>
  <c r="C12" i="307"/>
  <c r="C5" i="307"/>
  <c r="H9" i="444" l="1"/>
  <c r="H10" i="444"/>
  <c r="H11" i="444"/>
  <c r="H12" i="444"/>
  <c r="H13" i="444"/>
  <c r="H14" i="444"/>
  <c r="H15" i="444"/>
  <c r="H16" i="444"/>
  <c r="H17" i="444"/>
  <c r="D18" i="386"/>
  <c r="B17" i="384"/>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7" i="382"/>
  <c r="L4" i="274"/>
  <c r="B5" i="274" s="1"/>
  <c r="S16" i="382" l="1"/>
  <c r="B18" i="384"/>
  <c r="J24" i="451" l="1"/>
  <c r="L24" i="451"/>
  <c r="C15" i="374" l="1"/>
  <c r="N42" i="434" l="1"/>
  <c r="E6" i="412" l="1"/>
  <c r="E7" i="412"/>
  <c r="E8" i="412"/>
  <c r="E9" i="412"/>
  <c r="E10" i="412"/>
  <c r="E11" i="412"/>
  <c r="E12" i="412"/>
  <c r="E5" i="412"/>
  <c r="D13" i="412"/>
  <c r="H17" i="79" l="1"/>
  <c r="K24" i="451" l="1"/>
  <c r="M6" i="451"/>
  <c r="M7" i="451"/>
  <c r="M8" i="451"/>
  <c r="M9" i="451"/>
  <c r="M10" i="451"/>
  <c r="M11" i="451"/>
  <c r="M12" i="451"/>
  <c r="M13" i="451"/>
  <c r="M14" i="451"/>
  <c r="M16" i="451"/>
  <c r="M15" i="451"/>
  <c r="M18" i="451"/>
  <c r="M17" i="451"/>
  <c r="M19" i="451"/>
  <c r="M20" i="451"/>
  <c r="M21" i="451"/>
  <c r="M22" i="451"/>
  <c r="M23" i="451"/>
  <c r="M5" i="451"/>
  <c r="M24" i="451" l="1"/>
  <c r="E13" i="385"/>
  <c r="D16" i="375" l="1"/>
  <c r="H15" i="435" l="1"/>
  <c r="E16" i="345" l="1"/>
  <c r="D16" i="345"/>
  <c r="C5" i="434" l="1"/>
  <c r="F5" i="434" s="1"/>
  <c r="G5" i="434" s="1"/>
  <c r="C6" i="434"/>
  <c r="F6" i="434"/>
  <c r="G6" i="434"/>
  <c r="C7" i="434"/>
  <c r="F7" i="434"/>
  <c r="G7" i="434" s="1"/>
  <c r="C8" i="434"/>
  <c r="F8" i="434"/>
  <c r="G8" i="434"/>
  <c r="C9" i="434"/>
  <c r="F9" i="434"/>
  <c r="G9" i="434"/>
  <c r="C10" i="434"/>
  <c r="F10" i="434" s="1"/>
  <c r="G10" i="434" s="1"/>
  <c r="B11" i="434"/>
  <c r="C11" i="434"/>
  <c r="C12" i="434"/>
  <c r="F12" i="434"/>
  <c r="G12" i="434" s="1"/>
  <c r="C13" i="434"/>
  <c r="F13" i="434"/>
  <c r="G13" i="434"/>
  <c r="C14" i="434"/>
  <c r="F14" i="434"/>
  <c r="G14" i="434"/>
  <c r="C15" i="434"/>
  <c r="F15" i="434" s="1"/>
  <c r="G15" i="434" s="1"/>
  <c r="C16" i="434"/>
  <c r="F16" i="434"/>
  <c r="G16" i="434"/>
  <c r="C17" i="434"/>
  <c r="F17" i="434"/>
  <c r="G17" i="434"/>
  <c r="C18" i="434"/>
  <c r="F18" i="434"/>
  <c r="G18" i="434"/>
  <c r="C19" i="434"/>
  <c r="F19" i="434"/>
  <c r="G19" i="434"/>
  <c r="C20" i="434"/>
  <c r="F20" i="434"/>
  <c r="G20" i="434" s="1"/>
  <c r="C21" i="434"/>
  <c r="F21" i="434"/>
  <c r="G21" i="434"/>
  <c r="C22" i="434"/>
  <c r="F22" i="434"/>
  <c r="G22" i="434"/>
  <c r="C23" i="434"/>
  <c r="F23" i="434"/>
  <c r="G23" i="434"/>
  <c r="C24" i="434"/>
  <c r="F24" i="434"/>
  <c r="G24" i="434"/>
  <c r="C25" i="434"/>
  <c r="G25" i="434" s="1"/>
  <c r="F25" i="434"/>
  <c r="C26" i="434"/>
  <c r="F26" i="434"/>
  <c r="G26" i="434"/>
  <c r="F11" i="434" l="1"/>
  <c r="G11" i="434" s="1"/>
  <c r="B13" i="225" l="1"/>
  <c r="E17" i="445" l="1"/>
  <c r="D17" i="445"/>
  <c r="B17" i="445"/>
  <c r="B20" i="449" l="1"/>
  <c r="B18" i="72"/>
  <c r="C18" i="72"/>
  <c r="N14" i="398" l="1"/>
  <c r="H16" i="399"/>
  <c r="H15" i="399"/>
  <c r="E16" i="222" l="1"/>
  <c r="B19" i="400" l="1"/>
  <c r="C19" i="400"/>
  <c r="D15" i="74" l="1"/>
  <c r="F17" i="387"/>
  <c r="B14" i="336" l="1"/>
  <c r="C12" i="235" l="1"/>
  <c r="B12" i="235"/>
  <c r="E12" i="235"/>
  <c r="F12" i="235" l="1"/>
  <c r="B9" i="179"/>
  <c r="I16" i="54"/>
  <c r="H3" i="391"/>
  <c r="C8" i="179" l="1"/>
  <c r="B3" i="177"/>
  <c r="C6" i="179"/>
  <c r="C7" i="179"/>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G19"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B14" i="459" s="1"/>
  <c r="F10" i="465"/>
  <c r="E10" i="465"/>
  <c r="D10" i="465"/>
  <c r="C10" i="465"/>
  <c r="B10" i="465"/>
  <c r="I9" i="465"/>
  <c r="I8" i="465"/>
  <c r="I7" i="465"/>
  <c r="I6" i="465"/>
  <c r="I5" i="465"/>
  <c r="I4" i="465"/>
  <c r="H6" i="466"/>
  <c r="B15" i="459" s="1"/>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H10" i="242"/>
  <c r="K10" i="242" s="1"/>
  <c r="H9" i="242"/>
  <c r="N9" i="242" s="1"/>
  <c r="H8" i="242"/>
  <c r="I8" i="242" s="1"/>
  <c r="H7" i="242"/>
  <c r="K7" i="242" s="1"/>
  <c r="H6" i="242"/>
  <c r="J6" i="242" s="1"/>
  <c r="H5" i="242"/>
  <c r="H4" i="242"/>
  <c r="E13" i="241"/>
  <c r="D13" i="241"/>
  <c r="C13" i="241"/>
  <c r="B13" i="241"/>
  <c r="K12" i="241"/>
  <c r="K11" i="241"/>
  <c r="J11" i="241"/>
  <c r="G11" i="241"/>
  <c r="H11" i="241" s="1"/>
  <c r="G10" i="241"/>
  <c r="J10" i="241" s="1"/>
  <c r="G9" i="241"/>
  <c r="J9" i="241" s="1"/>
  <c r="G8" i="241"/>
  <c r="K8" i="241" s="1"/>
  <c r="G7" i="241"/>
  <c r="J7" i="241" s="1"/>
  <c r="G6" i="241"/>
  <c r="K6" i="241" s="1"/>
  <c r="G5" i="241"/>
  <c r="J5" i="241" s="1"/>
  <c r="G4" i="241"/>
  <c r="E13" i="214"/>
  <c r="D13" i="214"/>
  <c r="C13" i="214"/>
  <c r="B13" i="214"/>
  <c r="F12" i="214"/>
  <c r="F11" i="214"/>
  <c r="F10" i="214"/>
  <c r="H10" i="214" s="1"/>
  <c r="F9" i="214"/>
  <c r="I9" i="214" s="1"/>
  <c r="F8" i="214"/>
  <c r="J8" i="214" s="1"/>
  <c r="F7" i="214"/>
  <c r="I7" i="214" s="1"/>
  <c r="F6" i="214"/>
  <c r="J6" i="214" s="1"/>
  <c r="F5" i="214"/>
  <c r="F4" i="214"/>
  <c r="C13" i="240"/>
  <c r="B13" i="240"/>
  <c r="D12" i="240"/>
  <c r="F12" i="240" s="1"/>
  <c r="D11" i="240"/>
  <c r="E11" i="240" s="1"/>
  <c r="D10" i="240"/>
  <c r="E10" i="240" s="1"/>
  <c r="D9" i="240"/>
  <c r="E9" i="240" s="1"/>
  <c r="D8" i="240"/>
  <c r="D7" i="240"/>
  <c r="D6" i="240"/>
  <c r="F6" i="240" s="1"/>
  <c r="D5" i="240"/>
  <c r="F5" i="240" s="1"/>
  <c r="D4" i="240"/>
  <c r="C13" i="239"/>
  <c r="B13" i="239"/>
  <c r="D12" i="239"/>
  <c r="E12" i="239" s="1"/>
  <c r="D11" i="239"/>
  <c r="D10" i="239"/>
  <c r="D9" i="239"/>
  <c r="D8" i="239"/>
  <c r="F8" i="239" s="1"/>
  <c r="D7" i="239"/>
  <c r="F7" i="239" s="1"/>
  <c r="D6" i="239"/>
  <c r="F6" i="239" s="1"/>
  <c r="D5" i="239"/>
  <c r="E5" i="239" s="1"/>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H9" i="233"/>
  <c r="K9" i="233" s="1"/>
  <c r="H8" i="233"/>
  <c r="N8" i="233" s="1"/>
  <c r="H7" i="233"/>
  <c r="I7" i="233" s="1"/>
  <c r="H6" i="233"/>
  <c r="M6" i="233" s="1"/>
  <c r="H5" i="233"/>
  <c r="M5" i="233" s="1"/>
  <c r="H4" i="233"/>
  <c r="G13" i="232"/>
  <c r="F13" i="232"/>
  <c r="E13" i="232"/>
  <c r="D13" i="232"/>
  <c r="C13" i="232"/>
  <c r="B13" i="232"/>
  <c r="H12" i="232"/>
  <c r="H11" i="232"/>
  <c r="H10" i="232"/>
  <c r="K10" i="232" s="1"/>
  <c r="H9" i="232"/>
  <c r="H8" i="232"/>
  <c r="I8" i="232" s="1"/>
  <c r="H7" i="232"/>
  <c r="M7" i="232" s="1"/>
  <c r="H6" i="232"/>
  <c r="M6" i="232" s="1"/>
  <c r="H5" i="232"/>
  <c r="L5" i="232" s="1"/>
  <c r="H4" i="232"/>
  <c r="N4" i="232" s="1"/>
  <c r="E13" i="231"/>
  <c r="D13" i="231"/>
  <c r="C13" i="231"/>
  <c r="B13" i="231"/>
  <c r="F12" i="231"/>
  <c r="H12" i="231" s="1"/>
  <c r="F11" i="231"/>
  <c r="I11" i="231" s="1"/>
  <c r="F10" i="231"/>
  <c r="F9" i="231"/>
  <c r="G9" i="231" s="1"/>
  <c r="F8" i="231"/>
  <c r="H8" i="231" s="1"/>
  <c r="F7" i="231"/>
  <c r="I7" i="231" s="1"/>
  <c r="F6" i="231"/>
  <c r="J6" i="231" s="1"/>
  <c r="F5" i="231"/>
  <c r="I5" i="231" s="1"/>
  <c r="F4" i="231"/>
  <c r="J4" i="231" s="1"/>
  <c r="C13" i="229"/>
  <c r="B13" i="229"/>
  <c r="D12" i="229"/>
  <c r="D11" i="229"/>
  <c r="F11" i="229" s="1"/>
  <c r="D10" i="229"/>
  <c r="F10" i="229" s="1"/>
  <c r="D9" i="229"/>
  <c r="D8" i="229"/>
  <c r="E8" i="229" s="1"/>
  <c r="D7" i="229"/>
  <c r="E7" i="229" s="1"/>
  <c r="D6" i="229"/>
  <c r="F6" i="229" s="1"/>
  <c r="D5" i="229"/>
  <c r="D4" i="229"/>
  <c r="F4" i="229" s="1"/>
  <c r="B12" i="230"/>
  <c r="O12" i="227"/>
  <c r="G12" i="227"/>
  <c r="F12" i="227"/>
  <c r="E12" i="227"/>
  <c r="D12" i="227"/>
  <c r="C12" i="227"/>
  <c r="B12" i="227"/>
  <c r="P11" i="227"/>
  <c r="N11" i="227"/>
  <c r="M11" i="227"/>
  <c r="L11" i="227"/>
  <c r="K11" i="227"/>
  <c r="J11" i="227"/>
  <c r="G11" i="227"/>
  <c r="U12" i="227" s="1"/>
  <c r="F11" i="227"/>
  <c r="T12" i="227" s="1"/>
  <c r="E11" i="227"/>
  <c r="S12" i="227" s="1"/>
  <c r="D11" i="227"/>
  <c r="R12" i="227" s="1"/>
  <c r="C11" i="227"/>
  <c r="Q12" i="227" s="1"/>
  <c r="B11" i="227"/>
  <c r="P10" i="227"/>
  <c r="O10" i="227"/>
  <c r="G10" i="227"/>
  <c r="F10" i="227"/>
  <c r="E10" i="227"/>
  <c r="D10" i="227"/>
  <c r="R10" i="227" s="1"/>
  <c r="C10" i="227"/>
  <c r="Q10" i="227" s="1"/>
  <c r="T9" i="227"/>
  <c r="S9" i="227"/>
  <c r="R9" i="227"/>
  <c r="Q9" i="227"/>
  <c r="P9" i="227"/>
  <c r="O9" i="227"/>
  <c r="G9" i="227"/>
  <c r="U9" i="227" s="1"/>
  <c r="T8" i="227"/>
  <c r="S8" i="227"/>
  <c r="R8" i="227"/>
  <c r="Q8" i="227"/>
  <c r="P8" i="227"/>
  <c r="O8" i="227"/>
  <c r="G8" i="227"/>
  <c r="U8" i="227" s="1"/>
  <c r="T7" i="227"/>
  <c r="S7" i="227"/>
  <c r="R7" i="227"/>
  <c r="Q7" i="227"/>
  <c r="P7" i="227"/>
  <c r="O7" i="227"/>
  <c r="G7" i="227"/>
  <c r="H7" i="227" s="1"/>
  <c r="T6" i="227"/>
  <c r="S6" i="227"/>
  <c r="R6" i="227"/>
  <c r="Q6" i="227"/>
  <c r="P6" i="227"/>
  <c r="O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I12" i="223"/>
  <c r="C12" i="223"/>
  <c r="K12" i="223" s="1"/>
  <c r="B12" i="223"/>
  <c r="G11" i="223"/>
  <c r="I11" i="223" s="1"/>
  <c r="C11" i="223"/>
  <c r="K11" i="223" s="1"/>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G15" i="228"/>
  <c r="J15" i="228" s="1"/>
  <c r="G14" i="228"/>
  <c r="L14" i="228" s="1"/>
  <c r="G13" i="228"/>
  <c r="H13" i="228" s="1"/>
  <c r="G12" i="228"/>
  <c r="G11" i="228"/>
  <c r="J11" i="228" s="1"/>
  <c r="G10" i="228"/>
  <c r="L10" i="228" s="1"/>
  <c r="G9" i="228"/>
  <c r="I9" i="228" s="1"/>
  <c r="G8" i="228"/>
  <c r="G7" i="228"/>
  <c r="G6" i="228"/>
  <c r="L6" i="228" s="1"/>
  <c r="G5" i="228"/>
  <c r="G4" i="228"/>
  <c r="F17" i="226"/>
  <c r="E17" i="226"/>
  <c r="D17" i="226"/>
  <c r="C17" i="226"/>
  <c r="B17" i="226"/>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7" i="222"/>
  <c r="C17" i="222"/>
  <c r="B17" i="222"/>
  <c r="E15" i="222"/>
  <c r="G15" i="222" s="1"/>
  <c r="E14" i="222"/>
  <c r="G14" i="222" s="1"/>
  <c r="E13" i="222"/>
  <c r="E12" i="222"/>
  <c r="E11" i="222"/>
  <c r="F11" i="222" s="1"/>
  <c r="E10" i="222"/>
  <c r="F10" i="222" s="1"/>
  <c r="E9" i="222"/>
  <c r="G9" i="222" s="1"/>
  <c r="E8" i="222"/>
  <c r="F8" i="222" s="1"/>
  <c r="E7" i="222"/>
  <c r="F7" i="222" s="1"/>
  <c r="E6" i="222"/>
  <c r="E5" i="222"/>
  <c r="G5" i="222" s="1"/>
  <c r="E4" i="222"/>
  <c r="D17" i="219"/>
  <c r="C17" i="219"/>
  <c r="B17" i="219"/>
  <c r="E16" i="219"/>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E16" i="389" s="1"/>
  <c r="D15" i="215"/>
  <c r="D14" i="215"/>
  <c r="D13" i="215"/>
  <c r="D12" i="215"/>
  <c r="E12" i="215" s="1"/>
  <c r="E11" i="215"/>
  <c r="D11" i="215"/>
  <c r="F11" i="215" s="1"/>
  <c r="D10" i="215"/>
  <c r="D9" i="215"/>
  <c r="D8" i="215"/>
  <c r="C8" i="389" s="1"/>
  <c r="E8" i="389" s="1"/>
  <c r="D7" i="215"/>
  <c r="E7" i="215" s="1"/>
  <c r="D6" i="215"/>
  <c r="D5" i="215"/>
  <c r="F4" i="215"/>
  <c r="D4" i="215"/>
  <c r="E4" i="215" s="1"/>
  <c r="D20" i="282"/>
  <c r="C20" i="282"/>
  <c r="B20" i="282"/>
  <c r="E19" i="282"/>
  <c r="G19" i="282" s="1"/>
  <c r="E18" i="282"/>
  <c r="E17" i="282"/>
  <c r="G17" i="282" s="1"/>
  <c r="G16" i="282"/>
  <c r="F16" i="282"/>
  <c r="E16" i="282"/>
  <c r="G15" i="282"/>
  <c r="F15" i="282"/>
  <c r="E15" i="282"/>
  <c r="E14" i="282"/>
  <c r="G14" i="282" s="1"/>
  <c r="E13" i="282"/>
  <c r="E12" i="282"/>
  <c r="G12" i="282" s="1"/>
  <c r="G11" i="282"/>
  <c r="E11" i="282"/>
  <c r="F11" i="282" s="1"/>
  <c r="E10" i="282"/>
  <c r="G9" i="282"/>
  <c r="E9" i="282"/>
  <c r="F9" i="282" s="1"/>
  <c r="E8" i="282"/>
  <c r="F8" i="282" s="1"/>
  <c r="G7" i="282"/>
  <c r="F7" i="282"/>
  <c r="E7" i="282"/>
  <c r="E6" i="282"/>
  <c r="G6" i="282" s="1"/>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E4" i="412"/>
  <c r="L15" i="425"/>
  <c r="L17" i="425"/>
  <c r="G17" i="79"/>
  <c r="F18" i="78"/>
  <c r="D18" i="78"/>
  <c r="B18" i="78"/>
  <c r="H17" i="78"/>
  <c r="H16" i="78"/>
  <c r="E16" i="78" s="1"/>
  <c r="H15" i="78"/>
  <c r="E15" i="78" s="1"/>
  <c r="G15" i="78"/>
  <c r="C15" i="78"/>
  <c r="H14" i="78"/>
  <c r="E14" i="78" s="1"/>
  <c r="G14" i="78"/>
  <c r="H13" i="78"/>
  <c r="C13" i="78" s="1"/>
  <c r="G13" i="78"/>
  <c r="E13" i="78"/>
  <c r="H12" i="78"/>
  <c r="E12" i="78" s="1"/>
  <c r="G12" i="78"/>
  <c r="H11" i="78"/>
  <c r="E11" i="78" s="1"/>
  <c r="G10" i="78"/>
  <c r="E10" i="78"/>
  <c r="C10" i="78"/>
  <c r="H9" i="78"/>
  <c r="G9" i="78"/>
  <c r="E9" i="78"/>
  <c r="C9" i="78"/>
  <c r="H8" i="78"/>
  <c r="C8" i="78" s="1"/>
  <c r="G8" i="78"/>
  <c r="H7" i="78"/>
  <c r="H6" i="78"/>
  <c r="E6" i="78" s="1"/>
  <c r="H5" i="78"/>
  <c r="C5" i="78"/>
  <c r="D19" i="395"/>
  <c r="D18" i="395"/>
  <c r="D17" i="395"/>
  <c r="D16" i="395"/>
  <c r="D15" i="395"/>
  <c r="D14" i="395"/>
  <c r="D13" i="395"/>
  <c r="D12" i="395"/>
  <c r="D11" i="395"/>
  <c r="D10" i="395"/>
  <c r="D9" i="395"/>
  <c r="D8" i="395"/>
  <c r="D7" i="395"/>
  <c r="D6" i="395"/>
  <c r="D5" i="395"/>
  <c r="B11" i="393"/>
  <c r="C4" i="393" s="1"/>
  <c r="B12" i="392"/>
  <c r="C5" i="392" s="1"/>
  <c r="C9" i="392"/>
  <c r="C8" i="392"/>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9" i="444"/>
  <c r="D19" i="444"/>
  <c r="C19" i="444"/>
  <c r="B19" i="444"/>
  <c r="H18" i="444"/>
  <c r="F14" i="444"/>
  <c r="F19" i="444" s="1"/>
  <c r="H8" i="444"/>
  <c r="H7" i="444"/>
  <c r="H6" i="444"/>
  <c r="H5" i="444"/>
  <c r="H4" i="444"/>
  <c r="I12" i="29"/>
  <c r="H12" i="29"/>
  <c r="G12" i="29"/>
  <c r="F12" i="29"/>
  <c r="E12" i="29"/>
  <c r="D12" i="29"/>
  <c r="C12" i="29"/>
  <c r="B12" i="29"/>
  <c r="J11" i="29"/>
  <c r="J10" i="29"/>
  <c r="J9" i="29"/>
  <c r="J8" i="29"/>
  <c r="J7" i="29"/>
  <c r="J6" i="29"/>
  <c r="J5" i="29"/>
  <c r="J4" i="29"/>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N19" i="451"/>
  <c r="I33" i="450"/>
  <c r="H33" i="450"/>
  <c r="G33" i="450"/>
  <c r="F33"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5" i="389"/>
  <c r="D15" i="389"/>
  <c r="E14" i="389"/>
  <c r="D14" i="389"/>
  <c r="B13" i="389"/>
  <c r="C12" i="389"/>
  <c r="E12" i="389" s="1"/>
  <c r="C11" i="389"/>
  <c r="E11" i="389" s="1"/>
  <c r="C4" i="389"/>
  <c r="E44" i="386"/>
  <c r="D44" i="386"/>
  <c r="E41" i="386"/>
  <c r="E40" i="386"/>
  <c r="D37" i="386"/>
  <c r="D36" i="386"/>
  <c r="D33" i="386"/>
  <c r="D32" i="386"/>
  <c r="E30" i="386"/>
  <c r="X20" i="386"/>
  <c r="Z19" i="386"/>
  <c r="Z18" i="386"/>
  <c r="Z17" i="386"/>
  <c r="B17" i="386"/>
  <c r="E17" i="386" s="1"/>
  <c r="Z16" i="386"/>
  <c r="B16" i="386"/>
  <c r="E16" i="386" s="1"/>
  <c r="Z15" i="386"/>
  <c r="D42" i="386"/>
  <c r="Z14" i="386"/>
  <c r="B14" i="386"/>
  <c r="Z13" i="386"/>
  <c r="D40" i="386"/>
  <c r="B13" i="386"/>
  <c r="Z12" i="386"/>
  <c r="D39" i="386"/>
  <c r="Z11" i="386"/>
  <c r="D38" i="386"/>
  <c r="B11" i="386"/>
  <c r="Z10" i="386"/>
  <c r="E37" i="386"/>
  <c r="Z9" i="386"/>
  <c r="Z8" i="386"/>
  <c r="Z7" i="386"/>
  <c r="B7" i="386"/>
  <c r="G7" i="386" s="1"/>
  <c r="Y6" i="386"/>
  <c r="E33" i="386"/>
  <c r="Y5" i="386"/>
  <c r="Y20" i="386" s="1"/>
  <c r="B4" i="386"/>
  <c r="D30" i="386"/>
  <c r="B3" i="386"/>
  <c r="I13" i="227" s="1"/>
  <c r="E12" i="385"/>
  <c r="E9" i="385"/>
  <c r="D9" i="385"/>
  <c r="E8" i="385"/>
  <c r="D8" i="385"/>
  <c r="E7" i="385"/>
  <c r="D7" i="385"/>
  <c r="E6" i="385"/>
  <c r="D6" i="385"/>
  <c r="E5" i="385"/>
  <c r="D5" i="385"/>
  <c r="E4" i="385"/>
  <c r="H35" i="446"/>
  <c r="H13" i="446"/>
  <c r="H3" i="446"/>
  <c r="H29" i="446"/>
  <c r="H19" i="446"/>
  <c r="H28" i="446"/>
  <c r="H17" i="446"/>
  <c r="Q17" i="384"/>
  <c r="P17" i="384"/>
  <c r="O17" i="384"/>
  <c r="N17" i="384"/>
  <c r="R17" i="384" s="1"/>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P15" i="384"/>
  <c r="N15" i="384"/>
  <c r="J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P18" i="383"/>
  <c r="N18" i="383"/>
  <c r="L18" i="383"/>
  <c r="I18" i="383"/>
  <c r="H18" i="383"/>
  <c r="F18" i="383"/>
  <c r="E18" i="383"/>
  <c r="D18" i="383"/>
  <c r="C18" i="383"/>
  <c r="M17" i="383"/>
  <c r="R16" i="383"/>
  <c r="M16" i="383"/>
  <c r="S16" i="383" s="1"/>
  <c r="B16" i="381" s="1"/>
  <c r="Q15" i="383"/>
  <c r="Q18" i="383" s="1"/>
  <c r="O15" i="383"/>
  <c r="O15" i="384" s="1"/>
  <c r="L15" i="383"/>
  <c r="K15" i="383"/>
  <c r="K18" i="383" s="1"/>
  <c r="J15" i="383"/>
  <c r="I15" i="383"/>
  <c r="G15" i="383"/>
  <c r="O14" i="383"/>
  <c r="O18" i="383" s="1"/>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O17" i="382"/>
  <c r="N17" i="382"/>
  <c r="H17" i="382"/>
  <c r="F17" i="382"/>
  <c r="E17" i="382"/>
  <c r="D17" i="382"/>
  <c r="C17" i="382"/>
  <c r="R15" i="382"/>
  <c r="S15" i="382"/>
  <c r="Q14" i="382"/>
  <c r="P14" i="382"/>
  <c r="L14" i="382"/>
  <c r="K14" i="382"/>
  <c r="K15" i="384" s="1"/>
  <c r="J14" i="382"/>
  <c r="I14" i="382"/>
  <c r="G14" i="382"/>
  <c r="P13" i="382"/>
  <c r="P14" i="384" s="1"/>
  <c r="L13" i="382"/>
  <c r="K13" i="382"/>
  <c r="K17" i="382" s="1"/>
  <c r="J13" i="382"/>
  <c r="I13" i="382"/>
  <c r="G13" i="382"/>
  <c r="M13" i="382" s="1"/>
  <c r="R12" i="382"/>
  <c r="S12" i="382" s="1"/>
  <c r="S11" i="382"/>
  <c r="R11" i="382"/>
  <c r="R10" i="382"/>
  <c r="S10" i="382" s="1"/>
  <c r="R9" i="382"/>
  <c r="S9" i="382"/>
  <c r="R8" i="382"/>
  <c r="S8" i="382" s="1"/>
  <c r="R7" i="382"/>
  <c r="S7" i="382" s="1"/>
  <c r="R6" i="382"/>
  <c r="S6" i="382" s="1"/>
  <c r="R5" i="382"/>
  <c r="S5" i="382"/>
  <c r="R4" i="382"/>
  <c r="S4" i="382"/>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E16" i="379"/>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G12" i="377" s="1"/>
  <c r="B11" i="377"/>
  <c r="G11" i="377" s="1"/>
  <c r="B10" i="377"/>
  <c r="G10" i="377" s="1"/>
  <c r="B9" i="377"/>
  <c r="G9" i="377" s="1"/>
  <c r="B8" i="377"/>
  <c r="G8" i="377" s="1"/>
  <c r="B7" i="377"/>
  <c r="G7" i="377" s="1"/>
  <c r="B6" i="377"/>
  <c r="G6" i="377" s="1"/>
  <c r="B5" i="377"/>
  <c r="G5" i="377" s="1"/>
  <c r="B4" i="377"/>
  <c r="G4" i="377" s="1"/>
  <c r="E15"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H16" i="342"/>
  <c r="E16" i="342"/>
  <c r="H15" i="342"/>
  <c r="G15" i="342"/>
  <c r="F15" i="342"/>
  <c r="H14" i="342"/>
  <c r="G14" i="342"/>
  <c r="F14" i="342"/>
  <c r="E14" i="342"/>
  <c r="H13" i="342"/>
  <c r="E13" i="342"/>
  <c r="H12" i="342"/>
  <c r="G12" i="342"/>
  <c r="F12" i="342"/>
  <c r="E12" i="342"/>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H16" i="332"/>
  <c r="H15" i="332"/>
  <c r="H9" i="332"/>
  <c r="G9" i="332"/>
  <c r="G7" i="332"/>
  <c r="D10" i="333"/>
  <c r="D8" i="333"/>
  <c r="B4" i="333"/>
  <c r="D4" i="333" s="1"/>
  <c r="D15" i="333"/>
  <c r="D13" i="333"/>
  <c r="D14" i="336"/>
  <c r="C13" i="336"/>
  <c r="I13" i="335"/>
  <c r="I12" i="335"/>
  <c r="E12" i="335"/>
  <c r="I11" i="335"/>
  <c r="C11" i="385" s="1"/>
  <c r="D11" i="385" s="1"/>
  <c r="E11" i="335"/>
  <c r="I10" i="335"/>
  <c r="C10" i="385" s="1"/>
  <c r="E10" i="335"/>
  <c r="I9" i="335"/>
  <c r="J9" i="335" s="1"/>
  <c r="E9" i="335"/>
  <c r="I8" i="335"/>
  <c r="J8" i="335" s="1"/>
  <c r="E8" i="335"/>
  <c r="I7" i="335"/>
  <c r="J7" i="335" s="1"/>
  <c r="E7" i="335"/>
  <c r="I6" i="335"/>
  <c r="J6" i="335" s="1"/>
  <c r="E6" i="335"/>
  <c r="I5" i="335"/>
  <c r="E5" i="335"/>
  <c r="I4" i="335"/>
  <c r="E4" i="335"/>
  <c r="J4" i="335" s="1"/>
  <c r="J7" i="214" l="1"/>
  <c r="D12" i="223"/>
  <c r="F12" i="223" s="1"/>
  <c r="F16" i="219"/>
  <c r="F12" i="215"/>
  <c r="C7" i="389"/>
  <c r="C7" i="230"/>
  <c r="D7" i="230" s="1"/>
  <c r="G8" i="282"/>
  <c r="F17" i="282"/>
  <c r="F6" i="282"/>
  <c r="G5" i="282"/>
  <c r="E8" i="78"/>
  <c r="C14" i="78"/>
  <c r="B18" i="276"/>
  <c r="B19" i="276" s="1"/>
  <c r="J5" i="335"/>
  <c r="E11" i="385"/>
  <c r="I11" i="241"/>
  <c r="K6" i="233"/>
  <c r="L6" i="233"/>
  <c r="N6" i="233"/>
  <c r="U7" i="227"/>
  <c r="H19" i="444"/>
  <c r="Q15" i="384"/>
  <c r="S5" i="383"/>
  <c r="R10" i="384"/>
  <c r="S7" i="383"/>
  <c r="J17" i="382"/>
  <c r="J14" i="384"/>
  <c r="J18" i="384" s="1"/>
  <c r="I17" i="382"/>
  <c r="I14" i="384"/>
  <c r="R13" i="382"/>
  <c r="G15" i="384"/>
  <c r="M14" i="382"/>
  <c r="R14" i="382"/>
  <c r="R17" i="382" s="1"/>
  <c r="K14" i="384"/>
  <c r="K18"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U11" i="227"/>
  <c r="Q11" i="227"/>
  <c r="E11" i="224"/>
  <c r="E6" i="224"/>
  <c r="E12" i="224"/>
  <c r="E4" i="224"/>
  <c r="F8" i="224"/>
  <c r="E13" i="224"/>
  <c r="E5" i="224"/>
  <c r="F10" i="224"/>
  <c r="F5" i="222"/>
  <c r="H9" i="219"/>
  <c r="H7" i="219"/>
  <c r="H14" i="219"/>
  <c r="C6" i="392"/>
  <c r="D18" i="384"/>
  <c r="R7" i="384"/>
  <c r="R5" i="384"/>
  <c r="M12" i="384"/>
  <c r="R12" i="384"/>
  <c r="R13" i="384"/>
  <c r="R16" i="384"/>
  <c r="M10" i="384"/>
  <c r="R6" i="384"/>
  <c r="M16" i="384"/>
  <c r="M11" i="384"/>
  <c r="R11" i="384"/>
  <c r="R15"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E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5" i="435"/>
  <c r="J28" i="434"/>
  <c r="J32" i="434"/>
  <c r="J36" i="434"/>
  <c r="J31" i="434"/>
  <c r="J34" i="434"/>
  <c r="J30" i="434"/>
  <c r="J27"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D9" i="333"/>
  <c r="C4" i="392"/>
  <c r="C4" i="272"/>
  <c r="C12" i="272"/>
  <c r="C13" i="272"/>
  <c r="C6" i="272"/>
  <c r="C7" i="272"/>
  <c r="C8" i="272"/>
  <c r="C9" i="272"/>
  <c r="C10" i="272"/>
  <c r="C11" i="272"/>
  <c r="C5" i="272"/>
  <c r="F17" i="43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4" i="217"/>
  <c r="L5" i="217"/>
  <c r="N4" i="217"/>
  <c r="N6" i="217"/>
  <c r="L9" i="217"/>
  <c r="M15" i="217"/>
  <c r="K23" i="217"/>
  <c r="T5" i="217"/>
  <c r="Q8" i="217"/>
  <c r="R9" i="217"/>
  <c r="R13" i="217"/>
  <c r="F19" i="401"/>
  <c r="F18" i="384"/>
  <c r="H18" i="384"/>
  <c r="K7" i="427"/>
  <c r="D10" i="385"/>
  <c r="E10" i="385"/>
  <c r="D12" i="385"/>
  <c r="C5" i="179"/>
  <c r="F5" i="215"/>
  <c r="E5" i="215"/>
  <c r="D17" i="215"/>
  <c r="E11" i="379"/>
  <c r="G13" i="282"/>
  <c r="F13" i="282"/>
  <c r="G6" i="222"/>
  <c r="F6" i="222"/>
  <c r="S11" i="227"/>
  <c r="S10" i="227"/>
  <c r="H10" i="227"/>
  <c r="D13" i="240"/>
  <c r="E13" i="240" s="1"/>
  <c r="E4" i="240"/>
  <c r="F8" i="240"/>
  <c r="E8" i="240"/>
  <c r="H6" i="332"/>
  <c r="G6" i="332"/>
  <c r="J9" i="427"/>
  <c r="J29" i="434"/>
  <c r="E7" i="379"/>
  <c r="F7" i="379"/>
  <c r="L17" i="382"/>
  <c r="L14" i="384"/>
  <c r="G4" i="386"/>
  <c r="C5" i="389"/>
  <c r="E5" i="389" s="1"/>
  <c r="C19" i="334"/>
  <c r="I6" i="402"/>
  <c r="H6" i="402"/>
  <c r="F13" i="342"/>
  <c r="Q18" i="384"/>
  <c r="E18" i="384"/>
  <c r="D18" i="445"/>
  <c r="F9" i="445"/>
  <c r="H9" i="445" s="1"/>
  <c r="G18" i="282"/>
  <c r="F18" i="282"/>
  <c r="E10" i="225"/>
  <c r="F10" i="225"/>
  <c r="H11" i="332"/>
  <c r="G13" i="342"/>
  <c r="E10" i="379"/>
  <c r="K12" i="379"/>
  <c r="Q17" i="382"/>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G13" i="236"/>
  <c r="H8" i="236" s="1"/>
  <c r="D17" i="334"/>
  <c r="G11" i="332"/>
  <c r="F16" i="379"/>
  <c r="P17" i="382"/>
  <c r="J18" i="383"/>
  <c r="M14" i="383"/>
  <c r="D14" i="333"/>
  <c r="F11" i="342"/>
  <c r="H4" i="402"/>
  <c r="M7" i="384"/>
  <c r="J35" i="434"/>
  <c r="F8" i="379"/>
  <c r="E8" i="379"/>
  <c r="I15" i="384"/>
  <c r="M6" i="384"/>
  <c r="C12" i="78"/>
  <c r="E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J5" i="427"/>
  <c r="H8" i="402"/>
  <c r="O14" i="384"/>
  <c r="O18" i="384" s="1"/>
  <c r="R14" i="383"/>
  <c r="R18" i="383" s="1"/>
  <c r="M9" i="384"/>
  <c r="J8" i="427"/>
  <c r="J10" i="379"/>
  <c r="K10" i="379"/>
  <c r="G14" i="384"/>
  <c r="S13" i="382"/>
  <c r="G17" i="382"/>
  <c r="M15" i="383"/>
  <c r="G18" i="383"/>
  <c r="K25" i="217"/>
  <c r="L7" i="226"/>
  <c r="K7" i="226"/>
  <c r="I7" i="226"/>
  <c r="N7" i="226"/>
  <c r="K12" i="228"/>
  <c r="J12" i="228"/>
  <c r="H12" i="228"/>
  <c r="I12" i="228"/>
  <c r="L12" i="228"/>
  <c r="F9" i="229"/>
  <c r="E9" i="229"/>
  <c r="D6" i="333"/>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K4" i="241"/>
  <c r="J4" i="241"/>
  <c r="H4" i="241"/>
  <c r="I4" i="241"/>
  <c r="N6" i="242"/>
  <c r="L6" i="242"/>
  <c r="I6" i="242"/>
  <c r="M6" i="242"/>
  <c r="D16" i="461"/>
  <c r="F6" i="456"/>
  <c r="E6" i="456"/>
  <c r="G6" i="78"/>
  <c r="C6" i="78"/>
  <c r="F15" i="215"/>
  <c r="H13" i="219"/>
  <c r="L5" i="228"/>
  <c r="J5" i="228"/>
  <c r="K5" i="228"/>
  <c r="I5" i="228"/>
  <c r="H5" i="228"/>
  <c r="C14" i="225"/>
  <c r="I7" i="435"/>
  <c r="E40" i="380"/>
  <c r="D37" i="380"/>
  <c r="E32" i="380"/>
  <c r="D29" i="380"/>
  <c r="D38" i="380"/>
  <c r="E33" i="380"/>
  <c r="D30" i="380"/>
  <c r="D28" i="380"/>
  <c r="E35" i="380"/>
  <c r="L15" i="384"/>
  <c r="C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K5" i="241"/>
  <c r="I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9" i="215"/>
  <c r="R7" i="217"/>
  <c r="O7" i="217"/>
  <c r="K22" i="217"/>
  <c r="P8" i="217"/>
  <c r="M8" i="217"/>
  <c r="T10" i="217"/>
  <c r="L10" i="217"/>
  <c r="Q10" i="217"/>
  <c r="F7" i="224"/>
  <c r="E7" i="224"/>
  <c r="D17" i="224"/>
  <c r="F17" i="224" s="1"/>
  <c r="N9" i="226"/>
  <c r="M9" i="226"/>
  <c r="K9" i="226"/>
  <c r="L9" i="226"/>
  <c r="F9" i="223"/>
  <c r="E9" i="223"/>
  <c r="P13" i="227"/>
  <c r="H12" i="227"/>
  <c r="I6" i="241"/>
  <c r="H6" i="241"/>
  <c r="N12" i="242"/>
  <c r="M12" i="242"/>
  <c r="K12" i="242"/>
  <c r="J12" i="242"/>
  <c r="P18" i="384"/>
  <c r="C9" i="389"/>
  <c r="E9" i="389" s="1"/>
  <c r="N20" i="449"/>
  <c r="D19" i="400"/>
  <c r="C11"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R11" i="227"/>
  <c r="F7" i="229"/>
  <c r="N5" i="232"/>
  <c r="M5" i="232"/>
  <c r="K5" i="232"/>
  <c r="J5" i="232"/>
  <c r="F7" i="240"/>
  <c r="E7" i="240"/>
  <c r="I8" i="214"/>
  <c r="G8" i="214"/>
  <c r="J6" i="241"/>
  <c r="L12" i="242"/>
  <c r="C9" i="393"/>
  <c r="S5" i="217"/>
  <c r="S9" i="217"/>
  <c r="S13" i="217"/>
  <c r="K27" i="217"/>
  <c r="F15" i="224"/>
  <c r="E15" i="224"/>
  <c r="K6" i="226"/>
  <c r="J6" i="226"/>
  <c r="J14" i="226"/>
  <c r="I14" i="226"/>
  <c r="E9" i="225"/>
  <c r="J12" i="225"/>
  <c r="H4" i="231"/>
  <c r="G4" i="231"/>
  <c r="K7" i="241"/>
  <c r="I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I9" i="241"/>
  <c r="I6" i="466"/>
  <c r="J3" i="466" s="1"/>
  <c r="B14" i="227"/>
  <c r="H36" i="446"/>
  <c r="F15" i="456"/>
  <c r="D16" i="456"/>
  <c r="F16" i="456" s="1"/>
  <c r="I10" i="465"/>
  <c r="J7" i="465" s="1"/>
  <c r="D15" i="459"/>
  <c r="H13" i="242"/>
  <c r="I12" i="242"/>
  <c r="H12" i="241"/>
  <c r="G13" i="241"/>
  <c r="J13" i="241" s="1"/>
  <c r="I12" i="241"/>
  <c r="J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I16" i="226"/>
  <c r="F16" i="224"/>
  <c r="B14" i="225"/>
  <c r="E16" i="224"/>
  <c r="B14" i="223"/>
  <c r="C14" i="223"/>
  <c r="E17" i="219"/>
  <c r="H17" i="219" s="1"/>
  <c r="F16" i="215"/>
  <c r="E7" i="389"/>
  <c r="D13" i="389"/>
  <c r="D4" i="389"/>
  <c r="D6" i="389"/>
  <c r="D8" i="389"/>
  <c r="D12" i="389"/>
  <c r="D5" i="389"/>
  <c r="D7" i="389"/>
  <c r="D11" i="389"/>
  <c r="E4" i="389"/>
  <c r="F19" i="282"/>
  <c r="H18" i="78"/>
  <c r="C17" i="78"/>
  <c r="E17" i="78"/>
  <c r="G17" i="78"/>
  <c r="C8" i="393"/>
  <c r="C10" i="392"/>
  <c r="J12" i="29"/>
  <c r="C4" i="179"/>
  <c r="N17" i="451"/>
  <c r="N6" i="451"/>
  <c r="N13" i="451"/>
  <c r="N4" i="451"/>
  <c r="N15" i="451"/>
  <c r="N21" i="451"/>
  <c r="N8" i="451"/>
  <c r="N22" i="451"/>
  <c r="N7" i="451"/>
  <c r="N10" i="451"/>
  <c r="N23" i="451"/>
  <c r="N14" i="451"/>
  <c r="N16" i="451"/>
  <c r="L7" i="397"/>
  <c r="H9" i="391"/>
  <c r="K20" i="449"/>
  <c r="D18" i="72"/>
  <c r="G20" i="449"/>
  <c r="E7" i="386"/>
  <c r="E11" i="386"/>
  <c r="G14" i="386"/>
  <c r="E4" i="386"/>
  <c r="G11" i="386"/>
  <c r="B15" i="386"/>
  <c r="E15" i="386" s="1"/>
  <c r="D34" i="386"/>
  <c r="G13" i="386"/>
  <c r="E32" i="386"/>
  <c r="E36" i="386"/>
  <c r="E3" i="386"/>
  <c r="B12" i="386"/>
  <c r="E38" i="386"/>
  <c r="B5" i="386"/>
  <c r="G5" i="386" s="1"/>
  <c r="F18" i="386"/>
  <c r="D31" i="386"/>
  <c r="D35" i="386"/>
  <c r="D43" i="386"/>
  <c r="D41" i="386"/>
  <c r="E34" i="386"/>
  <c r="E42" i="386"/>
  <c r="G3" i="386"/>
  <c r="B6" i="386"/>
  <c r="B8" i="386"/>
  <c r="B9" i="386"/>
  <c r="G9" i="386" s="1"/>
  <c r="B10" i="386"/>
  <c r="E13" i="386"/>
  <c r="E14" i="386"/>
  <c r="G16" i="386"/>
  <c r="G17" i="386"/>
  <c r="E31" i="386"/>
  <c r="E35" i="386"/>
  <c r="E39" i="386"/>
  <c r="E43" i="386"/>
  <c r="N18" i="384"/>
  <c r="S17" i="383"/>
  <c r="B18" i="381"/>
  <c r="J16" i="379"/>
  <c r="H5" i="274"/>
  <c r="F5" i="274"/>
  <c r="G5" i="274"/>
  <c r="I5" i="274"/>
  <c r="E5" i="274"/>
  <c r="J5" i="274"/>
  <c r="C5" i="274"/>
  <c r="K5" i="274"/>
  <c r="C8" i="273"/>
  <c r="C9" i="273"/>
  <c r="C10" i="273"/>
  <c r="C7" i="273"/>
  <c r="C5" i="273"/>
  <c r="C11" i="273"/>
  <c r="C12" i="273"/>
  <c r="C6" i="273"/>
  <c r="F16" i="342"/>
  <c r="G16" i="342"/>
  <c r="J37" i="434"/>
  <c r="G16" i="341"/>
  <c r="G13" i="402"/>
  <c r="H13" i="402"/>
  <c r="I15" i="427"/>
  <c r="J15" i="427" s="1"/>
  <c r="C10" i="336"/>
  <c r="C8" i="336"/>
  <c r="C7" i="336"/>
  <c r="C11" i="336"/>
  <c r="C5" i="336"/>
  <c r="C12" i="336"/>
  <c r="C9" i="336"/>
  <c r="C6" i="336"/>
  <c r="J13" i="335"/>
  <c r="N5" i="451"/>
  <c r="N12" i="451"/>
  <c r="N20" i="451"/>
  <c r="N9" i="451"/>
  <c r="N18" i="451"/>
  <c r="N11" i="451"/>
  <c r="M19" i="449"/>
  <c r="M20" i="449" s="1"/>
  <c r="G16" i="332"/>
  <c r="F11" i="223" l="1"/>
  <c r="D9" i="389"/>
  <c r="C17" i="389"/>
  <c r="I18" i="384"/>
  <c r="S15" i="383"/>
  <c r="S14" i="382"/>
  <c r="G18" i="384"/>
  <c r="M15" i="384"/>
  <c r="R14" i="384"/>
  <c r="C11" i="230"/>
  <c r="V13" i="227"/>
  <c r="E12" i="225"/>
  <c r="I13" i="446"/>
  <c r="R18" i="384"/>
  <c r="L18" i="384"/>
  <c r="E13" i="225"/>
  <c r="E17" i="389"/>
  <c r="G17" i="222"/>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D14" i="459"/>
  <c r="B16" i="459"/>
  <c r="D16" i="459" s="1"/>
  <c r="E11" i="225"/>
  <c r="M14" i="384"/>
  <c r="D11" i="238"/>
  <c r="E17" i="215"/>
  <c r="D7" i="333"/>
  <c r="S17" i="382"/>
  <c r="G6" i="386"/>
  <c r="K13" i="227"/>
  <c r="R13" i="227" s="1"/>
  <c r="D19" i="334"/>
  <c r="C20" i="334"/>
  <c r="D20" i="334" s="1"/>
  <c r="D20" i="72"/>
  <c r="D10" i="389"/>
  <c r="F17" i="215"/>
  <c r="K17" i="228"/>
  <c r="M18" i="383"/>
  <c r="F18" i="445"/>
  <c r="H5" i="445"/>
  <c r="C12" i="392"/>
  <c r="H17" i="228"/>
  <c r="F13" i="240"/>
  <c r="B25" i="379"/>
  <c r="M17" i="382"/>
  <c r="N13" i="227"/>
  <c r="D12" i="333"/>
  <c r="S14" i="383"/>
  <c r="S18" i="383"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K13" i="241"/>
  <c r="I13" i="241"/>
  <c r="H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1" i="393"/>
  <c r="C9" i="179"/>
  <c r="N24" i="451"/>
  <c r="E6" i="386"/>
  <c r="B18" i="386"/>
  <c r="E12" i="386"/>
  <c r="G10" i="386"/>
  <c r="E5" i="386"/>
  <c r="G12" i="386"/>
  <c r="G8" i="386"/>
  <c r="G15" i="386"/>
  <c r="E9" i="386"/>
  <c r="E8" i="386"/>
  <c r="L5" i="274"/>
  <c r="C14" i="273"/>
  <c r="C14" i="272"/>
  <c r="K15" i="427"/>
  <c r="E14" i="336"/>
  <c r="C14" i="336"/>
  <c r="M18" i="384" l="1"/>
  <c r="J6" i="466"/>
  <c r="H13" i="236"/>
  <c r="H12" i="235"/>
  <c r="D5" i="333"/>
  <c r="O13" i="227"/>
  <c r="U13" i="227"/>
  <c r="D11" i="333"/>
  <c r="I13" i="225"/>
  <c r="J13" i="225"/>
  <c r="K13" i="225"/>
  <c r="C12" i="230"/>
  <c r="D12" i="230" s="1"/>
  <c r="I36" i="446"/>
  <c r="J10" i="465"/>
  <c r="F14" i="223"/>
  <c r="K36" i="452"/>
  <c r="D13" i="238"/>
  <c r="C4" i="177"/>
  <c r="C3" i="177"/>
  <c r="C10" i="386"/>
  <c r="C8" i="386"/>
  <c r="C15" i="386"/>
  <c r="C5" i="386"/>
  <c r="G18" i="386"/>
  <c r="C9" i="386"/>
  <c r="C4" i="386"/>
  <c r="C16" i="386"/>
  <c r="C7" i="386"/>
  <c r="C17" i="386"/>
  <c r="C3" i="386"/>
  <c r="C13" i="386"/>
  <c r="C11" i="386"/>
  <c r="C14" i="386"/>
  <c r="C6" i="386"/>
  <c r="C12" i="386"/>
  <c r="E18" i="386"/>
  <c r="C5"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<sst xmlns="http://schemas.openxmlformats.org/spreadsheetml/2006/main" count="18616" uniqueCount="1034">
  <si>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</si>
  <si>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</si>
  <si>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</si>
  <si>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</si>
  <si>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</si>
  <si>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</si>
  <si>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</si>
  <si>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</si>
  <si>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</si>
  <si>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</si>
  <si>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</si>
  <si>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</si>
  <si>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</si>
  <si>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</si>
  <si>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</si>
  <si>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</si>
  <si>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</si>
  <si>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</si>
  <si>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</si>
  <si>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</si>
  <si>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</si>
  <si>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</si>
  <si>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</si>
  <si>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</si>
  <si>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</si>
  <si>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</si>
  <si>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</si>
  <si>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</si>
  <si>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</si>
  <si>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</si>
  <si>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</si>
  <si>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</si>
  <si>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</si>
  <si>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</si>
  <si>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</si>
  <si>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</si>
  <si>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</si>
  <si>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</si>
  <si>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</si>
  <si>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</si>
  <si>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</si>
  <si>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</si>
  <si>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</si>
  <si>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</si>
  <si>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</si>
  <si>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</si>
  <si>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</si>
  <si>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</si>
  <si>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</si>
  <si>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</si>
  <si>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</si>
  <si>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</si>
  <si>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</si>
  <si>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</si>
  <si>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</si>
  <si>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</si>
  <si>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</si>
  <si>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</si>
  <si>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</si>
  <si>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</si>
  <si>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</si>
  <si>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</si>
  <si>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</si>
  <si>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</si>
  <si>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</si>
  <si>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</si>
  <si>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</si>
  <si>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</si>
  <si>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</si>
  <si>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</si>
  <si>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</si>
  <si>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</si>
  <si>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</si>
  <si>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</si>
  <si>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</si>
  <si>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</si>
  <si>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</si>
  <si>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</si>
  <si>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</si>
  <si>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</si>
  <si>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</si>
  <si>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</si>
  <si>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</si>
  <si>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</si>
  <si>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</si>
  <si>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</si>
  <si>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</si>
  <si>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</si>
  <si>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</si>
  <si>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</si>
  <si>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</si>
  <si>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</si>
  <si>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</si>
  <si>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</si>
  <si>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</si>
  <si>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</si>
  <si>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</si>
  <si>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</si>
  <si>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</si>
  <si>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</si>
  <si>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</si>
  <si>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</si>
  <si>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</si>
  <si>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</si>
  <si>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</si>
  <si>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</si>
  <si>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</si>
  <si>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</si>
  <si>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</si>
  <si>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</si>
  <si>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</si>
  <si>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</si>
  <si>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</si>
  <si>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</si>
  <si>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</si>
  <si>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</si>
  <si>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</si>
  <si>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</si>
  <si>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</si>
  <si>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</si>
  <si>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</si>
  <si>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</si>
  <si>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</si>
  <si>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</si>
  <si>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</si>
  <si>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</si>
  <si>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</si>
  <si>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</si>
  <si>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</si>
  <si>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</si>
  <si>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</si>
  <si>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</si>
  <si>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</si>
  <si>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</si>
  <si>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</si>
  <si>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</si>
  <si>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</si>
  <si>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</si>
  <si>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</si>
  <si>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</si>
  <si>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</si>
  <si>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</si>
  <si>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</si>
  <si>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</si>
  <si>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</si>
  <si>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</si>
  <si>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</si>
  <si>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</si>
  <si>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</si>
  <si>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</si>
  <si>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</si>
  <si>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</si>
  <si>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</si>
  <si>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</si>
  <si>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</si>
  <si>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</si>
  <si>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</si>
  <si>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</si>
  <si>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</si>
  <si>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</si>
  <si>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</si>
  <si>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</si>
  <si>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</si>
  <si>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</si>
  <si>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</si>
  <si>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</si>
  <si>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</si>
  <si>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</si>
  <si>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</si>
  <si>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</si>
  <si>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</si>
  <si>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</si>
  <si>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</si>
  <si>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</si>
  <si>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</si>
  <si>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</si>
  <si>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</si>
  <si>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</si>
  <si>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</si>
  <si>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</si>
  <si>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</si>
  <si>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</si>
  <si>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</si>
  <si>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</si>
  <si>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</si>
  <si>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</si>
  <si>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</si>
  <si>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</si>
  <si>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</si>
  <si>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</si>
  <si>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</si>
  <si>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</si>
  <si>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</si>
  <si>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</si>
  <si>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</si>
  <si>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</si>
  <si>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</si>
  <si>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</si>
  <si>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</si>
  <si>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</si>
  <si>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</si>
  <si>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</si>
  <si>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</si>
  <si>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</si>
  <si>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</si>
  <si>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</si>
  <si>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</si>
  <si>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</si>
  <si>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</si>
  <si>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</si>
  <si>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</si>
  <si>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</si>
  <si>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</si>
  <si>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</si>
  <si>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</si>
  <si>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</si>
  <si>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</si>
  <si>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</si>
  <si>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</si>
  <si>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</si>
  <si>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</si>
  <si>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</si>
  <si>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</si>
  <si>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</si>
  <si>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</si>
  <si>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</si>
  <si>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</si>
  <si>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</si>
  <si>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</si>
  <si>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</si>
  <si>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</si>
  <si>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</si>
  <si>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</si>
  <si>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</si>
  <si>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</si>
  <si>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</si>
  <si>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</si>
  <si>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</si>
  <si>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</si>
  <si>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</si>
  <si>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</si>
  <si>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</si>
  <si>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</si>
  <si>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</si>
  <si>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</si>
  <si>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</si>
  <si>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</si>
  <si>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</si>
  <si>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</si>
  <si>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</si>
  <si>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</si>
  <si>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</si>
  <si>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</si>
  <si>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</si>
  <si>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</si>
  <si>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</si>
  <si>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</si>
  <si>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</si>
  <si>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</si>
  <si>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</si>
  <si>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</si>
  <si>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</si>
  <si>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</si>
  <si>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</si>
  <si>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</si>
  <si>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</si>
  <si>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</si>
  <si>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</si>
  <si>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</si>
  <si>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</si>
  <si>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</si>
  <si>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</si>
  <si>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</si>
  <si>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</si>
  <si>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</si>
  <si>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</si>
  <si>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</si>
  <si>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</si>
  <si>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</si>
  <si>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</si>
  <si>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</si>
  <si>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</si>
  <si>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</si>
  <si>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</si>
  <si>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</si>
  <si>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</si>
  <si>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</si>
  <si>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</si>
  <si>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</si>
  <si>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</si>
  <si>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</si>
  <si>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</si>
  <si>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</si>
  <si>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</si>
  <si>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</si>
  <si>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</si>
  <si>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</si>
  <si>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</si>
  <si>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</si>
  <si>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</si>
  <si>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</si>
  <si>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</si>
  <si>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</si>
  <si>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</si>
  <si>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</si>
  <si>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</si>
  <si>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</si>
  <si>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</si>
  <si>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</si>
  <si>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</si>
  <si>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</si>
  <si>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</si>
  <si>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</si>
  <si>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</si>
  <si>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</si>
  <si>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</si>
  <si>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</si>
  <si>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</si>
  <si>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</si>
  <si>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</si>
  <si>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</si>
  <si>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</si>
  <si>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</si>
  <si>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</si>
  <si>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</si>
  <si>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</si>
  <si>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</si>
  <si>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</si>
  <si>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</si>
  <si>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</si>
  <si>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</si>
  <si>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</si>
  <si>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</si>
  <si>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</si>
  <si>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</si>
  <si>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</si>
  <si>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</si>
  <si>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</si>
  <si>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</si>
  <si>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</si>
  <si>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</si>
  <si>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</si>
  <si>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</si>
  <si>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</si>
  <si>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</si>
  <si>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</si>
  <si>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</si>
  <si>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</si>
  <si>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</si>
  <si>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</si>
  <si>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</si>
  <si>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</si>
  <si>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</si>
  <si>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</si>
  <si>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</si>
  <si>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</si>
  <si>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</si>
  <si>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</si>
  <si>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</si>
  <si>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</si>
  <si>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</si>
  <si>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</si>
  <si>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</si>
  <si>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</si>
  <si>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</si>
  <si>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</si>
  <si>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</si>
  <si>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</si>
  <si>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</si>
  <si>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</si>
  <si>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</si>
  <si>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</si>
  <si>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</si>
  <si>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</si>
  <si>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</si>
  <si>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</si>
  <si>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</si>
  <si>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</si>
  <si>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</si>
  <si>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</si>
  <si>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</si>
  <si>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</si>
  <si>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</si>
  <si>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</si>
  <si>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</si>
  <si>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</si>
  <si>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</si>
  <si>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</si>
  <si>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</si>
  <si>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</si>
  <si>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</si>
  <si>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</si>
  <si>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</si>
  <si>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</si>
  <si>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</si>
  <si>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</si>
  <si>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</si>
  <si>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</si>
  <si>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</si>
  <si>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</si>
  <si>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</si>
  <si>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</si>
  <si>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</si>
  <si>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</si>
  <si>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</si>
  <si>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</si>
  <si>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</si>
  <si>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</si>
  <si>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</si>
  <si>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</si>
  <si>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</si>
  <si>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</si>
  <si>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</si>
  <si>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</si>
  <si>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</si>
  <si>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</si>
  <si>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</si>
  <si>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</si>
  <si>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</si>
  <si>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</si>
  <si>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</si>
  <si>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</si>
  <si>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</si>
  <si>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</si>
  <si>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</si>
  <si>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</si>
  <si>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</si>
  <si>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</si>
  <si>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</si>
  <si>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</si>
  <si>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</si>
  <si>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</si>
  <si>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</si>
  <si>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</si>
  <si>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</si>
  <si>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</si>
  <si>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</si>
  <si>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</si>
  <si>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</si>
  <si>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</si>
  <si>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</si>
  <si>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</si>
  <si>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</si>
  <si>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</si>
  <si>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</si>
  <si>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</si>
  <si>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</si>
  <si>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</si>
  <si>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</si>
  <si>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</si>
  <si>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</si>
  <si>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</si>
  <si>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</si>
  <si>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</si>
  <si>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</si>
  <si>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</si>
  <si>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</si>
  <si>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</si>
  <si>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</si>
  <si>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</si>
  <si>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</si>
  <si>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</si>
  <si>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</si>
  <si>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</si>
  <si>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</si>
  <si>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</si>
  <si>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</si>
  <si>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</si>
  <si>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</si>
  <si>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</si>
  <si>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</si>
  <si>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</si>
  <si>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</si>
  <si>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</si>
  <si>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</si>
  <si>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</si>
  <si>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</si>
  <si>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</si>
  <si>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</si>
  <si>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</si>
  <si>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</si>
  <si>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</si>
  <si>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</si>
  <si>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</si>
  <si>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</si>
  <si>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</si>
  <si>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</si>
  <si>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</si>
  <si>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</si>
  <si>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</si>
  <si>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</si>
  <si>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</si>
  <si>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</si>
  <si>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</si>
  <si>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</si>
  <si>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</si>
  <si>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</si>
  <si>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</si>
  <si>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</si>
  <si>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</si>
  <si>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</si>
  <si>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</si>
  <si>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</si>
  <si>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</si>
  <si>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</si>
  <si>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</si>
  <si>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</si>
  <si>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</si>
  <si>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</si>
  <si>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</si>
  <si>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</si>
  <si>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</si>
  <si>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</si>
  <si>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</si>
  <si>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</si>
  <si>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</si>
  <si>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</si>
  <si>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</si>
  <si>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</si>
  <si>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</si>
  <si>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</si>
  <si>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</si>
  <si>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</si>
  <si>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</si>
  <si>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</si>
  <si>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</si>
  <si>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</si>
  <si>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</si>
  <si>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</si>
  <si>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</si>
  <si>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</si>
  <si>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</si>
  <si>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</si>
  <si>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</si>
  <si>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</si>
  <si>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</si>
  <si>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</si>
  <si>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</si>
  <si>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</si>
  <si>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</si>
  <si>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</si>
  <si>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</si>
  <si>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</si>
  <si>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</si>
  <si>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</si>
  <si>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</si>
  <si>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</si>
  <si>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</si>
  <si>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</si>
  <si>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</si>
  <si>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</si>
  <si>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</si>
  <si>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</si>
  <si>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</si>
  <si>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</si>
  <si>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</si>
  <si>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</si>
  <si>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</si>
  <si>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</si>
  <si>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</si>
  <si>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</si>
  <si>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</si>
  <si>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</si>
  <si>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</si>
  <si>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</si>
  <si>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</si>
  <si>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</si>
  <si>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</si>
  <si>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</si>
  <si>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</si>
  <si>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</si>
  <si>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</si>
  <si>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</si>
  <si>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</si>
  <si>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</si>
  <si>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</si>
  <si>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</si>
  <si>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</si>
  <si>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</si>
  <si>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</si>
  <si>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</si>
  <si>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</si>
  <si>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</si>
  <si>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</si>
  <si>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</si>
  <si>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</si>
  <si>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</si>
  <si>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</si>
  <si>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</si>
  <si>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</si>
  <si>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</si>
  <si>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</si>
  <si>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</si>
  <si>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</si>
  <si>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</si>
  <si>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</si>
  <si>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</si>
  <si>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</si>
  <si>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</si>
  <si>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</si>
  <si>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</si>
  <si>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</si>
  <si>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</si>
  <si>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</si>
  <si>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</si>
  <si>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</si>
  <si>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</si>
  <si>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</si>
  <si>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</si>
  <si>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</si>
  <si>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</si>
  <si>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</si>
  <si>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</si>
  <si>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</si>
  <si>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</si>
  <si>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</si>
  <si>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</si>
  <si>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</si>
  <si>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</si>
  <si>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</si>
  <si>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</si>
  <si>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</si>
  <si>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</si>
  <si>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</si>
  <si>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</si>
  <si>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</si>
  <si>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</si>
  <si>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</si>
  <si>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</si>
  <si>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</si>
  <si>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</si>
  <si>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</si>
  <si>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</si>
  <si>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</si>
  <si>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</si>
  <si>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</si>
  <si>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</si>
  <si>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</si>
  <si>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</si>
  <si>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</si>
  <si>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</si>
  <si>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</si>
  <si>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</si>
  <si>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</si>
  <si>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</si>
  <si>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</si>
  <si>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</si>
  <si>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</si>
  <si>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</si>
  <si>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</si>
  <si>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</si>
  <si>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</si>
  <si>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</si>
  <si>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</si>
  <si>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</si>
  <si>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</si>
  <si>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</si>
  <si>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</si>
  <si>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</si>
  <si>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</si>
  <si>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</si>
  <si>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</si>
  <si>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</si>
  <si>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</si>
  <si>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</si>
  <si>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</si>
  <si>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</si>
  <si>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</si>
  <si>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</si>
  <si>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</si>
  <si>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</si>
  <si>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</si>
  <si>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</si>
  <si>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</si>
  <si>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</si>
  <si>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</si>
  <si>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</si>
  <si>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</si>
  <si>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</si>
  <si>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</si>
  <si>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</si>
  <si>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</si>
  <si>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</si>
  <si>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</si>
  <si>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</si>
  <si>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</si>
  <si>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</si>
  <si>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</si>
  <si>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</si>
  <si>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</si>
  <si>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</si>
  <si>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</si>
  <si>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</si>
  <si>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</si>
  <si>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</si>
  <si>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</si>
  <si>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</si>
  <si>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</si>
  <si>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</si>
  <si>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</si>
  <si>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</si>
  <si>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</si>
  <si>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</si>
  <si>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</si>
  <si>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</si>
  <si>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</si>
  <si>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</si>
  <si>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</si>
  <si>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</si>
  <si>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</si>
  <si>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</si>
  <si>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</si>
  <si>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</si>
  <si>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</si>
  <si>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</si>
  <si>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</si>
  <si>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</si>
  <si>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</si>
  <si>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</si>
  <si>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</si>
  <si>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</si>
  <si>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</si>
  <si>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</si>
  <si>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</si>
  <si>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</si>
  <si>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</si>
  <si>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</si>
  <si>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</si>
  <si>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</si>
  <si>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</si>
  <si>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</si>
  <si>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</si>
  <si>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</si>
  <si>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</si>
  <si>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</si>
  <si>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</si>
  <si>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</si>
  <si>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</si>
  <si>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</si>
  <si>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</si>
  <si>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</si>
  <si>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</si>
  <si>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</si>
  <si>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</si>
  <si>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</si>
  <si>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</si>
  <si>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</si>
  <si>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</si>
  <si>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</si>
  <si>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</si>
  <si>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</si>
  <si>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</si>
  <si>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</si>
  <si>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</si>
  <si>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</si>
  <si>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</si>
  <si>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</si>
  <si>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</si>
  <si>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</si>
  <si>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</si>
  <si>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</si>
  <si>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</si>
  <si>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</si>
  <si>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</si>
  <si>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</si>
  <si>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</si>
  <si>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</si>
  <si>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</si>
  <si>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</si>
  <si>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</si>
  <si>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</si>
  <si>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</si>
  <si>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</si>
  <si>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</si>
  <si>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</si>
  <si>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</si>
  <si>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</si>
  <si>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</si>
  <si>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</si>
  <si>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</si>
  <si>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</si>
  <si>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</si>
  <si>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</si>
  <si>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</si>
  <si>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</si>
  <si>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</si>
  <si>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</si>
  <si>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</si>
  <si>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</si>
  <si>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</si>
  <si>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</si>
  <si>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</si>
  <si>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</si>
  <si>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</si>
  <si>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</si>
  <si>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</si>
  <si>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</si>
  <si>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</si>
  <si>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</si>
  <si>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</si>
  <si>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</si>
  <si>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</si>
  <si>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</si>
  <si>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</si>
  <si>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</si>
  <si>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</si>
  <si>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</si>
  <si>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</si>
  <si>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</si>
  <si>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</si>
  <si>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</si>
  <si>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</si>
  <si>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</si>
  <si>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</si>
  <si>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</si>
  <si>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</si>
  <si>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</si>
  <si>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</si>
  <si>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</si>
  <si>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</si>
  <si>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</si>
  <si>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</si>
  <si>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</si>
  <si>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</si>
  <si>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</si>
  <si>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</si>
  <si>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</si>
  <si>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</si>
  <si>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</si>
  <si>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</si>
  <si>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</si>
  <si>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</si>
  <si>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</si>
  <si>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</si>
  <si>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</si>
  <si>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</si>
  <si>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</si>
  <si>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</si>
  <si>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</si>
  <si>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</si>
  <si>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</si>
  <si>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</si>
  <si>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</si>
  <si>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</si>
  <si>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</si>
  <si>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</si>
  <si>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</si>
  <si>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</si>
  <si>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</si>
  <si>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</si>
  <si>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</si>
  <si>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</si>
  <si>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</si>
  <si>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</si>
  <si>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</si>
  <si>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</si>
  <si>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</si>
  <si>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</si>
  <si>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</si>
  <si>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</si>
  <si>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</si>
  <si>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</si>
  <si>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</si>
  <si>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</si>
  <si>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</si>
  <si>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</si>
  <si>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</si>
  <si>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</si>
  <si>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</si>
  <si>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</si>
  <si>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</si>
  <si>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</si>
  <si>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</si>
  <si>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</si>
  <si>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</si>
  <si>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</si>
  <si>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</si>
  <si>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</si>
  <si>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</si>
  <si>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</si>
  <si>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</si>
  <si>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</si>
  <si>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</si>
  <si>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</si>
  <si>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</si>
  <si>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</si>
  <si>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</si>
  <si>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</si>
  <si>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</si>
  <si>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</si>
  <si>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</si>
  <si>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</si>
  <si>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</si>
  <si>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Abierto Renta Valores-AFI Universal</t>
  </si>
  <si>
    <t>Jun.16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</si>
  <si>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</si>
  <si>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</si>
  <si>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</si>
  <si>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</si>
  <si>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</si>
  <si>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</si>
  <si>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</si>
  <si>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</si>
  <si>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</si>
  <si>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</si>
  <si>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</si>
  <si>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</si>
  <si>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</si>
  <si>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</si>
  <si>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</si>
  <si>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</si>
  <si>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</si>
  <si>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</si>
  <si>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</si>
  <si>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</si>
  <si>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</si>
  <si>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</si>
  <si>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</si>
  <si>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</si>
  <si>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</si>
  <si>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</si>
  <si>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</si>
  <si>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</si>
  <si>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</si>
  <si>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</si>
  <si>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</si>
  <si>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</si>
  <si>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</si>
  <si>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</si>
  <si>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</si>
  <si>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</si>
  <si>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</si>
  <si>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</si>
  <si>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</si>
  <si>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</si>
  <si>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</si>
  <si>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</si>
  <si>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</si>
  <si>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</si>
  <si>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</si>
  <si>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</si>
  <si>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</si>
  <si>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</si>
  <si>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</si>
  <si>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</si>
  <si>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</si>
  <si>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</si>
  <si>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</si>
  <si>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</si>
  <si>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</si>
  <si>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</si>
  <si>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</si>
  <si>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</si>
  <si>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</si>
  <si>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</si>
  <si>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</si>
  <si>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</si>
  <si>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</si>
  <si>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</si>
  <si>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</si>
  <si>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</si>
  <si>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</si>
  <si>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</si>
  <si>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</si>
  <si>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</si>
  <si>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</si>
  <si>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</si>
  <si>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rPr>
        <b/>
        <sz val="14"/>
        <color theme="1"/>
        <rFont val="Calibri"/>
        <family val="2"/>
        <scheme val="minor"/>
      </rPr>
      <t>Fuente</t>
    </r>
    <r>
      <rPr>
        <sz val="14"/>
        <color theme="1"/>
        <rFont val="Calibri"/>
        <family val="2"/>
        <scheme val="minor"/>
      </rPr>
      <t>: Banco Central RD. Encuesta Nacional Continua de Fuerza de Trabajo (ENCFT).</t>
    </r>
  </si>
  <si>
    <t>Jun.17</t>
  </si>
  <si>
    <t xml:space="preserve">                                                                     </t>
  </si>
  <si>
    <t>Jun. 17</t>
  </si>
  <si>
    <t>Ago.17</t>
  </si>
  <si>
    <t>Jul.17</t>
  </si>
  <si>
    <t>Jul. 17</t>
  </si>
  <si>
    <t>Ago. 17</t>
  </si>
  <si>
    <r>
      <t xml:space="preserve">Nota *: </t>
    </r>
    <r>
      <rPr>
        <sz val="14"/>
        <color theme="1"/>
        <rFont val="Calibri"/>
        <family val="2"/>
        <scheme val="minor"/>
      </rPr>
      <t>La población  ocupada del  sector formal de  ENCFT del BC,  es al mes de junio 2017 .</t>
    </r>
  </si>
  <si>
    <t>Fondos Pagados: 
Titulares  y Dependientes directos</t>
  </si>
  <si>
    <t>Fondos Pagados: Dependientes Adicionales</t>
  </si>
  <si>
    <t>Fondos Pagados: FONAMAT</t>
  </si>
  <si>
    <t>Pago A CONDEI</t>
  </si>
  <si>
    <t>Sep.17</t>
  </si>
  <si>
    <t>Sep. 17</t>
  </si>
  <si>
    <t>Fondos Dispersados</t>
  </si>
  <si>
    <t>METASALUD/SINATRAE</t>
  </si>
  <si>
    <t>Sin Lesión</t>
  </si>
  <si>
    <t>Oct.17</t>
  </si>
  <si>
    <t>Oct.2017</t>
  </si>
  <si>
    <t>Oct. 17</t>
  </si>
  <si>
    <t>JMMB-BDI</t>
  </si>
  <si>
    <r>
      <t xml:space="preserve">Fuente: </t>
    </r>
    <r>
      <rPr>
        <sz val="14"/>
        <rFont val="Calibri"/>
        <family val="2"/>
        <scheme val="minor"/>
      </rPr>
      <t>Boletín Sipen No.57</t>
    </r>
  </si>
  <si>
    <t>AFP JMMB BDI, SA</t>
  </si>
  <si>
    <r>
      <rPr>
        <b/>
        <sz val="11"/>
        <color theme="1"/>
        <rFont val="Calibri"/>
        <family val="2"/>
        <scheme val="minor"/>
      </rPr>
      <t>Fuente:</t>
    </r>
    <r>
      <rPr>
        <sz val="11"/>
        <color theme="1"/>
        <rFont val="Calibri"/>
        <family val="2"/>
        <scheme val="minor"/>
      </rPr>
      <t xml:space="preserve"> Boletín No.57  Sipen</t>
    </r>
  </si>
  <si>
    <t>Fuente: Boletín No.57 Sipen</t>
  </si>
  <si>
    <t>Ene - Oct 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</si>
  <si>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octubre 2017, se ha beneficiado a 167,173 parturientas, las cuales han recibido prestaciones económicas por Maternidad por un monto total ascendente a RD$6,954,619,687.89 y 129,576 trabajadoras han percibido el subsidio por Lactancia por un monto total de RD$1,956,897,777.84.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2017 se han beneficiados 475,354 trabajadores, recibiendo beneficios económicos por un monto global de RD$2,201,406,642.94.</t>
  </si>
  <si>
    <t>Fuente: Boletín de SIPEN No. 57</t>
  </si>
  <si>
    <t>Fuente: Boletin No. 57 SIPEN</t>
  </si>
  <si>
    <t>Nov.17</t>
  </si>
  <si>
    <t>Nov. 2017</t>
  </si>
  <si>
    <t>Nov.2017</t>
  </si>
  <si>
    <t>Nov. 17</t>
  </si>
  <si>
    <t>Ene-Nov. 2017</t>
  </si>
  <si>
    <t>Ene-Nov.2017</t>
  </si>
  <si>
    <t>215</t>
  </si>
  <si>
    <t>Ene-Nov . 2017</t>
  </si>
  <si>
    <t>Nov.2017*</t>
  </si>
  <si>
    <t>Ene - Nov.2017</t>
  </si>
  <si>
    <t>Ene-Nov.17</t>
  </si>
  <si>
    <t>Ene - Nov. 2017</t>
  </si>
  <si>
    <t xml:space="preserve"> En Depósitos Flexibles de AFI Universal</t>
  </si>
  <si>
    <t>Ene - Nov. 17</t>
  </si>
  <si>
    <t>Total General
Pensionados</t>
  </si>
  <si>
    <r>
      <rPr>
        <b/>
        <sz val="16"/>
        <color theme="1"/>
        <rFont val="Calibri"/>
        <family val="2"/>
        <scheme val="minor"/>
      </rPr>
      <t>Fuente:</t>
    </r>
    <r>
      <rPr>
        <sz val="16"/>
        <color theme="1"/>
        <rFont val="Calibri"/>
        <family val="2"/>
        <scheme val="minor"/>
      </rPr>
      <t xml:space="preserve"> Informe Ejecutivo de PRISS; Superintendencia de Salud y Riesgos Laborales (SISALRIL)</t>
    </r>
  </si>
  <si>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</si>
  <si>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6"/>
        <color theme="1"/>
        <rFont val="Calibri"/>
        <family val="2"/>
        <scheme val="minor"/>
      </rPr>
      <t>Fuente:</t>
    </r>
    <r>
      <rPr>
        <sz val="16"/>
        <color theme="1"/>
        <rFont val="Calibri"/>
        <family val="2"/>
        <scheme val="minor"/>
      </rPr>
      <t xml:space="preserve"> Informe Ejecutivo de PRISS; Tesorería de la Seguridad Social (TSS).</t>
    </r>
  </si>
  <si>
    <t xml:space="preserve"> Atlántico</t>
  </si>
  <si>
    <t>Regimen Especial Transitorio de los Pensionados de Hacienda (RET)</t>
  </si>
  <si>
    <t>Planes Especiales de Pensionados
(Res.207-2016 y Decreto 371-2016)</t>
  </si>
  <si>
    <t xml:space="preserve"> Policia Nacional (PN)</t>
  </si>
  <si>
    <t>Fuerzas Armadas
(FF. AA)</t>
  </si>
  <si>
    <t>Ene - Nov.17</t>
  </si>
  <si>
    <t>Ene-Nov. 17</t>
  </si>
  <si>
    <t>% Pensionados + Dependientes 
(PN, FFAA, SS)</t>
  </si>
  <si>
    <t xml:space="preserve"> Afiliación pensionados + Dependientes 
(PN, FFAA, SS) </t>
  </si>
  <si>
    <t>Total Afiliación 
al SFS</t>
  </si>
  <si>
    <t xml:space="preserve"> Afiliación pensionados (PN, FFAA, Sector Salud) +Dependientes</t>
  </si>
  <si>
    <t>% Pensionados (PN, FFAA, SS)</t>
  </si>
  <si>
    <t xml:space="preserve">Pensionados RET  
Ley 1896-379 </t>
  </si>
  <si>
    <t>Pensionados 
(PN, FFAA, Sector Salud)
Res.207-2016/ Dec. 371-2016</t>
  </si>
  <si>
    <t>Pago Salud Pensionados
 (RET, PN, SS)</t>
  </si>
  <si>
    <t>Aportes del Gob. Central (RET, PN, SS)</t>
  </si>
  <si>
    <t>Inversión abierto Renta de Valores AFI Universal</t>
  </si>
  <si>
    <t xml:space="preserve"> Sector Salud 
(SS - CMD)</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</si>
  <si>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noviembre 2017, se otorgaron 660 pensiones por Discapacidad y 933 pensiones por Sobrevivencia y ninguna por retiro programado (vejez) a afiliados de Ingreso Tardío.
Desde su inicio y hasta noviembre 2017, el Sistema Previsional ha beneficiado un total de 13,611 pensiones, desglosadas de la siguiente manera:  6,238 por Discapacidad;  7,352 por Sobrevivencia y 21 por Retiro Programado (vejez), otorgadas estas últimas a personas de ingreso tardío.  Las pensiones de sobrevivencia otorgadas benefician a 16,958 personas a septiembre 2017. 
A septiembre 2017, el monto promedio de pensión por sobrevivencia asciende a RD$ 10,861.68. mientras que el monto promedio de pensión por discapacidad asciende a RD$7,494.60.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</si>
</sst>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3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9"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43" fillId="0" borderId="0"/>
    <xf numFmtId="0" fontId="43" fillId="0" borderId="0"/>
    <xf numFmtId="182" fontId="43" fillId="0" borderId="0"/>
    <xf numFmtId="0" fontId="12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3" fillId="0" borderId="0">
      <alignment wrapText="1"/>
    </xf>
    <xf numFmtId="0" fontId="2" fillId="0" borderId="0"/>
    <xf numFmtId="0" fontId="130" fillId="0" borderId="0"/>
    <xf numFmtId="0" fontId="2" fillId="0" borderId="0">
      <alignment wrapText="1"/>
    </xf>
    <xf numFmtId="0" fontId="131"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38"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39"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3" fillId="0" borderId="0"/>
    <xf numFmtId="0" fontId="146" fillId="0" borderId="0"/>
    <xf numFmtId="178" fontId="146" fillId="0" borderId="0" applyFont="0" applyFill="0" applyBorder="0" applyAlignment="0" applyProtection="0"/>
    <xf numFmtId="9" fontId="146" fillId="0" borderId="0" applyFont="0" applyFill="0" applyBorder="0" applyAlignment="0" applyProtection="0"/>
    <xf numFmtId="0" fontId="158" fillId="0" borderId="0"/>
    <xf numFmtId="0" fontId="28" fillId="0" borderId="0"/>
    <xf numFmtId="0" fontId="159" fillId="0" borderId="0" applyNumberFormat="0" applyFill="0" applyBorder="0" applyAlignment="0" applyProtection="0"/>
    <xf numFmtId="0" fontId="2" fillId="0" borderId="0"/>
    <xf numFmtId="0" fontId="160" fillId="0" borderId="0"/>
  </cellStyleXfs>
  <cellXfs count="2490">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3"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0"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2" borderId="13" xfId="607" applyFont="1" applyFill="1" applyBorder="1" applyAlignment="1">
      <alignment horizontal="center" vertical="center"/>
    </xf>
    <xf numFmtId="49" fontId="102" fillId="32" borderId="13" xfId="0" applyNumberFormat="1" applyFont="1" applyFill="1" applyBorder="1" applyAlignment="1">
      <alignment horizontal="center" vertical="center" wrapText="1"/>
    </xf>
    <xf numFmtId="174" fontId="103" fillId="31" borderId="0" xfId="0" applyFont="1" applyFill="1" applyBorder="1" applyAlignment="1">
      <alignment vertical="center"/>
    </xf>
    <xf numFmtId="174" fontId="109"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7"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167" fontId="80" fillId="27" borderId="13" xfId="338" applyNumberFormat="1" applyFont="1" applyFill="1" applyBorder="1" applyAlignment="1">
      <alignment horizontal="center" vertical="center" wrapText="1"/>
    </xf>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7"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0" fontId="99" fillId="0" borderId="23" xfId="626" applyFont="1" applyFill="1" applyBorder="1" applyAlignment="1">
      <alignment horizontal="center" vertical="center" wrapText="1"/>
    </xf>
    <xf numFmtId="0" fontId="99" fillId="0" borderId="16" xfId="626" applyFont="1" applyFill="1" applyBorder="1" applyAlignment="1">
      <alignment horizontal="center" vertical="center" wrapText="1"/>
    </xf>
    <xf numFmtId="0" fontId="99" fillId="0" borderId="15" xfId="626" applyFont="1" applyFill="1" applyBorder="1" applyAlignment="1">
      <alignment horizontal="center" vertical="center" wrapText="1"/>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4" fillId="0" borderId="0"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5"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4" fontId="43" fillId="0" borderId="0" xfId="742" applyNumberFormat="1"/>
    <xf numFmtId="167" fontId="79"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4" borderId="23" xfId="323" applyFont="1" applyFill="1" applyBorder="1" applyAlignment="1">
      <alignment horizontal="right" vertical="center"/>
    </xf>
    <xf numFmtId="174" fontId="126"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0" fontId="43" fillId="0" borderId="0" xfId="744"/>
    <xf numFmtId="0" fontId="127"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4"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28" fillId="0" borderId="0" xfId="551" applyNumberFormat="1" applyFont="1"/>
    <xf numFmtId="174" fontId="74" fillId="0" borderId="0" xfId="0" applyNumberFormat="1" applyFont="1" applyFill="1" applyBorder="1" applyAlignment="1">
      <alignment horizontal="center" vertical="center" wrapText="1"/>
    </xf>
    <xf numFmtId="174" fontId="128" fillId="0" borderId="0" xfId="0" applyFont="1"/>
    <xf numFmtId="3" fontId="129" fillId="0" borderId="0" xfId="336" applyNumberFormat="1" applyFont="1" applyFill="1" applyBorder="1" applyAlignment="1"/>
    <xf numFmtId="171" fontId="128" fillId="0" borderId="0" xfId="0" applyNumberFormat="1" applyFont="1"/>
    <xf numFmtId="174" fontId="128" fillId="0" borderId="0" xfId="0" applyNumberFormat="1" applyFont="1" applyBorder="1" applyAlignment="1"/>
    <xf numFmtId="174" fontId="128" fillId="0" borderId="0" xfId="0" applyNumberFormat="1" applyFont="1" applyBorder="1" applyAlignment="1">
      <alignment horizontal="left"/>
    </xf>
    <xf numFmtId="174" fontId="128" fillId="0" borderId="0" xfId="0" applyFont="1" applyAlignment="1">
      <alignment horizontal="justify" vertical="justify" wrapText="1"/>
    </xf>
    <xf numFmtId="174" fontId="128"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82" fontId="69" fillId="0" borderId="12" xfId="1094" applyNumberFormat="1" applyFont="1" applyFill="1" applyBorder="1" applyAlignment="1">
      <alignment horizontal="center" vertical="center" wrapText="1"/>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32" fillId="27" borderId="0" xfId="0" applyNumberFormat="1" applyFont="1" applyFill="1" applyBorder="1" applyAlignment="1">
      <alignment horizontal="center" vertical="center" wrapText="1"/>
    </xf>
    <xf numFmtId="3" fontId="13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4" fontId="0" fillId="0" borderId="0" xfId="0" applyFill="1" applyBorder="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4" fillId="30"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10" fontId="108" fillId="0" borderId="0" xfId="0" applyNumberFormat="1" applyFont="1" applyFill="1" applyBorder="1" applyAlignment="1" applyProtection="1"/>
    <xf numFmtId="3" fontId="108"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4" fillId="0" borderId="0" xfId="0" applyFont="1"/>
    <xf numFmtId="10" fontId="70" fillId="0" borderId="0" xfId="0" applyNumberFormat="1" applyFont="1"/>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39"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39" fillId="0" borderId="0" xfId="1117" applyAlignment="1" applyProtection="1">
      <alignment horizontal="left" indent="8"/>
    </xf>
    <xf numFmtId="174" fontId="139" fillId="0" borderId="0" xfId="1117" applyAlignment="1" applyProtection="1"/>
    <xf numFmtId="174" fontId="0" fillId="0" borderId="0" xfId="0" applyAlignment="1">
      <alignment horizontal="left" indent="8"/>
    </xf>
    <xf numFmtId="174" fontId="139"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2" fillId="0" borderId="0" xfId="551" applyNumberFormat="1" applyFont="1"/>
    <xf numFmtId="182" fontId="108" fillId="0" borderId="0" xfId="0" applyNumberFormat="1" applyFont="1" applyBorder="1" applyAlignment="1">
      <alignment horizontal="left"/>
    </xf>
    <xf numFmtId="174" fontId="127" fillId="0" borderId="0" xfId="0" applyFont="1"/>
    <xf numFmtId="174" fontId="114"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5" fillId="0" borderId="0" xfId="742" applyNumberFormat="1" applyFont="1"/>
    <xf numFmtId="2" fontId="135"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39"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83" fillId="0" borderId="0" xfId="0" applyFont="1" applyAlignment="1">
      <alignment horizontal="justify" vertical="justify" wrapText="1"/>
    </xf>
    <xf numFmtId="174" fontId="78" fillId="27" borderId="23" xfId="0" applyNumberFormat="1"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0" fontId="83" fillId="0" borderId="0" xfId="0" applyNumberFormat="1" applyFont="1"/>
    <xf numFmtId="188" fontId="55" fillId="0" borderId="0" xfId="0" applyNumberFormat="1" applyFont="1"/>
    <xf numFmtId="174" fontId="55" fillId="0" borderId="0" xfId="0" applyFont="1"/>
    <xf numFmtId="174" fontId="83" fillId="0" borderId="0" xfId="0" applyFont="1" applyAlignment="1">
      <alignment vertical="center"/>
    </xf>
    <xf numFmtId="180" fontId="83" fillId="0" borderId="0" xfId="0" applyNumberFormat="1" applyFont="1"/>
    <xf numFmtId="2" fontId="83" fillId="0" borderId="0" xfId="0" applyNumberFormat="1" applyFont="1"/>
    <xf numFmtId="180" fontId="144" fillId="30" borderId="0" xfId="0" applyNumberFormat="1" applyFont="1" applyFill="1"/>
    <xf numFmtId="171" fontId="55" fillId="0" borderId="0" xfId="551" applyNumberFormat="1" applyFont="1"/>
    <xf numFmtId="171" fontId="83" fillId="0" borderId="0" xfId="551" applyNumberFormat="1" applyFont="1"/>
    <xf numFmtId="180" fontId="144" fillId="0" borderId="0" xfId="0" applyNumberFormat="1" applyFont="1"/>
    <xf numFmtId="43" fontId="145" fillId="0" borderId="0" xfId="0" applyNumberFormat="1" applyFont="1"/>
    <xf numFmtId="180" fontId="145" fillId="0" borderId="0" xfId="0" applyNumberFormat="1" applyFont="1"/>
    <xf numFmtId="174" fontId="145" fillId="0" borderId="0" xfId="0" applyFont="1"/>
    <xf numFmtId="174" fontId="83" fillId="0" borderId="0" xfId="0" applyNumberFormat="1" applyFont="1"/>
    <xf numFmtId="10" fontId="83" fillId="0" borderId="0" xfId="551" applyNumberFormat="1" applyFont="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0" fontId="51" fillId="27" borderId="0" xfId="323" applyNumberFormat="1" applyFont="1" applyFill="1" applyBorder="1"/>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47"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48"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49" fillId="30"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51" fillId="27" borderId="0" xfId="323" applyNumberFormat="1" applyFont="1" applyFill="1" applyBorder="1" applyAlignment="1">
      <alignment wrapText="1"/>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3"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4" fontId="0" fillId="0" borderId="0" xfId="0" applyAlignment="1">
      <alignment horizontal="right" vertical="center"/>
    </xf>
    <xf numFmtId="41" fontId="47" fillId="0" borderId="0" xfId="0" applyNumberFormat="1" applyFont="1"/>
    <xf numFmtId="41" fontId="57" fillId="0" borderId="0" xfId="0"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0" fillId="0" borderId="0" xfId="0" applyFont="1" applyAlignment="1">
      <alignment horizontal="left"/>
    </xf>
    <xf numFmtId="0" fontId="0" fillId="0" borderId="0" xfId="743" applyFont="1"/>
    <xf numFmtId="10" fontId="153" fillId="0" borderId="0" xfId="743" applyNumberFormat="1" applyFont="1" applyAlignment="1"/>
    <xf numFmtId="10" fontId="152" fillId="30" borderId="0" xfId="743" applyNumberFormat="1" applyFont="1" applyFill="1" applyAlignment="1"/>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71" fontId="69" fillId="0" borderId="0" xfId="551" applyNumberFormat="1" applyFont="1"/>
    <xf numFmtId="171" fontId="80"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74" fontId="0" fillId="0" borderId="0" xfId="0" applyAlignment="1">
      <alignment horizontal="left"/>
    </xf>
    <xf numFmtId="171" fontId="144" fillId="0" borderId="0" xfId="551" applyNumberFormat="1" applyFont="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4" fillId="27" borderId="13" xfId="0" applyNumberFormat="1" applyFont="1" applyFill="1" applyBorder="1" applyAlignment="1">
      <alignment horizontal="center" vertical="center" wrapText="1"/>
    </xf>
    <xf numFmtId="167" fontId="124" fillId="27" borderId="23" xfId="0" applyNumberFormat="1" applyFont="1" applyFill="1" applyBorder="1" applyAlignment="1">
      <alignment horizontal="center" vertical="center" wrapText="1"/>
    </xf>
    <xf numFmtId="167" fontId="124" fillId="27" borderId="13" xfId="0" applyNumberFormat="1" applyFont="1" applyFill="1" applyBorder="1" applyAlignment="1">
      <alignment horizontal="center" vertical="center" wrapText="1"/>
    </xf>
    <xf numFmtId="171" fontId="124" fillId="27" borderId="23" xfId="0" applyNumberFormat="1" applyFont="1" applyFill="1" applyBorder="1" applyAlignment="1">
      <alignment horizontal="center" vertical="center"/>
    </xf>
    <xf numFmtId="171" fontId="124" fillId="27" borderId="16" xfId="0" applyNumberFormat="1" applyFont="1" applyFill="1" applyBorder="1" applyAlignment="1">
      <alignment horizontal="center" vertical="center"/>
    </xf>
    <xf numFmtId="49" fontId="124" fillId="27" borderId="13" xfId="0" applyNumberFormat="1" applyFont="1" applyFill="1" applyBorder="1" applyAlignment="1">
      <alignment horizontal="center" vertical="center"/>
    </xf>
    <xf numFmtId="49" fontId="124" fillId="27" borderId="23" xfId="0" applyNumberFormat="1" applyFont="1" applyFill="1" applyBorder="1" applyAlignment="1">
      <alignment horizontal="center" vertical="center" wrapText="1"/>
    </xf>
    <xf numFmtId="49" fontId="124" fillId="27" borderId="16" xfId="0" applyNumberFormat="1" applyFont="1" applyFill="1" applyBorder="1" applyAlignment="1">
      <alignment horizontal="center" vertical="center" wrapText="1"/>
    </xf>
    <xf numFmtId="49" fontId="124"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4" fillId="27" borderId="19" xfId="323" applyNumberFormat="1" applyFont="1" applyFill="1" applyBorder="1" applyAlignment="1">
      <alignment horizontal="center"/>
    </xf>
    <xf numFmtId="171" fontId="124"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8"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52"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52"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67" fontId="78" fillId="27" borderId="20" xfId="324" applyNumberFormat="1" applyFont="1" applyFill="1" applyBorder="1" applyAlignment="1">
      <alignment vertic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99" fillId="0" borderId="19" xfId="626" applyFont="1" applyFill="1" applyBorder="1" applyAlignment="1">
      <alignment horizontal="center" vertical="center"/>
    </xf>
    <xf numFmtId="3" fontId="99" fillId="0" borderId="0" xfId="626"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9" fillId="0" borderId="20" xfId="323"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67" fontId="95" fillId="0" borderId="0" xfId="323" applyNumberFormat="1" applyFont="1" applyFill="1" applyBorder="1" applyAlignment="1">
      <alignment horizontal="center" vertical="center"/>
    </xf>
    <xf numFmtId="171" fontId="99" fillId="0" borderId="20" xfId="626"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71" fontId="94" fillId="0" borderId="0" xfId="551" applyNumberFormat="1" applyFont="1" applyAlignment="1">
      <alignment vertical="center"/>
    </xf>
    <xf numFmtId="171" fontId="94" fillId="0" borderId="0" xfId="626" applyNumberFormat="1"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67" fontId="99" fillId="0" borderId="18" xfId="323" applyNumberFormat="1" applyFont="1" applyFill="1" applyBorder="1" applyAlignment="1">
      <alignment horizontal="center" vertical="center"/>
    </xf>
    <xf numFmtId="171" fontId="99" fillId="0" borderId="18" xfId="626"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1" fillId="30" borderId="0" xfId="551" applyNumberFormat="1" applyFont="1" applyFill="1"/>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1"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71" fontId="55" fillId="0" borderId="0" xfId="0" applyNumberFormat="1" applyFont="1"/>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4"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55" fillId="27" borderId="13" xfId="1101" applyFont="1" applyFill="1" applyBorder="1" applyAlignment="1">
      <alignment vertical="center"/>
    </xf>
    <xf numFmtId="43" fontId="155" fillId="27" borderId="23" xfId="1101" applyNumberFormat="1" applyFont="1" applyFill="1" applyBorder="1" applyAlignment="1"/>
    <xf numFmtId="43" fontId="104"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80"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9" fontId="78" fillId="27" borderId="13" xfId="551" applyNumberFormat="1" applyFont="1" applyFill="1" applyBorder="1" applyAlignment="1">
      <alignment horizontal="center" vertical="center"/>
    </xf>
    <xf numFmtId="3" fontId="156"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9" fillId="27" borderId="0" xfId="626" applyNumberFormat="1" applyFont="1" applyFill="1" applyBorder="1" applyAlignment="1">
      <alignment horizontal="center" vertical="center"/>
    </xf>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57"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57" fillId="27" borderId="13" xfId="336" applyFont="1" applyFill="1" applyBorder="1" applyAlignment="1">
      <alignment horizontal="left" vertical="center"/>
    </xf>
    <xf numFmtId="43" fontId="157" fillId="27" borderId="15" xfId="336" applyFont="1" applyFill="1" applyBorder="1" applyAlignment="1">
      <alignment horizontal="center" vertical="center"/>
    </xf>
    <xf numFmtId="43" fontId="157"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188" fontId="47" fillId="0" borderId="0" xfId="0" applyNumberFormat="1" applyFont="1"/>
    <xf numFmtId="0" fontId="65" fillId="27" borderId="23" xfId="579" applyFont="1" applyFill="1" applyBorder="1" applyAlignment="1">
      <alignment horizontal="center" vertical="center"/>
    </xf>
    <xf numFmtId="0" fontId="57" fillId="0" borderId="0" xfId="579" applyFont="1" applyAlignment="1">
      <alignment vertical="center"/>
    </xf>
    <xf numFmtId="3" fontId="60" fillId="27" borderId="12" xfId="0" applyNumberFormat="1" applyFont="1" applyFill="1" applyBorder="1" applyAlignment="1">
      <alignment horizontal="center" vertical="center"/>
    </xf>
    <xf numFmtId="175" fontId="60" fillId="27" borderId="17" xfId="0" applyNumberFormat="1" applyFont="1" applyFill="1" applyBorder="1" applyAlignment="1">
      <alignment horizontal="center" vertical="center"/>
    </xf>
    <xf numFmtId="182" fontId="79" fillId="0" borderId="0" xfId="1094" applyFont="1" applyFill="1" applyBorder="1" applyAlignment="1">
      <alignment vertical="center"/>
    </xf>
    <xf numFmtId="182" fontId="43" fillId="0" borderId="0" xfId="1094" applyFill="1" applyBorder="1" applyAlignment="1">
      <alignment vertical="center"/>
    </xf>
    <xf numFmtId="3" fontId="60" fillId="27" borderId="0" xfId="0" applyNumberFormat="1" applyFont="1" applyFill="1" applyBorder="1" applyAlignment="1">
      <alignment horizontal="center" vertical="center"/>
    </xf>
    <xf numFmtId="175" fontId="60" fillId="27" borderId="19" xfId="0" applyNumberFormat="1" applyFont="1" applyFill="1" applyBorder="1" applyAlignment="1">
      <alignment horizontal="center" vertical="center"/>
    </xf>
    <xf numFmtId="10" fontId="79" fillId="0" borderId="0" xfId="1094" applyNumberFormat="1" applyFont="1" applyFill="1" applyBorder="1" applyAlignment="1">
      <alignment vertical="center"/>
    </xf>
    <xf numFmtId="182" fontId="70" fillId="0" borderId="0" xfId="1094" applyFont="1" applyFill="1" applyBorder="1" applyAlignment="1">
      <alignment vertical="center"/>
    </xf>
    <xf numFmtId="175" fontId="60" fillId="27" borderId="0" xfId="0" applyNumberFormat="1" applyFont="1" applyFill="1" applyBorder="1" applyAlignment="1">
      <alignment horizontal="right" vertical="center"/>
    </xf>
    <xf numFmtId="182" fontId="52" fillId="0" borderId="0" xfId="1094" applyNumberFormat="1" applyFont="1" applyFill="1" applyBorder="1" applyAlignment="1">
      <alignment horizontal="center" vertical="center"/>
    </xf>
    <xf numFmtId="3" fontId="60" fillId="27" borderId="11" xfId="0" applyNumberFormat="1" applyFont="1" applyFill="1" applyBorder="1" applyAlignment="1">
      <alignment horizontal="center" vertical="center"/>
    </xf>
    <xf numFmtId="175" fontId="60" fillId="27" borderId="14" xfId="0"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3" fontId="98" fillId="0" borderId="0" xfId="0" applyNumberFormat="1" applyFont="1" applyFill="1" applyBorder="1" applyAlignment="1" applyProtection="1"/>
    <xf numFmtId="174" fontId="124"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1" fontId="60" fillId="0" borderId="0" xfId="551" applyNumberFormat="1" applyFont="1" applyFill="1" applyBorder="1" applyAlignment="1"/>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4" fontId="47" fillId="0" borderId="0" xfId="0" applyNumberFormat="1" applyFont="1" applyBorder="1"/>
    <xf numFmtId="0" fontId="62" fillId="0" borderId="23" xfId="744" applyFont="1" applyFill="1" applyBorder="1" applyAlignment="1">
      <alignment horizontal="center" vertical="center" wrapText="1"/>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41" fontId="0" fillId="0" borderId="0" xfId="0" applyNumberFormat="1" applyFill="1" applyBorder="1"/>
    <xf numFmtId="174" fontId="81"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9" fillId="27" borderId="22" xfId="328" applyNumberFormat="1" applyFont="1" applyFill="1" applyBorder="1" applyAlignment="1">
      <alignment horizontal="center" vertical="center"/>
    </xf>
    <xf numFmtId="3" fontId="78" fillId="27" borderId="18" xfId="328" applyNumberFormat="1" applyFont="1" applyFill="1" applyBorder="1" applyAlignment="1">
      <alignment horizontal="center" vertical="center"/>
    </xf>
    <xf numFmtId="167" fontId="78" fillId="27" borderId="14" xfId="324" applyNumberFormat="1" applyFont="1" applyFill="1" applyBorder="1" applyAlignment="1">
      <alignment horizontal="center" vertical="center"/>
    </xf>
    <xf numFmtId="167" fontId="79" fillId="27" borderId="11" xfId="324" applyNumberFormat="1" applyFont="1" applyFill="1" applyBorder="1" applyAlignment="1">
      <alignment horizontal="center" vertical="center"/>
    </xf>
    <xf numFmtId="167" fontId="79" fillId="27" borderId="22" xfId="324" applyNumberFormat="1" applyFont="1" applyFill="1" applyBorder="1" applyAlignment="1">
      <alignment horizontal="center" vertical="center"/>
    </xf>
    <xf numFmtId="17" fontId="78" fillId="27" borderId="20" xfId="394" applyNumberFormat="1" applyFont="1" applyFill="1" applyBorder="1" applyAlignment="1">
      <alignment horizontal="center"/>
    </xf>
    <xf numFmtId="17" fontId="78" fillId="27" borderId="18" xfId="394" applyNumberFormat="1" applyFont="1" applyFill="1" applyBorder="1" applyAlignment="1">
      <alignment horizont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1" xfId="323" applyNumberFormat="1" applyFont="1" applyFill="1" applyBorder="1" applyAlignment="1">
      <alignment horizontal="right" vertical="center"/>
    </xf>
    <xf numFmtId="167" fontId="79" fillId="27" borderId="12"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74" fontId="43" fillId="27" borderId="0" xfId="388" applyFont="1" applyFill="1" applyBorder="1"/>
    <xf numFmtId="167" fontId="95" fillId="27" borderId="20" xfId="323" applyNumberFormat="1" applyFont="1" applyFill="1" applyBorder="1" applyAlignment="1">
      <alignment horizontal="center" vertical="center"/>
    </xf>
    <xf numFmtId="167" fontId="95" fillId="27" borderId="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49" fontId="65" fillId="27" borderId="0" xfId="0" applyNumberFormat="1" applyFont="1" applyFill="1" applyBorder="1" applyAlignment="1">
      <alignment horizontal="center" vertical="center"/>
    </xf>
    <xf numFmtId="167" fontId="90" fillId="27" borderId="12" xfId="323" applyNumberFormat="1" applyFont="1" applyFill="1" applyBorder="1" applyAlignment="1">
      <alignment vertical="center"/>
    </xf>
    <xf numFmtId="167" fontId="90"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xf numFmtId="3" fontId="79" fillId="27" borderId="21" xfId="0" applyNumberFormat="1" applyFont="1" applyFill="1" applyBorder="1" applyAlignment="1" applyProtection="1">
      <alignment horizontal="center"/>
    </xf>
    <xf numFmtId="171" fontId="78" fillId="27" borderId="12" xfId="551" applyNumberFormat="1" applyFont="1" applyFill="1" applyBorder="1" applyAlignment="1" applyProtection="1">
      <alignment horizontal="center"/>
    </xf>
    <xf numFmtId="3" fontId="79" fillId="27" borderId="12"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11"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 fontId="79" fillId="27" borderId="12" xfId="323" applyNumberFormat="1" applyFont="1" applyFill="1" applyBorder="1" applyAlignment="1">
      <alignment horizontal="center" vertical="center"/>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85" fillId="0" borderId="17" xfId="0" applyFont="1" applyFill="1" applyBorder="1" applyAlignment="1">
      <alignment horizontal="center" vertical="center" wrapText="1"/>
    </xf>
    <xf numFmtId="17" fontId="62" fillId="0" borderId="17" xfId="0" applyNumberFormat="1" applyFont="1" applyFill="1" applyBorder="1" applyAlignment="1">
      <alignment horizontal="center"/>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9" fontId="48" fillId="27" borderId="25" xfId="0" applyNumberFormat="1" applyFont="1" applyFill="1" applyBorder="1" applyAlignment="1">
      <alignment horizontal="center" vertical="center"/>
    </xf>
    <xf numFmtId="9" fontId="48" fillId="27" borderId="24" xfId="0" applyNumberFormat="1" applyFont="1" applyFill="1" applyBorder="1" applyAlignment="1">
      <alignment horizontal="center" vertical="center"/>
    </xf>
    <xf numFmtId="9" fontId="48" fillId="27" borderId="22" xfId="0" applyNumberFormat="1" applyFont="1" applyFill="1" applyBorder="1" applyAlignment="1">
      <alignment horizontal="center" vertical="center"/>
    </xf>
    <xf numFmtId="43" fontId="90" fillId="27" borderId="0" xfId="336" applyNumberFormat="1" applyFont="1" applyFill="1" applyBorder="1" applyAlignment="1">
      <alignment horizontal="center" vertical="center" wrapText="1"/>
    </xf>
    <xf numFmtId="43" fontId="65" fillId="27" borderId="19" xfId="336" applyNumberFormat="1" applyFont="1" applyFill="1" applyBorder="1" applyAlignment="1">
      <alignment horizontal="center" vertical="center"/>
    </xf>
    <xf numFmtId="43" fontId="98" fillId="27" borderId="23" xfId="0" applyNumberFormat="1" applyFont="1" applyFill="1" applyBorder="1" applyAlignment="1">
      <alignment horizontal="center" vertical="center"/>
    </xf>
    <xf numFmtId="43" fontId="65" fillId="27" borderId="23" xfId="0" applyNumberFormat="1" applyFont="1" applyFill="1" applyBorder="1" applyAlignment="1">
      <alignment horizontal="center" vertical="center"/>
    </xf>
    <xf numFmtId="43" fontId="65" fillId="27" borderId="13"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49" fillId="27" borderId="20" xfId="0" applyNumberFormat="1" applyFont="1" applyFill="1" applyBorder="1" applyAlignment="1">
      <alignment horizontal="center"/>
    </xf>
    <xf numFmtId="43" fontId="65" fillId="27" borderId="21" xfId="0" applyNumberFormat="1" applyFont="1" applyFill="1" applyBorder="1" applyAlignment="1">
      <alignment horizontal="center"/>
    </xf>
    <xf numFmtId="171" fontId="65" fillId="27" borderId="19" xfId="551" applyNumberFormat="1" applyFont="1" applyFill="1" applyBorder="1" applyAlignment="1">
      <alignment horizontal="center"/>
    </xf>
    <xf numFmtId="43" fontId="65" fillId="27" borderId="20" xfId="0" applyNumberFormat="1" applyFont="1" applyFill="1" applyBorder="1" applyAlignment="1">
      <alignment horizont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3" fontId="79" fillId="27" borderId="0" xfId="336"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Alignment="1">
      <alignment horizontal="center"/>
    </xf>
    <xf numFmtId="10" fontId="80" fillId="0" borderId="21" xfId="328" applyNumberFormat="1" applyFont="1" applyFill="1" applyBorder="1" applyAlignment="1">
      <alignment horizontal="center" vertical="center" wrapText="1"/>
    </xf>
    <xf numFmtId="171" fontId="80" fillId="0" borderId="12" xfId="328" applyNumberFormat="1" applyFont="1" applyFill="1" applyBorder="1" applyAlignment="1">
      <alignment horizontal="center" vertical="center" wrapText="1"/>
    </xf>
    <xf numFmtId="10" fontId="80" fillId="0" borderId="25" xfId="336" applyNumberFormat="1" applyFont="1" applyFill="1" applyBorder="1" applyAlignment="1">
      <alignment horizontal="center" vertical="center"/>
    </xf>
    <xf numFmtId="10" fontId="80" fillId="0" borderId="20" xfId="328" applyNumberFormat="1" applyFont="1" applyFill="1" applyBorder="1" applyAlignment="1">
      <alignment horizontal="center" vertical="center" wrapText="1"/>
    </xf>
    <xf numFmtId="10" fontId="80" fillId="0" borderId="18" xfId="328" applyNumberFormat="1" applyFont="1" applyFill="1" applyBorder="1" applyAlignment="1">
      <alignment horizontal="center" vertical="center" wrapText="1"/>
    </xf>
    <xf numFmtId="3" fontId="69" fillId="0" borderId="17" xfId="0"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3" fontId="69" fillId="0" borderId="14" xfId="0" applyNumberFormat="1" applyFont="1" applyFill="1" applyBorder="1" applyAlignment="1">
      <alignment horizontal="center" vertical="center"/>
    </xf>
    <xf numFmtId="41" fontId="60" fillId="0" borderId="21" xfId="336" applyNumberFormat="1" applyFont="1" applyFill="1" applyBorder="1" applyAlignment="1">
      <alignment horizontal="center" vertical="center"/>
    </xf>
    <xf numFmtId="41" fontId="60" fillId="0" borderId="12" xfId="336" applyNumberFormat="1" applyFont="1" applyFill="1" applyBorder="1" applyAlignment="1">
      <alignment horizontal="center" vertical="center"/>
    </xf>
    <xf numFmtId="41" fontId="60" fillId="0" borderId="25" xfId="336" applyNumberFormat="1" applyFont="1" applyFill="1" applyBorder="1" applyAlignment="1">
      <alignment horizontal="center" vertical="center"/>
    </xf>
    <xf numFmtId="41" fontId="60" fillId="0" borderId="20" xfId="336"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0" borderId="18" xfId="336" applyNumberFormat="1" applyFont="1" applyFill="1" applyBorder="1" applyAlignment="1">
      <alignment horizontal="center" vertical="center"/>
    </xf>
    <xf numFmtId="41" fontId="60" fillId="0" borderId="11" xfId="336" applyNumberFormat="1" applyFont="1" applyFill="1" applyBorder="1" applyAlignment="1">
      <alignment horizontal="center" vertical="center"/>
    </xf>
    <xf numFmtId="41" fontId="60" fillId="0" borderId="22"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174" fontId="52" fillId="0" borderId="2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174" fontId="52" fillId="0" borderId="17" xfId="0" applyNumberFormat="1" applyFont="1" applyFill="1" applyBorder="1" applyAlignment="1">
      <alignment horizontal="center" vertical="center" wrapText="1"/>
    </xf>
    <xf numFmtId="174" fontId="52" fillId="0" borderId="12" xfId="0" applyNumberFormat="1" applyFont="1" applyFill="1" applyBorder="1" applyAlignment="1">
      <alignment horizontal="center" vertical="center" wrapText="1"/>
    </xf>
    <xf numFmtId="174" fontId="52" fillId="0" borderId="2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1" fontId="83" fillId="27" borderId="20" xfId="394" applyNumberFormat="1" applyFont="1" applyFill="1" applyBorder="1" applyAlignment="1">
      <alignment horizontal="right"/>
    </xf>
    <xf numFmtId="3" fontId="83" fillId="27" borderId="0" xfId="328" applyNumberFormat="1" applyFont="1" applyFill="1" applyBorder="1" applyAlignment="1">
      <alignment horizontal="right"/>
    </xf>
    <xf numFmtId="43" fontId="83" fillId="27" borderId="0" xfId="336" applyNumberFormat="1" applyFont="1" applyFill="1" applyBorder="1" applyAlignment="1">
      <alignment horizontal="right"/>
    </xf>
    <xf numFmtId="3" fontId="55" fillId="27" borderId="17" xfId="0" applyNumberFormat="1" applyFont="1" applyFill="1" applyBorder="1" applyAlignment="1">
      <alignment horizontal="center"/>
    </xf>
    <xf numFmtId="43" fontId="55" fillId="27" borderId="21" xfId="328" applyNumberFormat="1" applyFont="1" applyFill="1" applyBorder="1" applyAlignment="1">
      <alignment horizontal="right" vertical="center" wrapText="1"/>
    </xf>
    <xf numFmtId="171" fontId="55" fillId="27" borderId="12" xfId="328" applyNumberFormat="1" applyFont="1" applyFill="1" applyBorder="1" applyAlignment="1">
      <alignment horizontal="right" vertical="center" wrapText="1"/>
    </xf>
    <xf numFmtId="43" fontId="55" fillId="27" borderId="12" xfId="336" applyNumberFormat="1" applyFont="1" applyFill="1" applyBorder="1" applyAlignment="1">
      <alignment horizontal="right"/>
    </xf>
    <xf numFmtId="43" fontId="55" fillId="27" borderId="25" xfId="336" applyNumberFormat="1" applyFont="1" applyFill="1" applyBorder="1" applyAlignment="1">
      <alignment horizontal="right"/>
    </xf>
    <xf numFmtId="49" fontId="55" fillId="27" borderId="20" xfId="0" applyNumberFormat="1" applyFont="1" applyFill="1" applyBorder="1" applyAlignment="1">
      <alignment horizontal="center" vertical="center"/>
    </xf>
    <xf numFmtId="41" fontId="83" fillId="27" borderId="20" xfId="328" applyNumberFormat="1" applyFont="1" applyFill="1" applyBorder="1" applyAlignment="1">
      <alignment horizontal="right"/>
    </xf>
    <xf numFmtId="3" fontId="55" fillId="27" borderId="19" xfId="0" applyNumberFormat="1" applyFont="1" applyFill="1" applyBorder="1" applyAlignment="1">
      <alignment horizontal="center"/>
    </xf>
    <xf numFmtId="43" fontId="55" fillId="27" borderId="20" xfId="328" applyNumberFormat="1" applyFont="1" applyFill="1" applyBorder="1" applyAlignment="1">
      <alignment horizontal="right" vertical="center" wrapText="1"/>
    </xf>
    <xf numFmtId="171" fontId="55" fillId="27" borderId="0" xfId="328" applyNumberFormat="1" applyFont="1" applyFill="1" applyBorder="1" applyAlignment="1">
      <alignment horizontal="right" vertical="center" wrapText="1"/>
    </xf>
    <xf numFmtId="43" fontId="55" fillId="27" borderId="0" xfId="336" applyNumberFormat="1" applyFont="1" applyFill="1" applyBorder="1" applyAlignment="1">
      <alignment horizontal="right"/>
    </xf>
    <xf numFmtId="43" fontId="55" fillId="27" borderId="24" xfId="336" applyNumberFormat="1" applyFont="1" applyFill="1" applyBorder="1" applyAlignment="1">
      <alignment horizontal="right"/>
    </xf>
    <xf numFmtId="3" fontId="83" fillId="27" borderId="20" xfId="328" applyNumberFormat="1" applyFont="1" applyFill="1" applyBorder="1" applyAlignment="1">
      <alignment horizontal="right"/>
    </xf>
    <xf numFmtId="171" fontId="55" fillId="27" borderId="20" xfId="328" applyNumberFormat="1" applyFont="1" applyFill="1" applyBorder="1" applyAlignment="1">
      <alignment horizontal="right" vertical="center" wrapText="1"/>
    </xf>
    <xf numFmtId="10" fontId="55" fillId="27" borderId="0" xfId="551" applyNumberFormat="1" applyFont="1" applyFill="1" applyBorder="1" applyAlignment="1">
      <alignment horizontal="right"/>
    </xf>
    <xf numFmtId="10" fontId="55" fillId="27" borderId="24" xfId="551" applyNumberFormat="1" applyFont="1" applyFill="1" applyBorder="1" applyAlignment="1">
      <alignment horizontal="right"/>
    </xf>
    <xf numFmtId="49" fontId="55" fillId="27" borderId="18" xfId="0" applyNumberFormat="1" applyFont="1" applyFill="1" applyBorder="1" applyAlignment="1">
      <alignment horizontal="center" vertical="center"/>
    </xf>
    <xf numFmtId="3" fontId="83" fillId="27" borderId="18" xfId="328" applyNumberFormat="1" applyFont="1" applyFill="1" applyBorder="1" applyAlignment="1">
      <alignment horizontal="right"/>
    </xf>
    <xf numFmtId="3" fontId="83" fillId="27" borderId="11" xfId="328" applyNumberFormat="1" applyFont="1" applyFill="1" applyBorder="1" applyAlignment="1">
      <alignment horizontal="right"/>
    </xf>
    <xf numFmtId="3" fontId="55" fillId="27" borderId="14" xfId="0" applyNumberFormat="1" applyFont="1" applyFill="1" applyBorder="1" applyAlignment="1">
      <alignment horizontal="center"/>
    </xf>
    <xf numFmtId="171" fontId="55" fillId="27" borderId="18" xfId="328" applyNumberFormat="1" applyFont="1" applyFill="1" applyBorder="1" applyAlignment="1">
      <alignment horizontal="right" vertical="center" wrapText="1"/>
    </xf>
    <xf numFmtId="171" fontId="55" fillId="27" borderId="11" xfId="328" applyNumberFormat="1" applyFont="1" applyFill="1" applyBorder="1" applyAlignment="1">
      <alignment horizontal="right" vertical="center" wrapText="1"/>
    </xf>
    <xf numFmtId="10" fontId="55" fillId="27" borderId="11" xfId="551" applyNumberFormat="1" applyFont="1" applyFill="1" applyBorder="1" applyAlignment="1">
      <alignment horizontal="right"/>
    </xf>
    <xf numFmtId="10" fontId="55" fillId="27" borderId="22" xfId="551" applyNumberFormat="1" applyFont="1" applyFill="1" applyBorder="1" applyAlignment="1">
      <alignment horizontal="right"/>
    </xf>
    <xf numFmtId="3" fontId="137" fillId="30" borderId="0" xfId="336" applyNumberFormat="1" applyFont="1" applyFill="1" applyBorder="1" applyAlignment="1"/>
    <xf numFmtId="10" fontId="60" fillId="0" borderId="0" xfId="551" applyNumberFormat="1" applyFont="1" applyFill="1" applyBorder="1" applyAlignment="1"/>
    <xf numFmtId="171" fontId="0" fillId="0" borderId="0" xfId="551" applyNumberFormat="1" applyFont="1" applyBorder="1" applyAlignment="1">
      <alignment horizontal="left"/>
    </xf>
    <xf numFmtId="174" fontId="83"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8" fillId="0" borderId="15" xfId="347" applyFont="1" applyFill="1" applyBorder="1" applyAlignment="1">
      <alignment horizontal="center" vertical="center" wrapText="1"/>
    </xf>
    <xf numFmtId="167" fontId="79" fillId="27" borderId="20" xfId="324" applyNumberFormat="1" applyFont="1" applyFill="1" applyBorder="1" applyAlignment="1">
      <alignment vertical="center"/>
    </xf>
    <xf numFmtId="167" fontId="79" fillId="27" borderId="18" xfId="324" applyNumberFormat="1" applyFont="1" applyFill="1" applyBorder="1" applyAlignment="1">
      <alignment vertical="center"/>
    </xf>
    <xf numFmtId="174" fontId="78" fillId="27" borderId="13" xfId="388" applyFont="1" applyFill="1" applyBorder="1" applyAlignment="1">
      <alignment horizontal="center" vertical="center" wrapText="1"/>
    </xf>
    <xf numFmtId="17" fontId="65" fillId="27" borderId="0" xfId="394" applyNumberFormat="1" applyFont="1" applyFill="1" applyBorder="1" applyAlignment="1">
      <alignment horizontal="left"/>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0" fillId="0" borderId="0" xfId="0" applyAlignment="1">
      <alignment horizontal="center"/>
    </xf>
    <xf numFmtId="41" fontId="0" fillId="0" borderId="0" xfId="0" applyNumberFormat="1" applyAlignment="1">
      <alignment vertical="center"/>
    </xf>
    <xf numFmtId="41" fontId="57" fillId="27" borderId="18" xfId="323" applyNumberFormat="1" applyFont="1" applyFill="1" applyBorder="1" applyAlignment="1">
      <alignment horizontal="right" vertical="center"/>
    </xf>
    <xf numFmtId="41" fontId="57" fillId="27" borderId="11" xfId="323" applyNumberFormat="1" applyFont="1" applyFill="1" applyBorder="1" applyAlignment="1">
      <alignment horizontal="right" vertical="center"/>
    </xf>
    <xf numFmtId="49" fontId="64" fillId="0" borderId="15" xfId="0" applyNumberFormat="1" applyFont="1" applyFill="1" applyBorder="1" applyAlignment="1">
      <alignment horizontal="center" vertical="center" wrapText="1"/>
    </xf>
    <xf numFmtId="171" fontId="78" fillId="27" borderId="19" xfId="551" applyNumberFormat="1" applyFont="1" applyFill="1" applyBorder="1" applyAlignment="1">
      <alignment horizontal="center" vertic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70" fillId="0" borderId="0" xfId="0" applyNumberFormat="1" applyFont="1" applyBorder="1" applyAlignment="1">
      <alignment horizontal="left"/>
    </xf>
    <xf numFmtId="174" fontId="67" fillId="0" borderId="0" xfId="0" applyFont="1" applyFill="1" applyBorder="1" applyAlignment="1">
      <alignment horizontal="center" vertical="center" wrapText="1"/>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1" fillId="27" borderId="0" xfId="0" applyFont="1" applyFill="1" applyBorder="1" applyAlignment="1">
      <alignment horizontal="center" vertical="center" wrapText="1"/>
    </xf>
    <xf numFmtId="174" fontId="88" fillId="27" borderId="0" xfId="0" applyFont="1" applyFill="1" applyBorder="1" applyAlignment="1">
      <alignment horizontal="center" vertical="center" wrapText="1"/>
    </xf>
    <xf numFmtId="17" fontId="65" fillId="27" borderId="21" xfId="394" applyNumberFormat="1" applyFont="1" applyFill="1" applyBorder="1" applyAlignment="1">
      <alignment horizontal="left"/>
    </xf>
    <xf numFmtId="17" fontId="65" fillId="27" borderId="0"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174" fontId="85" fillId="0" borderId="17" xfId="0" applyFont="1" applyFill="1" applyBorder="1" applyAlignment="1">
      <alignment horizontal="center" vertical="center" wrapText="1"/>
    </xf>
    <xf numFmtId="174" fontId="85" fillId="0" borderId="19" xfId="0" applyFont="1" applyFill="1" applyBorder="1" applyAlignment="1">
      <alignment horizontal="center" vertical="center" wrapText="1"/>
    </xf>
    <xf numFmtId="174" fontId="85" fillId="0" borderId="15" xfId="0" applyFont="1" applyFill="1" applyBorder="1" applyAlignment="1">
      <alignment horizontal="center" vertical="center" wrapText="1"/>
    </xf>
    <xf numFmtId="174" fontId="85" fillId="0" borderId="23" xfId="0" applyFont="1" applyFill="1" applyBorder="1" applyAlignment="1">
      <alignment horizontal="center" vertical="center" wrapText="1"/>
    </xf>
    <xf numFmtId="174" fontId="85"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0"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174" fontId="78" fillId="27" borderId="17" xfId="388" applyFont="1" applyFill="1" applyBorder="1" applyAlignment="1">
      <alignment horizontal="center" vertical="center" wrapText="1"/>
    </xf>
    <xf numFmtId="174" fontId="78" fillId="27" borderId="14"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78" fillId="27" borderId="16" xfId="388" applyFont="1" applyFill="1" applyBorder="1" applyAlignment="1">
      <alignment horizontal="center" vertical="center" wrapText="1"/>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1"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4" fontId="80" fillId="27" borderId="12" xfId="0" applyNumberFormat="1" applyFont="1" applyFill="1" applyBorder="1" applyAlignment="1">
      <alignment horizontal="center" vertical="center" wrapText="1"/>
    </xf>
    <xf numFmtId="10" fontId="47" fillId="0" borderId="0" xfId="551" applyNumberFormat="1" applyFont="1"/>
    <xf numFmtId="10" fontId="154" fillId="0" borderId="0" xfId="551" applyNumberFormat="1" applyFont="1"/>
    <xf numFmtId="41" fontId="78" fillId="27" borderId="17" xfId="323" applyNumberFormat="1" applyFont="1" applyFill="1" applyBorder="1" applyAlignment="1">
      <alignment horizontal="center" vertical="center"/>
    </xf>
    <xf numFmtId="41" fontId="78" fillId="27" borderId="19" xfId="323" applyNumberFormat="1" applyFont="1" applyFill="1" applyBorder="1" applyAlignment="1">
      <alignment horizontal="center" vertical="center"/>
    </xf>
    <xf numFmtId="41" fontId="78" fillId="27" borderId="14" xfId="323" applyNumberFormat="1" applyFont="1" applyFill="1" applyBorder="1" applyAlignment="1">
      <alignment horizontal="center" vertical="center"/>
    </xf>
    <xf numFmtId="167" fontId="79" fillId="27" borderId="17" xfId="324" applyNumberFormat="1" applyFont="1" applyFill="1" applyBorder="1" applyAlignment="1">
      <alignment horizontal="center" vertical="center"/>
    </xf>
    <xf numFmtId="167" fontId="79" fillId="27" borderId="19" xfId="324" applyNumberFormat="1" applyFont="1" applyFill="1" applyBorder="1" applyAlignment="1">
      <alignment horizontal="center" vertical="center"/>
    </xf>
    <xf numFmtId="167" fontId="79" fillId="27" borderId="14" xfId="324" applyNumberFormat="1" applyFont="1" applyFill="1" applyBorder="1" applyAlignment="1">
      <alignment horizontal="center" vertical="center"/>
    </xf>
    <xf numFmtId="167" fontId="78" fillId="27" borderId="17" xfId="324" applyNumberFormat="1" applyFont="1" applyFill="1" applyBorder="1" applyAlignment="1">
      <alignment vertical="center"/>
    </xf>
    <xf numFmtId="167" fontId="78" fillId="27" borderId="19" xfId="324" applyNumberFormat="1" applyFont="1" applyFill="1" applyBorder="1" applyAlignment="1">
      <alignment vertical="center"/>
    </xf>
    <xf numFmtId="167" fontId="78" fillId="27" borderId="14" xfId="324" applyNumberFormat="1" applyFont="1" applyFill="1" applyBorder="1" applyAlignment="1">
      <alignment vertical="center"/>
    </xf>
    <xf numFmtId="171" fontId="152" fillId="0" borderId="0" xfId="551" applyNumberFormat="1" applyFont="1"/>
    <xf numFmtId="17" fontId="78" fillId="27" borderId="19" xfId="336" applyNumberFormat="1" applyFont="1" applyFill="1" applyBorder="1" applyAlignment="1">
      <alignment horizontal="left" vertical="center"/>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17" fontId="78" fillId="27" borderId="13" xfId="336"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3" fontId="78" fillId="27" borderId="17" xfId="0" applyNumberFormat="1" applyFont="1" applyFill="1" applyBorder="1" applyAlignment="1">
      <alignment horizontal="center" vertical="center"/>
    </xf>
    <xf numFmtId="43" fontId="78" fillId="27" borderId="14" xfId="0" applyNumberFormat="1" applyFont="1" applyFill="1" applyBorder="1" applyAlignment="1">
      <alignment horizontal="center" vertical="center"/>
    </xf>
    <xf numFmtId="43" fontId="78" fillId="27" borderId="21" xfId="0" applyNumberFormat="1" applyFont="1" applyFill="1" applyBorder="1" applyAlignment="1">
      <alignment horizontal="center"/>
    </xf>
    <xf numFmtId="4" fontId="79" fillId="27" borderId="20" xfId="323" applyNumberFormat="1" applyFont="1" applyFill="1" applyBorder="1" applyAlignment="1">
      <alignment horizontal="center"/>
    </xf>
    <xf numFmtId="4" fontId="79" fillId="27" borderId="0" xfId="323" applyNumberFormat="1" applyFont="1" applyFill="1" applyBorder="1" applyAlignment="1">
      <alignment horizontal="center"/>
    </xf>
    <xf numFmtId="4" fontId="78" fillId="27" borderId="17" xfId="323" applyNumberFormat="1" applyFont="1" applyFill="1" applyBorder="1" applyAlignment="1">
      <alignment horizontal="center"/>
    </xf>
    <xf numFmtId="43" fontId="79" fillId="27" borderId="0" xfId="323" applyNumberFormat="1" applyFont="1" applyFill="1" applyBorder="1" applyAlignment="1"/>
    <xf numFmtId="43" fontId="78" fillId="27" borderId="21" xfId="323" applyNumberFormat="1" applyFont="1" applyFill="1" applyBorder="1" applyAlignment="1"/>
    <xf numFmtId="43" fontId="78" fillId="27" borderId="20" xfId="0" applyNumberFormat="1" applyFont="1" applyFill="1" applyBorder="1" applyAlignment="1">
      <alignment horizontal="center"/>
    </xf>
    <xf numFmtId="4" fontId="78" fillId="27" borderId="19" xfId="323" applyNumberFormat="1" applyFont="1" applyFill="1" applyBorder="1" applyAlignment="1">
      <alignment horizontal="center"/>
    </xf>
    <xf numFmtId="43" fontId="78" fillId="27" borderId="20" xfId="323" applyNumberFormat="1" applyFont="1" applyFill="1" applyBorder="1" applyAlignment="1"/>
    <xf numFmtId="43" fontId="78" fillId="27" borderId="18" xfId="0" applyNumberFormat="1" applyFont="1" applyFill="1" applyBorder="1" applyAlignment="1">
      <alignment horizontal="center"/>
    </xf>
    <xf numFmtId="4" fontId="79" fillId="27" borderId="18" xfId="323" applyNumberFormat="1" applyFont="1" applyFill="1" applyBorder="1" applyAlignment="1">
      <alignment horizontal="center"/>
    </xf>
    <xf numFmtId="4" fontId="79" fillId="27" borderId="11" xfId="323" applyNumberFormat="1" applyFont="1" applyFill="1" applyBorder="1" applyAlignment="1">
      <alignment horizontal="center"/>
    </xf>
    <xf numFmtId="4" fontId="78" fillId="27" borderId="14" xfId="323" applyNumberFormat="1" applyFont="1" applyFill="1" applyBorder="1" applyAlignment="1">
      <alignment horizontal="center"/>
    </xf>
    <xf numFmtId="43" fontId="79" fillId="27" borderId="11" xfId="323" applyNumberFormat="1" applyFont="1" applyFill="1" applyBorder="1" applyAlignment="1"/>
    <xf numFmtId="43" fontId="78" fillId="27" borderId="18" xfId="323" applyNumberFormat="1" applyFont="1" applyFill="1" applyBorder="1" applyAlignment="1"/>
  </cellXfs>
  <cellStyles count="113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externalLink" Target="externalLinks/externalLink2.xml"/><Relationship Id="rId175" Type="http://schemas.openxmlformats.org/officeDocument/2006/relationships/customXml" Target="../customXml/item8.xml"/><Relationship Id="rId170"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xml"/><Relationship Id="rId165" Type="http://schemas.openxmlformats.org/officeDocument/2006/relationships/sharedStrings" Target="sharedStrings.xml"/><Relationship Id="rId181" Type="http://schemas.openxmlformats.org/officeDocument/2006/relationships/customXml" Target="../customXml/item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4.xml"/><Relationship Id="rId176" Type="http://schemas.openxmlformats.org/officeDocument/2006/relationships/customXml" Target="../customXml/item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4.xml"/><Relationship Id="rId166" Type="http://schemas.openxmlformats.org/officeDocument/2006/relationships/powerPivotData" Target="model/item.data"/><Relationship Id="rId182"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5.xml"/><Relationship Id="rId180"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183" Type="http://schemas.openxmlformats.org/officeDocument/2006/relationships/customXml" Target="../customXml/item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onnections" Target="connections.xml"/><Relationship Id="rId184" Type="http://schemas.openxmlformats.org/officeDocument/2006/relationships/customXml" Target="../customXml/item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7.xml"/><Relationship Id="rId179"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169" Type="http://schemas.openxmlformats.org/officeDocument/2006/relationships/customXml" Target="../customXml/item2.xml"/><Relationship Id="rId185"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7.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245728115260091"/>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2038807</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79371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25.687051945924836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s-E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Nov.2017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2123341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Nov.2017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1744392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s-E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Nov. 2017</c:v>
                </c:pt>
              </c:strCache>
            </c:strRef>
          </c:cat>
          <c:val>
            <c:numRef>
              <c:f>'VII.3.CBSS-Benef'!$B$4:$H$4</c:f>
              <c:numCache>
                <c:formatCode>_(* #,##0_);_(* \(#,##0\);_(* "-"??_);_(@_)</c:formatCode>
                <c:ptCount val="7"/>
                <c:pt idx="0">
                  <c:v>2</c:v>
                </c:pt>
                <c:pt idx="1">
                  <c:v>8</c:v>
                </c:pt>
                <c:pt idx="2">
                  <c:v>18</c:v>
                </c:pt>
                <c:pt idx="3">
                  <c:v>2</c:v>
                </c:pt>
                <c:pt idx="4">
                  <c:v>2</c:v>
                </c:pt>
                <c:pt idx="5">
                  <c:v>17</c:v>
                </c:pt>
                <c:pt idx="6">
                  <c:v>41</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Nov. 2017</c:v>
                </c:pt>
              </c:strCache>
            </c:strRef>
          </c:cat>
          <c:val>
            <c:numRef>
              <c:f>'VII.3.CBSS-Benef'!$B$5:$H$5</c:f>
              <c:numCache>
                <c:formatCode>_(* #,##0_);_(* \(#,##0\);_(* "-"??_);_(@_)</c:formatCode>
                <c:ptCount val="7"/>
                <c:pt idx="0">
                  <c:v>1</c:v>
                </c:pt>
                <c:pt idx="1">
                  <c:v>22</c:v>
                </c:pt>
                <c:pt idx="2">
                  <c:v>40</c:v>
                </c:pt>
                <c:pt idx="3">
                  <c:v>25</c:v>
                </c:pt>
                <c:pt idx="4">
                  <c:v>45</c:v>
                </c:pt>
                <c:pt idx="5">
                  <c:v>41</c:v>
                </c:pt>
                <c:pt idx="6">
                  <c:v>112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Nov. 2017</c:v>
                </c:pt>
              </c:strCache>
            </c:strRef>
          </c:cat>
          <c:val>
            <c:numRef>
              <c:f>'VII.3.CBSS-Benef'!$B$6:$H$6</c:f>
              <c:numCache>
                <c:formatCode>_(* #,##0_);_(* \(#,##0\);_(* "-"??_);_(@_)</c:formatCode>
                <c:ptCount val="7"/>
                <c:pt idx="0">
                  <c:v>1</c:v>
                </c:pt>
                <c:pt idx="1">
                  <c:v>2</c:v>
                </c:pt>
                <c:pt idx="2">
                  <c:v>16</c:v>
                </c:pt>
                <c:pt idx="3">
                  <c:v>27</c:v>
                </c:pt>
                <c:pt idx="4">
                  <c:v>41</c:v>
                </c:pt>
                <c:pt idx="5">
                  <c:v>45</c:v>
                </c:pt>
                <c:pt idx="6">
                  <c:v>40</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Nov. 2017</c:v>
                </c:pt>
              </c:strCache>
            </c:strRef>
          </c:cat>
          <c:val>
            <c:numRef>
              <c:f>'VII.3.CBSS-Benef'!$B$7:$H$7</c:f>
              <c:numCache>
                <c:formatCode>_(* #,##0_);_(* \(#,##0\);_(* "-"??_);_(@_)</c:formatCode>
                <c:ptCount val="7"/>
                <c:pt idx="0">
                  <c:v>5</c:v>
                </c:pt>
                <c:pt idx="1">
                  <c:v>56</c:v>
                </c:pt>
                <c:pt idx="2">
                  <c:v>268</c:v>
                </c:pt>
                <c:pt idx="3">
                  <c:v>302</c:v>
                </c:pt>
                <c:pt idx="4">
                  <c:v>211</c:v>
                </c:pt>
                <c:pt idx="5">
                  <c:v>168</c:v>
                </c:pt>
                <c:pt idx="6">
                  <c:v>72</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Nov. 2017</c:v>
                </c:pt>
              </c:strCache>
            </c:strRef>
          </c:cat>
          <c:val>
            <c:numRef>
              <c:f>'VII.3.CBSS-Benef'!$B$9:$H$9</c:f>
              <c:numCache>
                <c:formatCode>_(* #,##0_);_(* \(#,##0\);_(* "-"??_);_(@_)</c:formatCode>
                <c:ptCount val="7"/>
                <c:pt idx="0">
                  <c:v>0</c:v>
                </c:pt>
                <c:pt idx="1">
                  <c:v>0</c:v>
                </c:pt>
                <c:pt idx="2">
                  <c:v>0</c:v>
                </c:pt>
                <c:pt idx="3">
                  <c:v>0</c:v>
                </c:pt>
                <c:pt idx="4">
                  <c:v>2</c:v>
                </c:pt>
                <c:pt idx="5">
                  <c:v>15</c:v>
                </c:pt>
                <c:pt idx="6">
                  <c:v>14</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19</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298</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112</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s-E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764811722232004E-2"/>
          <c:y val="0.10204246910380796"/>
          <c:w val="0.86720387661451515"/>
          <c:h val="0.80361060341514745"/>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Ene-Nov.17</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manualLayout>
                  <c:x val="3.6959833388542078E-2"/>
                  <c:y val="7.00834480541487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A6FFDDA-3A58-4AA9-B83C-7A2EC3BC955D}" type="CATEGORYNAME">
                      <a:rPr lang="en-US"/>
                      <a:pPr>
                        <a:defRPr sz="1800"/>
                      </a:pPr>
                      <a:t>[NOMBRE DE CATEGORÍA]</a:t>
                    </a:fld>
                    <a:r>
                      <a:rPr lang="en-US" baseline="0"/>
                      <a:t> </a:t>
                    </a:r>
                    <a:fld id="{E64D7218-D344-4C27-A6F6-F0C2992EB5C5}" type="VALUE">
                      <a:rPr lang="en-US" baseline="0"/>
                      <a:pPr>
                        <a:defRPr sz="1800"/>
                      </a:pPr>
                      <a:t>[VALOR]</a:t>
                    </a:fld>
                    <a:r>
                      <a:rPr lang="en-US" baseline="0"/>
                      <a:t> </a:t>
                    </a:r>
                  </a:p>
                  <a:p>
                    <a:pPr>
                      <a:defRPr sz="1800"/>
                    </a:pPr>
                    <a:fld id="{F9D746AE-FDE4-4BEF-8412-77F5F691CC12}" type="PERCENTAGE">
                      <a:rPr lang="en-US" baseline="0"/>
                      <a:pPr>
                        <a:defRPr sz="18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manualLayout>
                  <c:x val="2.1420123852168875E-3"/>
                  <c:y val="2.396255977033091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C6601BB-EC89-4FA6-8524-3181768FD3C9}" type="CATEGORYNAME">
                      <a:rPr lang="en-US"/>
                      <a:pPr>
                        <a:defRPr sz="1800">
                          <a:solidFill>
                            <a:schemeClr val="accent1"/>
                          </a:solidFill>
                        </a:defRPr>
                      </a:pPr>
                      <a:t>[NOMBRE DE CATEGORÍA]</a:t>
                    </a:fld>
                    <a:r>
                      <a:rPr lang="en-US" baseline="0"/>
                      <a:t> </a:t>
                    </a:r>
                  </a:p>
                  <a:p>
                    <a:pPr>
                      <a:defRPr sz="1800">
                        <a:solidFill>
                          <a:schemeClr val="accent1"/>
                        </a:solidFill>
                      </a:defRPr>
                    </a:pPr>
                    <a:fld id="{7C3B66CA-50D3-4A06-ADD1-CCC6FDA40EF8}" type="VALUE">
                      <a:rPr lang="en-US" baseline="0"/>
                      <a:pPr>
                        <a:defRPr sz="1800">
                          <a:solidFill>
                            <a:schemeClr val="accent1"/>
                          </a:solidFill>
                        </a:defRPr>
                      </a:pPr>
                      <a:t>[VALOR]</a:t>
                    </a:fld>
                    <a:r>
                      <a:rPr lang="en-US" baseline="0"/>
                      <a:t> </a:t>
                    </a:r>
                  </a:p>
                  <a:p>
                    <a:pPr>
                      <a:defRPr sz="1800">
                        <a:solidFill>
                          <a:schemeClr val="accent1"/>
                        </a:solidFill>
                      </a:defRPr>
                    </a:pPr>
                    <a:fld id="{E98AF08C-217A-49B7-B8B7-7085A21FAB6B}" type="PERCENTAGE">
                      <a:rPr lang="en-US"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BA7492-C1D1-45D2-8EDD-864931045ACC}" type="CATEGORYNAME">
                      <a:rPr lang="en-US"/>
                      <a:pPr>
                        <a:defRPr sz="1800">
                          <a:solidFill>
                            <a:schemeClr val="accent1"/>
                          </a:solidFill>
                        </a:defRPr>
                      </a:pPr>
                      <a:t>[NOMBRE DE CATEGORÍA]</a:t>
                    </a:fld>
                    <a:r>
                      <a:rPr lang="en-US" baseline="0"/>
                      <a:t> </a:t>
                    </a:r>
                  </a:p>
                  <a:p>
                    <a:pPr>
                      <a:defRPr sz="1800">
                        <a:solidFill>
                          <a:schemeClr val="accent1"/>
                        </a:solidFill>
                      </a:defRPr>
                    </a:pPr>
                    <a:fld id="{15027D92-8A8D-4820-AFA9-50D0BD6DE4AD}" type="VALUE">
                      <a:rPr lang="en-US" baseline="0"/>
                      <a:pPr>
                        <a:defRPr sz="1800">
                          <a:solidFill>
                            <a:schemeClr val="accent1"/>
                          </a:solidFill>
                        </a:defRPr>
                      </a:pPr>
                      <a:t>[VALOR]</a:t>
                    </a:fld>
                    <a:r>
                      <a:rPr lang="en-US" baseline="0"/>
                      <a:t> </a:t>
                    </a:r>
                  </a:p>
                  <a:p>
                    <a:pPr>
                      <a:defRPr sz="1800">
                        <a:solidFill>
                          <a:schemeClr val="accent1"/>
                        </a:solidFill>
                      </a:defRPr>
                    </a:pPr>
                    <a:fld id="{17990626-3D99-4F0D-AA3A-5DCAF4FB7813}" type="PERCENTAGE">
                      <a:rPr lang="en-US"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60000"/>
                      </a:schemeClr>
                    </a:solidFill>
                    <a:latin typeface="+mn-lt"/>
                    <a:ea typeface="+mn-ea"/>
                    <a:cs typeface="+mn-cs"/>
                  </a:defRPr>
                </a:pPr>
                <a:endParaRPr lang="es-E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13</c:v>
                </c:pt>
                <c:pt idx="1">
                  <c:v>29</c:v>
                </c:pt>
                <c:pt idx="2">
                  <c:v>38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53</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9</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s-E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114</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Ene-Nov.17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184</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s-E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400"/>
            </a:pPr>
            <a:endParaRPr lang="es-E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8923390607785906"/>
          <c:h val="0.7077022139936897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Nov.16</c:v>
                </c:pt>
                <c:pt idx="1">
                  <c:v>Dic.16</c:v>
                </c:pt>
                <c:pt idx="2">
                  <c:v>Dic.16</c:v>
                </c:pt>
                <c:pt idx="3">
                  <c:v>Ene.17</c:v>
                </c:pt>
                <c:pt idx="4">
                  <c:v>Feb.17</c:v>
                </c:pt>
                <c:pt idx="5">
                  <c:v>Mar.17</c:v>
                </c:pt>
                <c:pt idx="6">
                  <c:v>Abr.17</c:v>
                </c:pt>
                <c:pt idx="7">
                  <c:v>May.17</c:v>
                </c:pt>
                <c:pt idx="8">
                  <c:v>Jun.17</c:v>
                </c:pt>
                <c:pt idx="9">
                  <c:v>Jul.17</c:v>
                </c:pt>
                <c:pt idx="10">
                  <c:v>Ago.17</c:v>
                </c:pt>
                <c:pt idx="11">
                  <c:v>Sep.17</c:v>
                </c:pt>
                <c:pt idx="12">
                  <c:v>Oct.17</c:v>
                </c:pt>
                <c:pt idx="13">
                  <c:v>Nov.17</c:v>
                </c:pt>
              </c:strCache>
            </c:strRef>
          </c:cat>
          <c:val>
            <c:numRef>
              <c:f>'III.2.3. Afil. SFS RC Mensual'!$B$4:$B$17</c:f>
              <c:numCache>
                <c:formatCode>#,##0</c:formatCode>
                <c:ptCount val="14"/>
                <c:pt idx="0">
                  <c:v>1612043</c:v>
                </c:pt>
                <c:pt idx="1">
                  <c:v>1619670</c:v>
                </c:pt>
                <c:pt idx="2">
                  <c:v>1619670</c:v>
                </c:pt>
                <c:pt idx="3">
                  <c:v>1627381</c:v>
                </c:pt>
                <c:pt idx="4">
                  <c:v>1635045</c:v>
                </c:pt>
                <c:pt idx="5">
                  <c:v>1647039</c:v>
                </c:pt>
                <c:pt idx="6">
                  <c:v>1696353</c:v>
                </c:pt>
                <c:pt idx="7">
                  <c:v>1720375</c:v>
                </c:pt>
                <c:pt idx="8">
                  <c:v>1719845</c:v>
                </c:pt>
                <c:pt idx="9">
                  <c:v>1734652</c:v>
                </c:pt>
                <c:pt idx="10">
                  <c:v>1731093</c:v>
                </c:pt>
                <c:pt idx="11">
                  <c:v>1732636</c:v>
                </c:pt>
                <c:pt idx="12">
                  <c:v>1732763</c:v>
                </c:pt>
                <c:pt idx="13">
                  <c:v>1744392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Nov.16</c:v>
                </c:pt>
                <c:pt idx="1">
                  <c:v>Dic.16</c:v>
                </c:pt>
                <c:pt idx="2">
                  <c:v>Dic.16</c:v>
                </c:pt>
                <c:pt idx="3">
                  <c:v>Ene.17</c:v>
                </c:pt>
                <c:pt idx="4">
                  <c:v>Feb.17</c:v>
                </c:pt>
                <c:pt idx="5">
                  <c:v>Mar.17</c:v>
                </c:pt>
                <c:pt idx="6">
                  <c:v>Abr.17</c:v>
                </c:pt>
                <c:pt idx="7">
                  <c:v>May.17</c:v>
                </c:pt>
                <c:pt idx="8">
                  <c:v>Jun.17</c:v>
                </c:pt>
                <c:pt idx="9">
                  <c:v>Jul.17</c:v>
                </c:pt>
                <c:pt idx="10">
                  <c:v>Ago.17</c:v>
                </c:pt>
                <c:pt idx="11">
                  <c:v>Sep.17</c:v>
                </c:pt>
                <c:pt idx="12">
                  <c:v>Oct.17</c:v>
                </c:pt>
                <c:pt idx="13">
                  <c:v>Nov.17</c:v>
                </c:pt>
              </c:strCache>
            </c:strRef>
          </c:cat>
          <c:val>
            <c:numRef>
              <c:f>'III.2.3. Afil. SFS RC Mensual'!$C$4:$C$17</c:f>
              <c:numCache>
                <c:formatCode>#,##0</c:formatCode>
                <c:ptCount val="14"/>
                <c:pt idx="0">
                  <c:v>1962605</c:v>
                </c:pt>
                <c:pt idx="1">
                  <c:v>1971618</c:v>
                </c:pt>
                <c:pt idx="2">
                  <c:v>1971618</c:v>
                </c:pt>
                <c:pt idx="3">
                  <c:v>1970559</c:v>
                </c:pt>
                <c:pt idx="4">
                  <c:v>1989730</c:v>
                </c:pt>
                <c:pt idx="5">
                  <c:v>2004671</c:v>
                </c:pt>
                <c:pt idx="6">
                  <c:v>2032776</c:v>
                </c:pt>
                <c:pt idx="7">
                  <c:v>2055828</c:v>
                </c:pt>
                <c:pt idx="8">
                  <c:v>2073053</c:v>
                </c:pt>
                <c:pt idx="9">
                  <c:v>2092950</c:v>
                </c:pt>
                <c:pt idx="10">
                  <c:v>2096493</c:v>
                </c:pt>
                <c:pt idx="11">
                  <c:v>2104044</c:v>
                </c:pt>
                <c:pt idx="12">
                  <c:v>2108900</c:v>
                </c:pt>
                <c:pt idx="13">
                  <c:v>2123341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Mensual'!$A$4:$A$12</c:f>
              <c:strCache>
                <c:ptCount val="9"/>
                <c:pt idx="0">
                  <c:v>Nov.16</c:v>
                </c:pt>
                <c:pt idx="1">
                  <c:v>Dic.16</c:v>
                </c:pt>
                <c:pt idx="2">
                  <c:v>Dic.16</c:v>
                </c:pt>
                <c:pt idx="3">
                  <c:v>Ene.17</c:v>
                </c:pt>
                <c:pt idx="4">
                  <c:v>Feb.17</c:v>
                </c:pt>
                <c:pt idx="5">
                  <c:v>Mar.17</c:v>
                </c:pt>
                <c:pt idx="6">
                  <c:v>Abr.17</c:v>
                </c:pt>
                <c:pt idx="7">
                  <c:v>May.17</c:v>
                </c:pt>
                <c:pt idx="8">
                  <c:v>Jun.17</c:v>
                </c:pt>
              </c:strCache>
            </c:strRef>
          </c:cat>
          <c:val>
            <c:numRef>
              <c:f>'III.2.3. Afil. SFS RC Mensual'!$G$4:$G$17</c:f>
              <c:numCache>
                <c:formatCode>0.00</c:formatCode>
                <c:ptCount val="14"/>
                <c:pt idx="0">
                  <c:v>1.2174644224750828</c:v>
                </c:pt>
                <c:pt idx="1">
                  <c:v>1.2172961158754561</c:v>
                </c:pt>
                <c:pt idx="2">
                  <c:v>1.2172961158754561</c:v>
                </c:pt>
                <c:pt idx="3">
                  <c:v>1.2108774773700812</c:v>
                </c:pt>
                <c:pt idx="4">
                  <c:v>1.2169267512514945</c:v>
                </c:pt>
                <c:pt idx="5">
                  <c:v>1.2171363276765153</c:v>
                </c:pt>
                <c:pt idx="6">
                  <c:v>1.1983213399569548</c:v>
                </c:pt>
                <c:pt idx="7">
                  <c:v>1.1949883019690475</c:v>
                </c:pt>
                <c:pt idx="8">
                  <c:v>1.2053719957321736</c:v>
                </c:pt>
                <c:pt idx="9">
                  <c:v>1.2065532452618739</c:v>
                </c:pt>
                <c:pt idx="10">
                  <c:v>1.2110805138718717</c:v>
                </c:pt>
                <c:pt idx="11">
                  <c:v>1.214360084864911</c:v>
                </c:pt>
                <c:pt idx="12">
                  <c:v>1.2170735409285631</c:v>
                </c:pt>
                <c:pt idx="13">
                  <c:v>1.2172384418181235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s-E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83269681791377"/>
          <c:y val="5.480698254187541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Nov.2017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1791177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Nov.2017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2185183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Nov.2017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1.2199704440153039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s-E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s-E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 III.2.5.Cob.Afil.SFSRC Mens'!$B$4:$B$16</c:f>
              <c:numCache>
                <c:formatCode>#,##0</c:formatCode>
                <c:ptCount val="13"/>
                <c:pt idx="0">
                  <c:v>1650991</c:v>
                </c:pt>
                <c:pt idx="1">
                  <c:v>1668163</c:v>
                </c:pt>
                <c:pt idx="2">
                  <c:v>1675458</c:v>
                </c:pt>
                <c:pt idx="3">
                  <c:v>1681428</c:v>
                </c:pt>
                <c:pt idx="4">
                  <c:v>1693702</c:v>
                </c:pt>
                <c:pt idx="5">
                  <c:v>1739587</c:v>
                </c:pt>
                <c:pt idx="6">
                  <c:v>1765821</c:v>
                </c:pt>
                <c:pt idx="7">
                  <c:v>1755368</c:v>
                </c:pt>
                <c:pt idx="8">
                  <c:v>1783146</c:v>
                </c:pt>
                <c:pt idx="9">
                  <c:v>1769349</c:v>
                </c:pt>
                <c:pt idx="10">
                  <c:v>1777670</c:v>
                </c:pt>
                <c:pt idx="11">
                  <c:v>1776069</c:v>
                </c:pt>
                <c:pt idx="12">
                  <c:v>1791177</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 III.2.5.Cob.Afil.SFSRC Mens'!$C$4:$C$16</c:f>
              <c:numCache>
                <c:formatCode>#,##0</c:formatCode>
                <c:ptCount val="13"/>
                <c:pt idx="0">
                  <c:v>2031188</c:v>
                </c:pt>
                <c:pt idx="1">
                  <c:v>2031653</c:v>
                </c:pt>
                <c:pt idx="2">
                  <c:v>2024732</c:v>
                </c:pt>
                <c:pt idx="3">
                  <c:v>2051219</c:v>
                </c:pt>
                <c:pt idx="4">
                  <c:v>2062405</c:v>
                </c:pt>
                <c:pt idx="5">
                  <c:v>2093414</c:v>
                </c:pt>
                <c:pt idx="6">
                  <c:v>2109093</c:v>
                </c:pt>
                <c:pt idx="7">
                  <c:v>2129508</c:v>
                </c:pt>
                <c:pt idx="8">
                  <c:v>2109093</c:v>
                </c:pt>
                <c:pt idx="9">
                  <c:v>2147897</c:v>
                </c:pt>
                <c:pt idx="10">
                  <c:v>2166785</c:v>
                </c:pt>
                <c:pt idx="11">
                  <c:v>2163866</c:v>
                </c:pt>
                <c:pt idx="12">
                  <c:v>2185183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 III.2.5.Cob.Afil.SFSRC Mens'!$G$4:$G$16</c:f>
              <c:numCache>
                <c:formatCode>0.00</c:formatCode>
                <c:ptCount val="13"/>
                <c:pt idx="0">
                  <c:v>1.2302841142077698</c:v>
                </c:pt>
                <c:pt idx="1">
                  <c:v>1.2178983708426574</c:v>
                </c:pt>
                <c:pt idx="2">
                  <c:v>1.2084647899260978</c:v>
                </c:pt>
                <c:pt idx="3">
                  <c:v>1.2199267527363646</c:v>
                </c:pt>
                <c:pt idx="4">
                  <c:v>1.2176905972833474</c:v>
                </c:pt>
                <c:pt idx="5">
                  <c:v>1.2033971281689275</c:v>
                </c:pt>
                <c:pt idx="6">
                  <c:v>1.1943979599291208</c:v>
                </c:pt>
                <c:pt idx="7">
                  <c:v>1.2131404924779305</c:v>
                </c:pt>
                <c:pt idx="8">
                  <c:v>1.1827932205214828</c:v>
                </c:pt>
                <c:pt idx="9">
                  <c:v>1.2139476157615032</c:v>
                </c:pt>
                <c:pt idx="10">
                  <c:v>1.2188904577340001</c:v>
                </c:pt>
                <c:pt idx="11">
                  <c:v>1.2183456836417954</c:v>
                </c:pt>
                <c:pt idx="12">
                  <c:v>1.2199704440153039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s-E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1114036</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2426895</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0.45903757682141172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s-E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Nov.16</c:v>
                </c:pt>
                <c:pt idx="1">
                  <c:v>Dic.16</c:v>
                </c:pt>
                <c:pt idx="2">
                  <c:v>Ene.17</c:v>
                </c:pt>
                <c:pt idx="3">
                  <c:v>Feb.17</c:v>
                </c:pt>
                <c:pt idx="4">
                  <c:v>Mar.17</c:v>
                </c:pt>
                <c:pt idx="5">
                  <c:v>Abr.17</c:v>
                </c:pt>
                <c:pt idx="6">
                  <c:v>May. 17</c:v>
                </c:pt>
                <c:pt idx="7">
                  <c:v>Jun. 17</c:v>
                </c:pt>
                <c:pt idx="8">
                  <c:v>Jul. 17</c:v>
                </c:pt>
                <c:pt idx="9">
                  <c:v>Ago. 17</c:v>
                </c:pt>
                <c:pt idx="10">
                  <c:v>Sep. 17</c:v>
                </c:pt>
                <c:pt idx="11">
                  <c:v>Oct. 17</c:v>
                </c:pt>
                <c:pt idx="12">
                  <c:v>Nov. 17</c:v>
                </c:pt>
              </c:strCache>
            </c:strRef>
          </c:cat>
          <c:val>
            <c:numRef>
              <c:f>' III.3.3.Afil.mensual SFS RS '!$B$4:$B$16</c:f>
              <c:numCache>
                <c:formatCode>_(* #,##0_);_(* \(#,##0\);_(* "-"??_);_(@_)</c:formatCode>
                <c:ptCount val="13"/>
                <c:pt idx="0">
                  <c:v>2169459</c:v>
                </c:pt>
                <c:pt idx="1">
                  <c:v>2171492</c:v>
                </c:pt>
                <c:pt idx="2">
                  <c:v>2168957</c:v>
                </c:pt>
                <c:pt idx="3">
                  <c:v>2167858</c:v>
                </c:pt>
                <c:pt idx="4">
                  <c:v>2221842</c:v>
                </c:pt>
                <c:pt idx="5">
                  <c:v>2212804</c:v>
                </c:pt>
                <c:pt idx="6">
                  <c:v>2194609</c:v>
                </c:pt>
                <c:pt idx="7">
                  <c:v>2184110</c:v>
                </c:pt>
                <c:pt idx="8">
                  <c:v>2186488</c:v>
                </c:pt>
                <c:pt idx="9">
                  <c:v>2173440</c:v>
                </c:pt>
                <c:pt idx="10">
                  <c:v>2179154</c:v>
                </c:pt>
                <c:pt idx="11">
                  <c:v>2311011</c:v>
                </c:pt>
                <c:pt idx="12">
                  <c:v>2426895</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Nov.16</c:v>
                </c:pt>
                <c:pt idx="1">
                  <c:v>Dic.16</c:v>
                </c:pt>
                <c:pt idx="2">
                  <c:v>Ene.17</c:v>
                </c:pt>
                <c:pt idx="3">
                  <c:v>Feb.17</c:v>
                </c:pt>
                <c:pt idx="4">
                  <c:v>Mar.17</c:v>
                </c:pt>
                <c:pt idx="5">
                  <c:v>Abr.17</c:v>
                </c:pt>
                <c:pt idx="6">
                  <c:v>May. 17</c:v>
                </c:pt>
                <c:pt idx="7">
                  <c:v>Jun. 17</c:v>
                </c:pt>
                <c:pt idx="8">
                  <c:v>Jul. 17</c:v>
                </c:pt>
                <c:pt idx="9">
                  <c:v>Ago. 17</c:v>
                </c:pt>
                <c:pt idx="10">
                  <c:v>Sep. 17</c:v>
                </c:pt>
                <c:pt idx="11">
                  <c:v>Oct. 17</c:v>
                </c:pt>
                <c:pt idx="12">
                  <c:v>Nov. 17</c:v>
                </c:pt>
              </c:strCache>
            </c:strRef>
          </c:cat>
          <c:val>
            <c:numRef>
              <c:f>' III.3.3.Afil.mensual SFS RS '!$C$4:$C$16</c:f>
              <c:numCache>
                <c:formatCode>_(* #,##0_);_(* \(#,##0\);_(* "-"??_);_(@_)</c:formatCode>
                <c:ptCount val="13"/>
                <c:pt idx="0">
                  <c:v>1180496</c:v>
                </c:pt>
                <c:pt idx="1">
                  <c:v>1182074</c:v>
                </c:pt>
                <c:pt idx="2">
                  <c:v>1180725</c:v>
                </c:pt>
                <c:pt idx="3">
                  <c:v>1172555</c:v>
                </c:pt>
                <c:pt idx="4">
                  <c:v>1166629</c:v>
                </c:pt>
                <c:pt idx="5">
                  <c:v>1153165</c:v>
                </c:pt>
                <c:pt idx="6">
                  <c:v>1143737</c:v>
                </c:pt>
                <c:pt idx="7">
                  <c:v>1136575</c:v>
                </c:pt>
                <c:pt idx="8">
                  <c:v>1133743</c:v>
                </c:pt>
                <c:pt idx="9">
                  <c:v>1127753</c:v>
                </c:pt>
                <c:pt idx="10">
                  <c:v>1123651</c:v>
                </c:pt>
                <c:pt idx="11">
                  <c:v>1127049</c:v>
                </c:pt>
                <c:pt idx="12">
                  <c:v>1114036</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Nov.16</c:v>
                </c:pt>
                <c:pt idx="1">
                  <c:v>Dic.16</c:v>
                </c:pt>
                <c:pt idx="2">
                  <c:v>Ene.17</c:v>
                </c:pt>
                <c:pt idx="3">
                  <c:v>Feb.17</c:v>
                </c:pt>
                <c:pt idx="4">
                  <c:v>Mar.17</c:v>
                </c:pt>
                <c:pt idx="5">
                  <c:v>Abr.17</c:v>
                </c:pt>
                <c:pt idx="6">
                  <c:v>May. 17</c:v>
                </c:pt>
                <c:pt idx="7">
                  <c:v>Jun. 17</c:v>
                </c:pt>
                <c:pt idx="8">
                  <c:v>Jul. 17</c:v>
                </c:pt>
                <c:pt idx="9">
                  <c:v>Ago. 17</c:v>
                </c:pt>
                <c:pt idx="10">
                  <c:v>Sep. 17</c:v>
                </c:pt>
                <c:pt idx="11">
                  <c:v>Oct. 17</c:v>
                </c:pt>
                <c:pt idx="12">
                  <c:v>Nov. 17</c:v>
                </c:pt>
              </c:strCache>
            </c:strRef>
          </c:cat>
          <c:val>
            <c:numRef>
              <c:f>' III.3.3.Afil.mensual SFS RS '!$E$4:$E$16</c:f>
              <c:numCache>
                <c:formatCode>0.00</c:formatCode>
                <c:ptCount val="13"/>
                <c:pt idx="0">
                  <c:v>0.54495053339111399</c:v>
                </c:pt>
                <c:pt idx="1">
                  <c:v>0.54436028316014984</c:v>
                </c:pt>
                <c:pt idx="2">
                  <c:v>0.5443745542212225</c:v>
                </c:pt>
                <c:pt idx="3">
                  <c:v>0.54088182897588311</c:v>
                </c:pt>
                <c:pt idx="4">
                  <c:v>0.52507288997147417</c:v>
                </c:pt>
                <c:pt idx="5">
                  <c:v>0.5211329155225678</c:v>
                </c:pt>
                <c:pt idx="6">
                  <c:v>0.52115752737731413</c:v>
                </c:pt>
                <c:pt idx="7">
                  <c:v>0.52038358873866242</c:v>
                </c:pt>
                <c:pt idx="8">
                  <c:v>0.518522397561752</c:v>
                </c:pt>
                <c:pt idx="9">
                  <c:v>0.5188792881330978</c:v>
                </c:pt>
                <c:pt idx="10">
                  <c:v>0.51563634327817121</c:v>
                </c:pt>
                <c:pt idx="11">
                  <c:v>0.4876865579609963</c:v>
                </c:pt>
                <c:pt idx="12">
                  <c:v>0.45903757682141172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2354827</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1115516</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0.47371462956726756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s-E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s-E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Nov.16</c:v>
                </c:pt>
                <c:pt idx="1">
                  <c:v>Dic.16</c:v>
                </c:pt>
                <c:pt idx="2">
                  <c:v>Ene.17</c:v>
                </c:pt>
                <c:pt idx="3">
                  <c:v>Feb.17</c:v>
                </c:pt>
                <c:pt idx="4">
                  <c:v>Mar.17</c:v>
                </c:pt>
                <c:pt idx="5">
                  <c:v>Abr.17</c:v>
                </c:pt>
                <c:pt idx="6">
                  <c:v>May.17</c:v>
                </c:pt>
                <c:pt idx="7">
                  <c:v>Jun. 17</c:v>
                </c:pt>
                <c:pt idx="8">
                  <c:v>Jul.17</c:v>
                </c:pt>
                <c:pt idx="9">
                  <c:v>Ago. 17</c:v>
                </c:pt>
                <c:pt idx="10">
                  <c:v>Sep. 17</c:v>
                </c:pt>
                <c:pt idx="11">
                  <c:v>Oct. 17</c:v>
                </c:pt>
                <c:pt idx="12">
                  <c:v>Nov. 17</c:v>
                </c:pt>
              </c:strCache>
            </c:strRef>
          </c:cat>
          <c:val>
            <c:numRef>
              <c:f>'III.3.5.Cob.Afil.mens.SFS RS '!$B$4:$B$16</c:f>
              <c:numCache>
                <c:formatCode>_(* #,##0_);_(* \(#,##0\);_(* "-"??_);_(@_)</c:formatCode>
                <c:ptCount val="13"/>
                <c:pt idx="0">
                  <c:v>2169459</c:v>
                </c:pt>
                <c:pt idx="1">
                  <c:v>2169140</c:v>
                </c:pt>
                <c:pt idx="2">
                  <c:v>2168957</c:v>
                </c:pt>
                <c:pt idx="3">
                  <c:v>2167858</c:v>
                </c:pt>
                <c:pt idx="4">
                  <c:v>2221842</c:v>
                </c:pt>
                <c:pt idx="5">
                  <c:v>2212804</c:v>
                </c:pt>
                <c:pt idx="6">
                  <c:v>2194609</c:v>
                </c:pt>
                <c:pt idx="7">
                  <c:v>2184110</c:v>
                </c:pt>
                <c:pt idx="8">
                  <c:v>2186488</c:v>
                </c:pt>
                <c:pt idx="9">
                  <c:v>2173440</c:v>
                </c:pt>
                <c:pt idx="10">
                  <c:v>2179154</c:v>
                </c:pt>
                <c:pt idx="11">
                  <c:v>2311011</c:v>
                </c:pt>
                <c:pt idx="12">
                  <c:v>2354827</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Nov.16</c:v>
                </c:pt>
                <c:pt idx="1">
                  <c:v>Dic.16</c:v>
                </c:pt>
                <c:pt idx="2">
                  <c:v>Ene.17</c:v>
                </c:pt>
                <c:pt idx="3">
                  <c:v>Feb.17</c:v>
                </c:pt>
                <c:pt idx="4">
                  <c:v>Mar.17</c:v>
                </c:pt>
                <c:pt idx="5">
                  <c:v>Abr.17</c:v>
                </c:pt>
                <c:pt idx="6">
                  <c:v>May.17</c:v>
                </c:pt>
                <c:pt idx="7">
                  <c:v>Jun. 17</c:v>
                </c:pt>
                <c:pt idx="8">
                  <c:v>Jul.17</c:v>
                </c:pt>
                <c:pt idx="9">
                  <c:v>Ago. 17</c:v>
                </c:pt>
                <c:pt idx="10">
                  <c:v>Sep. 17</c:v>
                </c:pt>
                <c:pt idx="11">
                  <c:v>Oct. 17</c:v>
                </c:pt>
                <c:pt idx="12">
                  <c:v>Nov. 17</c:v>
                </c:pt>
              </c:strCache>
            </c:strRef>
          </c:cat>
          <c:val>
            <c:numRef>
              <c:f>'III.3.5.Cob.Afil.mens.SFS RS '!$C$4:$C$16</c:f>
              <c:numCache>
                <c:formatCode>_(* #,##0_);_(* \(#,##0\);_(* "-"??_);_(@_)</c:formatCode>
                <c:ptCount val="13"/>
                <c:pt idx="0">
                  <c:v>1178650</c:v>
                </c:pt>
                <c:pt idx="1">
                  <c:v>1184426</c:v>
                </c:pt>
                <c:pt idx="2">
                  <c:v>1180725</c:v>
                </c:pt>
                <c:pt idx="3">
                  <c:v>1172555</c:v>
                </c:pt>
                <c:pt idx="4">
                  <c:v>1166629</c:v>
                </c:pt>
                <c:pt idx="5">
                  <c:v>1153165</c:v>
                </c:pt>
                <c:pt idx="6">
                  <c:v>1143737</c:v>
                </c:pt>
                <c:pt idx="7">
                  <c:v>1136575</c:v>
                </c:pt>
                <c:pt idx="8">
                  <c:v>1133743</c:v>
                </c:pt>
                <c:pt idx="9">
                  <c:v>1127753</c:v>
                </c:pt>
                <c:pt idx="10">
                  <c:v>1123651</c:v>
                </c:pt>
                <c:pt idx="11">
                  <c:v>1127049</c:v>
                </c:pt>
                <c:pt idx="12">
                  <c:v>1115516</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Nov.16</c:v>
                </c:pt>
                <c:pt idx="1">
                  <c:v>Dic.16</c:v>
                </c:pt>
                <c:pt idx="2">
                  <c:v>Ene.17</c:v>
                </c:pt>
                <c:pt idx="3">
                  <c:v>Feb.17</c:v>
                </c:pt>
                <c:pt idx="4">
                  <c:v>Mar.17</c:v>
                </c:pt>
                <c:pt idx="5">
                  <c:v>Abr.17</c:v>
                </c:pt>
                <c:pt idx="6">
                  <c:v>May.17</c:v>
                </c:pt>
                <c:pt idx="7">
                  <c:v>Jun. 17</c:v>
                </c:pt>
                <c:pt idx="8">
                  <c:v>Jul.17</c:v>
                </c:pt>
                <c:pt idx="9">
                  <c:v>Ago. 17</c:v>
                </c:pt>
                <c:pt idx="10">
                  <c:v>Sep. 17</c:v>
                </c:pt>
                <c:pt idx="11">
                  <c:v>Oct. 17</c:v>
                </c:pt>
                <c:pt idx="12">
                  <c:v>Nov. 17</c:v>
                </c:pt>
              </c:strCache>
            </c:strRef>
          </c:cat>
          <c:val>
            <c:numRef>
              <c:f>'III.3.5.Cob.Afil.mens.SFS RS '!$E$4:$E$16</c:f>
              <c:numCache>
                <c:formatCode>0.00</c:formatCode>
                <c:ptCount val="13"/>
                <c:pt idx="0">
                  <c:v>0.54329212951247297</c:v>
                </c:pt>
                <c:pt idx="1">
                  <c:v>0.54603483408170983</c:v>
                </c:pt>
                <c:pt idx="2">
                  <c:v>0.5443745542212225</c:v>
                </c:pt>
                <c:pt idx="3">
                  <c:v>0.54088182897588311</c:v>
                </c:pt>
                <c:pt idx="4">
                  <c:v>0.52507288997147417</c:v>
                </c:pt>
                <c:pt idx="5">
                  <c:v>0.5211329155225678</c:v>
                </c:pt>
                <c:pt idx="6">
                  <c:v>0.52115752737731413</c:v>
                </c:pt>
                <c:pt idx="7">
                  <c:v>0.52038358873866242</c:v>
                </c:pt>
                <c:pt idx="8">
                  <c:v>0.518522397561752</c:v>
                </c:pt>
                <c:pt idx="9">
                  <c:v>0.5188792881330978</c:v>
                </c:pt>
                <c:pt idx="10">
                  <c:v>0.51563634327817121</c:v>
                </c:pt>
                <c:pt idx="11">
                  <c:v>0.4876865579609963</c:v>
                </c:pt>
                <c:pt idx="12">
                  <c:v>0.47371462956726756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s-E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s-E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s-E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Nov.17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1092103</c:v>
                </c:pt>
                <c:pt idx="1">
                  <c:v>582547</c:v>
                </c:pt>
                <c:pt idx="2">
                  <c:v>1334792</c:v>
                </c:pt>
                <c:pt idx="3">
                  <c:v>531489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E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3669133363341E-2"/>
          <c:y val="2.1100224404486317E-2"/>
          <c:w val="0.94943928226811602"/>
          <c:h val="0.90487066282395201"/>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Nov.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26296</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15:layout/>
                </c:ext>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15:layout/>
                </c:ext>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15:layout/>
                </c:ext>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15:layout/>
                </c:ext>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15:layout/>
                </c:ext>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15:layout/>
                </c:ext>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15:layout/>
                </c:ext>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Nov. 2017</c:v>
                </c:pt>
              </c:strCache>
            </c:strRef>
          </c:cat>
          <c:val>
            <c:numRef>
              <c:f>' III.4.2.Afil. SFSP Anual.'!$F$4:$F$12</c:f>
              <c:numCache>
                <c:formatCode>_(* #,##0_);_(* \(#,##0\);_(* "-"??_);_(@_)</c:formatCode>
                <c:ptCount val="9"/>
                <c:pt idx="0">
                  <c:v>0</c:v>
                </c:pt>
                <c:pt idx="1">
                  <c:v>0</c:v>
                </c:pt>
                <c:pt idx="2">
                  <c:v>0</c:v>
                </c:pt>
                <c:pt idx="3">
                  <c:v>0</c:v>
                </c:pt>
                <c:pt idx="4">
                  <c:v>0</c:v>
                </c:pt>
                <c:pt idx="5">
                  <c:v>0</c:v>
                </c:pt>
                <c:pt idx="6">
                  <c:v>0</c:v>
                </c:pt>
                <c:pt idx="7">
                  <c:v>16926</c:v>
                </c:pt>
                <c:pt idx="8">
                  <c:v>47915</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30615672"/>
        <c:crosses val="autoZero"/>
        <c:crossBetween val="between"/>
      </c:valAx>
      <c:spPr>
        <a:noFill/>
        <a:ln w="25400">
          <a:noFill/>
        </a:ln>
        <a:effectLst/>
      </c:spPr>
    </c:plotArea>
    <c:legend>
      <c:legendPos val="b"/>
      <c:layout>
        <c:manualLayout>
          <c:xMode val="edge"/>
          <c:yMode val="edge"/>
          <c:x val="0.20408927609007996"/>
          <c:y val="3.6862258178136847E-2"/>
          <c:w val="0.55779334699346683"/>
          <c:h val="6.7857158680333277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46837</c:v>
                </c:pt>
                <c:pt idx="1">
                  <c:v>13792</c:v>
                </c:pt>
                <c:pt idx="2">
                  <c:v>8704</c:v>
                </c:pt>
                <c:pt idx="3">
                  <c:v>5861</c:v>
                </c:pt>
                <c:pt idx="4">
                  <c:v>1985</c:v>
                </c:pt>
                <c:pt idx="5">
                  <c:v>1708</c:v>
                </c:pt>
                <c:pt idx="6">
                  <c:v>260</c:v>
                </c:pt>
                <c:pt idx="7">
                  <c:v>216</c:v>
                </c:pt>
                <c:pt idx="8">
                  <c:v>8</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118655</c:v>
                </c:pt>
                <c:pt idx="1">
                  <c:v>104855</c:v>
                </c:pt>
                <c:pt idx="2">
                  <c:v>125845</c:v>
                </c:pt>
                <c:pt idx="3">
                  <c:v>182918</c:v>
                </c:pt>
                <c:pt idx="4">
                  <c:v>139103</c:v>
                </c:pt>
                <c:pt idx="5">
                  <c:v>349335</c:v>
                </c:pt>
                <c:pt idx="6">
                  <c:v>183981</c:v>
                </c:pt>
                <c:pt idx="7">
                  <c:v>480956</c:v>
                </c:pt>
                <c:pt idx="8">
                  <c:v>353159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0.59010217837749301</c:v>
                </c:pt>
                <c:pt idx="1">
                  <c:v>0.17376623703871691</c:v>
                </c:pt>
                <c:pt idx="2">
                  <c:v>0.10966221919844779</c:v>
                </c:pt>
                <c:pt idx="3">
                  <c:v>7.3843091305388617E-2</c:v>
                </c:pt>
                <c:pt idx="4">
                  <c:v>2.5009134318579835E-2</c:v>
                </c:pt>
                <c:pt idx="5">
                  <c:v>2.1519194668077762E-2</c:v>
                </c:pt>
                <c:pt idx="6">
                  <c:v>3.2757556286301041E-3</c:v>
                </c:pt>
                <c:pt idx="7">
                  <c:v>2.7213969837850097E-3</c:v>
                </c:pt>
                <c:pt idx="8">
                  <c:v>1.0079248088092629E-4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s-E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Nov.16</c:v>
                </c:pt>
                <c:pt idx="1">
                  <c:v>Dic.16</c:v>
                </c:pt>
                <c:pt idx="2">
                  <c:v>Ene.17</c:v>
                </c:pt>
                <c:pt idx="3">
                  <c:v>Feb.17</c:v>
                </c:pt>
                <c:pt idx="4">
                  <c:v>Mar.17</c:v>
                </c:pt>
                <c:pt idx="5">
                  <c:v>Abr.17</c:v>
                </c:pt>
                <c:pt idx="6">
                  <c:v>May.17</c:v>
                </c:pt>
                <c:pt idx="7">
                  <c:v>Jun.17</c:v>
                </c:pt>
                <c:pt idx="8">
                  <c:v>Jul. 17</c:v>
                </c:pt>
                <c:pt idx="9">
                  <c:v>Ago.17</c:v>
                </c:pt>
                <c:pt idx="10">
                  <c:v>Sep.17</c:v>
                </c:pt>
                <c:pt idx="11">
                  <c:v>Oct.17</c:v>
                </c:pt>
                <c:pt idx="12">
                  <c:v>Nov.17</c:v>
                </c:pt>
              </c:strCache>
            </c:strRef>
          </c:cat>
          <c:val>
            <c:numRef>
              <c:f>' III.4.3.Afil. SFSP Mensual'!$B$4:$B$16</c:f>
              <c:numCache>
                <c:formatCode>_(* #,##0_);_(* \(#,##0\);_(* "-"??_);_(@_)</c:formatCode>
                <c:ptCount val="13"/>
                <c:pt idx="0">
                  <c:v>27361</c:v>
                </c:pt>
                <c:pt idx="1">
                  <c:v>27409</c:v>
                </c:pt>
                <c:pt idx="2">
                  <c:v>27306</c:v>
                </c:pt>
                <c:pt idx="3">
                  <c:v>27080</c:v>
                </c:pt>
                <c:pt idx="4">
                  <c:v>26990</c:v>
                </c:pt>
                <c:pt idx="5">
                  <c:v>26856</c:v>
                </c:pt>
                <c:pt idx="6">
                  <c:v>30543</c:v>
                </c:pt>
                <c:pt idx="7">
                  <c:v>26786</c:v>
                </c:pt>
                <c:pt idx="8">
                  <c:v>26669</c:v>
                </c:pt>
                <c:pt idx="9">
                  <c:v>26659</c:v>
                </c:pt>
                <c:pt idx="10">
                  <c:v>26548</c:v>
                </c:pt>
                <c:pt idx="11">
                  <c:v>26436</c:v>
                </c:pt>
                <c:pt idx="12">
                  <c:v>26296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Nov.16</c:v>
                </c:pt>
                <c:pt idx="1">
                  <c:v>Dic.16</c:v>
                </c:pt>
                <c:pt idx="2">
                  <c:v>Ene.17</c:v>
                </c:pt>
                <c:pt idx="3">
                  <c:v>Feb.17</c:v>
                </c:pt>
                <c:pt idx="4">
                  <c:v>Mar.17</c:v>
                </c:pt>
                <c:pt idx="5">
                  <c:v>Abr.17</c:v>
                </c:pt>
                <c:pt idx="6">
                  <c:v>May.17</c:v>
                </c:pt>
                <c:pt idx="7">
                  <c:v>Jun.17</c:v>
                </c:pt>
                <c:pt idx="8">
                  <c:v>Jul. 17</c:v>
                </c:pt>
                <c:pt idx="9">
                  <c:v>Ago.17</c:v>
                </c:pt>
                <c:pt idx="10">
                  <c:v>Sep.17</c:v>
                </c:pt>
                <c:pt idx="11">
                  <c:v>Oct.17</c:v>
                </c:pt>
                <c:pt idx="12">
                  <c:v>Nov.17</c:v>
                </c:pt>
              </c:strCache>
            </c:strRef>
          </c:cat>
          <c:val>
            <c:numRef>
              <c:f>' III.4.3.Afil. SFSP Mensual'!$C$4:$C$16</c:f>
              <c:numCache>
                <c:formatCode>_(* #,##0_);_(* \(#,##0\);_(* "-"??_);_(@_)</c:formatCode>
                <c:ptCount val="13"/>
                <c:pt idx="0">
                  <c:v>13004</c:v>
                </c:pt>
                <c:pt idx="1">
                  <c:v>13041</c:v>
                </c:pt>
                <c:pt idx="2">
                  <c:v>12984</c:v>
                </c:pt>
                <c:pt idx="3">
                  <c:v>12825</c:v>
                </c:pt>
                <c:pt idx="4">
                  <c:v>12777</c:v>
                </c:pt>
                <c:pt idx="5">
                  <c:v>12684</c:v>
                </c:pt>
                <c:pt idx="6">
                  <c:v>15143</c:v>
                </c:pt>
                <c:pt idx="7">
                  <c:v>12647</c:v>
                </c:pt>
                <c:pt idx="8">
                  <c:v>12566</c:v>
                </c:pt>
                <c:pt idx="9">
                  <c:v>12555</c:v>
                </c:pt>
                <c:pt idx="10">
                  <c:v>12499</c:v>
                </c:pt>
                <c:pt idx="11">
                  <c:v>12422</c:v>
                </c:pt>
                <c:pt idx="12">
                  <c:v>12314</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Nov.16</c:v>
                </c:pt>
                <c:pt idx="1">
                  <c:v>Dic.16</c:v>
                </c:pt>
                <c:pt idx="2">
                  <c:v>Ene.17</c:v>
                </c:pt>
                <c:pt idx="3">
                  <c:v>Feb.17</c:v>
                </c:pt>
                <c:pt idx="4">
                  <c:v>Mar.17</c:v>
                </c:pt>
                <c:pt idx="5">
                  <c:v>Abr.17</c:v>
                </c:pt>
                <c:pt idx="6">
                  <c:v>May.17</c:v>
                </c:pt>
                <c:pt idx="7">
                  <c:v>Jun.17</c:v>
                </c:pt>
                <c:pt idx="8">
                  <c:v>Jul. 17</c:v>
                </c:pt>
                <c:pt idx="9">
                  <c:v>Ago.17</c:v>
                </c:pt>
                <c:pt idx="10">
                  <c:v>Sep.17</c:v>
                </c:pt>
                <c:pt idx="11">
                  <c:v>Oct.17</c:v>
                </c:pt>
                <c:pt idx="12">
                  <c:v>Nov.17</c:v>
                </c:pt>
              </c:strCache>
            </c:strRef>
          </c:cat>
          <c:val>
            <c:numRef>
              <c:f>' III.4.3.Afil. SFSP Mensual'!$D$4:$D$16</c:f>
              <c:numCache>
                <c:formatCode>_(* #,##0_);_(* \(#,##0\);_(* "-"??_);_(@_)</c:formatCode>
                <c:ptCount val="13"/>
                <c:pt idx="0">
                  <c:v>9468</c:v>
                </c:pt>
                <c:pt idx="1">
                  <c:v>9477</c:v>
                </c:pt>
                <c:pt idx="2">
                  <c:v>9445</c:v>
                </c:pt>
                <c:pt idx="3">
                  <c:v>9388</c:v>
                </c:pt>
                <c:pt idx="4">
                  <c:v>9349</c:v>
                </c:pt>
                <c:pt idx="5">
                  <c:v>9317</c:v>
                </c:pt>
                <c:pt idx="6">
                  <c:v>10492</c:v>
                </c:pt>
                <c:pt idx="7">
                  <c:v>9301</c:v>
                </c:pt>
                <c:pt idx="8">
                  <c:v>9271</c:v>
                </c:pt>
                <c:pt idx="9">
                  <c:v>9260</c:v>
                </c:pt>
                <c:pt idx="10">
                  <c:v>9229</c:v>
                </c:pt>
                <c:pt idx="11">
                  <c:v>9213</c:v>
                </c:pt>
                <c:pt idx="12">
                  <c:v>9183</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Nov.16</c:v>
                </c:pt>
                <c:pt idx="1">
                  <c:v>Dic.16</c:v>
                </c:pt>
                <c:pt idx="2">
                  <c:v>Ene.17</c:v>
                </c:pt>
                <c:pt idx="3">
                  <c:v>Feb.17</c:v>
                </c:pt>
                <c:pt idx="4">
                  <c:v>Mar.17</c:v>
                </c:pt>
                <c:pt idx="5">
                  <c:v>Abr.17</c:v>
                </c:pt>
                <c:pt idx="6">
                  <c:v>May.17</c:v>
                </c:pt>
                <c:pt idx="7">
                  <c:v>Jun.17</c:v>
                </c:pt>
                <c:pt idx="8">
                  <c:v>Jul. 17</c:v>
                </c:pt>
                <c:pt idx="9">
                  <c:v>Ago.17</c:v>
                </c:pt>
                <c:pt idx="10">
                  <c:v>Sep.17</c:v>
                </c:pt>
                <c:pt idx="11">
                  <c:v>Oct.17</c:v>
                </c:pt>
                <c:pt idx="12">
                  <c:v>Nov.17</c:v>
                </c:pt>
              </c:strCache>
            </c:strRef>
          </c:cat>
          <c:val>
            <c:numRef>
              <c:f>' III.4.3.Afil. SFSP Mensual'!$E$4:$E$16</c:f>
              <c:numCache>
                <c:formatCode>_(* #,##0_);_(* \(#,##0\);_(* "-"??_);_(@_)</c:formatCode>
                <c:ptCount val="13"/>
                <c:pt idx="0">
                  <c:v>4889</c:v>
                </c:pt>
                <c:pt idx="1">
                  <c:v>4891</c:v>
                </c:pt>
                <c:pt idx="2">
                  <c:v>4877</c:v>
                </c:pt>
                <c:pt idx="3">
                  <c:v>4867</c:v>
                </c:pt>
                <c:pt idx="4">
                  <c:v>4864</c:v>
                </c:pt>
                <c:pt idx="5">
                  <c:v>4855</c:v>
                </c:pt>
                <c:pt idx="6">
                  <c:v>4908</c:v>
                </c:pt>
                <c:pt idx="7">
                  <c:v>4838</c:v>
                </c:pt>
                <c:pt idx="8">
                  <c:v>4832</c:v>
                </c:pt>
                <c:pt idx="9">
                  <c:v>4844</c:v>
                </c:pt>
                <c:pt idx="10">
                  <c:v>4820</c:v>
                </c:pt>
                <c:pt idx="11">
                  <c:v>4801</c:v>
                </c:pt>
                <c:pt idx="12">
                  <c:v>4799</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s-E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s-E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Nov. 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1804014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Nov. 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3680754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Nov. 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0.4901207741674668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'III.5.4.Afil. SVDS mensual'!$B$4:$B$16</c:f>
              <c:numCache>
                <c:formatCode>#,##0</c:formatCode>
                <c:ptCount val="13"/>
                <c:pt idx="0">
                  <c:v>1695262</c:v>
                </c:pt>
                <c:pt idx="1">
                  <c:v>1725802</c:v>
                </c:pt>
                <c:pt idx="2">
                  <c:v>1624220</c:v>
                </c:pt>
                <c:pt idx="3">
                  <c:v>1682495</c:v>
                </c:pt>
                <c:pt idx="4">
                  <c:v>1727425</c:v>
                </c:pt>
                <c:pt idx="5">
                  <c:v>1716399</c:v>
                </c:pt>
                <c:pt idx="6">
                  <c:v>1793446</c:v>
                </c:pt>
                <c:pt idx="7">
                  <c:v>1774273</c:v>
                </c:pt>
                <c:pt idx="8">
                  <c:v>1779808</c:v>
                </c:pt>
                <c:pt idx="9">
                  <c:v>1786508</c:v>
                </c:pt>
                <c:pt idx="10">
                  <c:v>1775018</c:v>
                </c:pt>
                <c:pt idx="11">
                  <c:v>1807103</c:v>
                </c:pt>
                <c:pt idx="12">
                  <c:v>1804014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'III.5.4.Afil. SVDS mensual'!$C$4:$C$16</c:f>
              <c:numCache>
                <c:formatCode>#,##0</c:formatCode>
                <c:ptCount val="13"/>
                <c:pt idx="0">
                  <c:v>3453357</c:v>
                </c:pt>
                <c:pt idx="1">
                  <c:v>3473894</c:v>
                </c:pt>
                <c:pt idx="2">
                  <c:v>3490408</c:v>
                </c:pt>
                <c:pt idx="3">
                  <c:v>3509277</c:v>
                </c:pt>
                <c:pt idx="4">
                  <c:v>3529068</c:v>
                </c:pt>
                <c:pt idx="5">
                  <c:v>3549645</c:v>
                </c:pt>
                <c:pt idx="6">
                  <c:v>3566805</c:v>
                </c:pt>
                <c:pt idx="7">
                  <c:v>3585011</c:v>
                </c:pt>
                <c:pt idx="8">
                  <c:v>3604856</c:v>
                </c:pt>
                <c:pt idx="9">
                  <c:v>3622538</c:v>
                </c:pt>
                <c:pt idx="10">
                  <c:v>3641980</c:v>
                </c:pt>
                <c:pt idx="11">
                  <c:v>3657911</c:v>
                </c:pt>
                <c:pt idx="12">
                  <c:v>3680754</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'III.5.4.Afil. SVDS mensual'!$D$4:$D$16</c:f>
              <c:numCache>
                <c:formatCode>0.0%</c:formatCode>
                <c:ptCount val="13"/>
                <c:pt idx="0">
                  <c:v>0.49090262026196541</c:v>
                </c:pt>
                <c:pt idx="1">
                  <c:v>0.49679178466585339</c:v>
                </c:pt>
                <c:pt idx="2">
                  <c:v>0.46533814958022102</c:v>
                </c:pt>
                <c:pt idx="3">
                  <c:v>0.47944206171242681</c:v>
                </c:pt>
                <c:pt idx="4">
                  <c:v>0.48948475914887446</c:v>
                </c:pt>
                <c:pt idx="5">
                  <c:v>0.48354103015935396</c:v>
                </c:pt>
                <c:pt idx="6">
                  <c:v>0.50281582536752079</c:v>
                </c:pt>
                <c:pt idx="7">
                  <c:v>0.49491424154626024</c:v>
                </c:pt>
                <c:pt idx="8">
                  <c:v>0.49372513076805286</c:v>
                </c:pt>
                <c:pt idx="9">
                  <c:v>0.49316473698826624</c:v>
                </c:pt>
                <c:pt idx="10">
                  <c:v>0.48737719592090017</c:v>
                </c:pt>
                <c:pt idx="11">
                  <c:v>0.4940259618126302</c:v>
                </c:pt>
                <c:pt idx="12">
                  <c:v>0.4901207741674668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s-E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1804014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2037520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756E-2"/>
                  <c:y val="6.2243589647216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0.88539695315874201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s-E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28968</c:v>
                </c:pt>
                <c:pt idx="1">
                  <c:v>223226</c:v>
                </c:pt>
                <c:pt idx="2">
                  <c:v>293942</c:v>
                </c:pt>
                <c:pt idx="3">
                  <c:v>260258</c:v>
                </c:pt>
                <c:pt idx="4">
                  <c:v>245921</c:v>
                </c:pt>
                <c:pt idx="5">
                  <c:v>204057</c:v>
                </c:pt>
                <c:pt idx="6">
                  <c:v>172757</c:v>
                </c:pt>
                <c:pt idx="7">
                  <c:v>143613</c:v>
                </c:pt>
                <c:pt idx="8">
                  <c:v>98506</c:v>
                </c:pt>
                <c:pt idx="9">
                  <c:v>132766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772732</c:v>
                </c:pt>
                <c:pt idx="1">
                  <c:v>567876</c:v>
                </c:pt>
                <c:pt idx="2">
                  <c:v>170267</c:v>
                </c:pt>
                <c:pt idx="3">
                  <c:v>113974</c:v>
                </c:pt>
                <c:pt idx="4">
                  <c:v>107601</c:v>
                </c:pt>
                <c:pt idx="5">
                  <c:v>30965</c:v>
                </c:pt>
                <c:pt idx="6">
                  <c:v>14631</c:v>
                </c:pt>
                <c:pt idx="7">
                  <c:v>15227</c:v>
                </c:pt>
                <c:pt idx="8">
                  <c:v>10741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s-E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Nov.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fondos'!$D$3:$K$3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fondos'!$D$4:$K$4</c:f>
              <c:numCache>
                <c:formatCode>_(* #,##0_);_(* \(#,##0\);_(* "-"??_);_(@_)</c:formatCode>
                <c:ptCount val="8"/>
                <c:pt idx="0">
                  <c:v>526387</c:v>
                </c:pt>
                <c:pt idx="1">
                  <c:v>255751</c:v>
                </c:pt>
                <c:pt idx="2">
                  <c:v>14715</c:v>
                </c:pt>
                <c:pt idx="3">
                  <c:v>474860</c:v>
                </c:pt>
                <c:pt idx="4">
                  <c:v>337010</c:v>
                </c:pt>
                <c:pt idx="5">
                  <c:v>94809</c:v>
                </c:pt>
                <c:pt idx="6">
                  <c:v>36893</c:v>
                </c:pt>
                <c:pt idx="7">
                  <c:v>47772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23866001914481E-2"/>
          <c:y val="0.2256256424750781"/>
          <c:w val="0.9337463963814876"/>
          <c:h val="0.5967402883364160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0.59285353145353814</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0.4071464685464618</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0.55606608374436117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0.44393391625563883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s-E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2969801197320202"/>
          <c:w val="0.85588365485980611"/>
          <c:h val="0.74038137347800959"/>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2086447</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1003151</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-1594307</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-800863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298442553982643"/>
                  <c:y val="-5.576459065762190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RD$ 18,554.00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18554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324787323047283"/>
                  <c:y val="-8.587489962491287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RD$24,055.00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24055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764966045579252"/>
                  <c:y val="-0.11904846827376057"/>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RD$26,434.00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Nov.17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26434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s-E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s-E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75082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recibidos'!$N$4:$N$16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recibidos'!$O$4:$O$16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recibidos'!$P$4:$P$16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4767</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recibidos'!$Q$4:$Q$16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759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s-E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13341</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recibidos'!$D$4:$D$16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recibidos'!$E$4:$E$16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recibidos'!$F$4:$F$16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recibidos'!$G$4:$G$16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17357</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recibidos'!$H$4:$H$16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recibidos'!$I$4:$I$16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18516</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recibidos'!$J$4:$J$16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997</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4564884339001175E-2"/>
                  <c:y val="-0.12473581888099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recibidos'!$K$4:$K$16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9041</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'III.5.12.Trasp. recibidos'!$L$4:$L$16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10089</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s-E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1031</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cedidos'!$D$5:$D$17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cedidos'!$E$5:$E$17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cedidos'!$F$5:$F$17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cedidos'!$G$5:$G$17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19451</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cedidos'!$H$5:$H$17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cedidos'!$I$5:$I$17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8506</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cedidos'!$J$5:$J$17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217</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7022987251807981E-2"/>
                  <c:y val="-0.10048134857257159"/>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633589888720433E-2"/>
                  <c:y val="-0.19602530078200889"/>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4773510334210147E-2"/>
                  <c:y val="-0.19483472607414665"/>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78547435650228E-2"/>
                  <c:y val="-0.28101166559818314"/>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2455945119463225E-2"/>
                  <c:y val="-0.26040414345431634"/>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5664836877052523"/>
                  <c:y val="9.3670541381801281E-2"/>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cedidos'!$K$5:$K$17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29529</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cedidos'!$L$5:$L$17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15975</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s-E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cedidos'!$N$5:$N$17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1503266090200899E-3"/>
                  <c:y val="-6.6799213136827934E-2"/>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cedidos'!$O$5:$O$17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11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267</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Ene-Nov.2017</c:v>
                </c:pt>
              </c:strCache>
            </c:strRef>
          </c:cat>
          <c:val>
            <c:numRef>
              <c:f>'III.5.13.Trasp. cedidos'!$Q$5:$Q$17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91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s-E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12310</c:v>
                </c:pt>
              </c:numCache>
            </c:numRef>
          </c:val>
          <c:extLst>
            <c:ext xmlns:c16="http://schemas.microsoft.com/office/drawing/2014/chart" uri="{C3380CC4-5D6E-409C-BE32-E72D297353CC}">
              <c16:uniqueId val="{00000000-BA3E-4CD4-8144-37D760A08815}"/>
            </c:ext>
          </c:extLst>
        </c:ser>
        <c:ser>
          <c:idx val="1"/>
          <c:order val="1"/>
          <c:tx>
            <c:strRef>
              <c:f>'III.5.14.Trasp. netos'!$D$4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netos'!$D$5:$D$17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netos'!$E$4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netos'!$E$5:$E$17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netos'!$F$4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netos'!$F$5:$F$17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netos'!$G$4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netos'!$G$5:$G$17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-2094</c:v>
                </c:pt>
              </c:numCache>
            </c:numRef>
          </c:val>
          <c:extLst>
            <c:ext xmlns:c16="http://schemas.microsoft.com/office/drawing/2014/chart" uri="{C3380CC4-5D6E-409C-BE32-E72D297353CC}">
              <c16:uniqueId val="{00000004-BA3E-4CD4-8144-37D760A08815}"/>
            </c:ext>
          </c:extLst>
        </c:ser>
        <c:ser>
          <c:idx val="5"/>
          <c:order val="5"/>
          <c:tx>
            <c:strRef>
              <c:f>'III.5.14.Trasp. netos'!$H$4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netos'!$H$5:$H$17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netos'!$I$4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netos'!$I$5:$I$17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10010</c:v>
                </c:pt>
              </c:numCache>
            </c:numRef>
          </c:val>
          <c:extLst>
            <c:ext xmlns:c16="http://schemas.microsoft.com/office/drawing/2014/chart" uri="{C3380CC4-5D6E-409C-BE32-E72D297353CC}">
              <c16:uniqueId val="{00000006-BA3E-4CD4-8144-37D760A08815}"/>
            </c:ext>
          </c:extLst>
        </c:ser>
        <c:ser>
          <c:idx val="7"/>
          <c:order val="7"/>
          <c:tx>
            <c:strRef>
              <c:f>'III.5.14.Trasp. netos'!$J$4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netos'!$J$5:$J$17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780</c:v>
                </c:pt>
              </c:numCache>
            </c:numRef>
          </c:val>
          <c:extLst>
            <c:ext xmlns:c16="http://schemas.microsoft.com/office/drawing/2014/chart" uri="{C3380CC4-5D6E-409C-BE32-E72D297353CC}">
              <c16:uniqueId val="{00000007-BA3E-4CD4-8144-37D760A08815}"/>
            </c:ext>
          </c:extLst>
        </c:ser>
        <c:ser>
          <c:idx val="8"/>
          <c:order val="8"/>
          <c:tx>
            <c:strRef>
              <c:f>'III.5.14.Trasp. netos'!$K$4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netos'!$K$5:$K$17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-20488</c:v>
                </c:pt>
              </c:numCache>
            </c:numRef>
          </c:val>
          <c:extLst>
            <c:ext xmlns:c16="http://schemas.microsoft.com/office/drawing/2014/chart" uri="{C3380CC4-5D6E-409C-BE32-E72D297353CC}">
              <c16:uniqueId val="{00000008-BA3E-4CD4-8144-37D760A08815}"/>
            </c:ext>
          </c:extLst>
        </c:ser>
        <c:ser>
          <c:idx val="9"/>
          <c:order val="9"/>
          <c:tx>
            <c:strRef>
              <c:f>'III.5.14.Trasp. netos'!$L$4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netos'!$L$5:$L$17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-5886</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netos'!$N$5:$N$17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netos'!$O$5:$O$17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-11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netos'!$P$5:$P$17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4500</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Ene-Nov . 2017</c:v>
                </c:pt>
              </c:strCache>
            </c:strRef>
          </c:cat>
          <c:val>
            <c:numRef>
              <c:f>'III.5.14.Trasp. netos'!$Q$5:$Q$17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668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20866997446346283"/>
          <c:w val="0.88312475855885875"/>
          <c:h val="0.6341108594511338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Nov.2017*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2050907</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layout>
                <c:manualLayout>
                  <c:x val="5.0598617502340681E-2"/>
                  <c:y val="-3.27025003880901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A4-4C55-808F-AC29F0E4CFEF}"/>
                </c:ext>
              </c:extLst>
            </c:dLbl>
            <c:dLbl>
              <c:idx val="9"/>
              <c:layout>
                <c:manualLayout>
                  <c:x val="3.7619589103858771E-3"/>
                  <c:y val="4.172125382179823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Nov.2017*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2038807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4"/>
              <c:layout>
                <c:manualLayout>
                  <c:x val="-2.1053904091851469E-2"/>
                  <c:y val="-3.08311948279202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9.963796146132911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Nov.2017*</c:v>
                </c:pt>
              </c:strCache>
            </c:strRef>
          </c:cat>
          <c:val>
            <c:numRef>
              <c:f>'III.6.3.Afil. SRL'!$E$4:$E$13</c:f>
              <c:numCache>
                <c:formatCode>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0.99410017129006822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s-E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408897848"/>
        <c:scaling>
          <c:orientation val="minMax"/>
          <c:max val="1"/>
          <c:min val="0.2"/>
        </c:scaling>
        <c:delete val="0"/>
        <c:axPos val="r"/>
        <c:numFmt formatCode="0%" sourceLinked="1"/>
        <c:majorTickMark val="out"/>
        <c:minorTickMark val="none"/>
        <c:tickLblPos val="nextTo"/>
        <c:txPr>
          <a:bodyPr/>
          <a:lstStyle/>
          <a:p>
            <a:pPr>
              <a:defRPr sz="1400"/>
            </a:pPr>
            <a:endParaRPr lang="es-E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775181335710453"/>
          <c:y val="0.14284902765287069"/>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20604</c:v>
                </c:pt>
                <c:pt idx="1">
                  <c:v>147381</c:v>
                </c:pt>
                <c:pt idx="2">
                  <c:v>188377</c:v>
                </c:pt>
                <c:pt idx="3">
                  <c:v>163928</c:v>
                </c:pt>
                <c:pt idx="4">
                  <c:v>152295</c:v>
                </c:pt>
                <c:pt idx="5">
                  <c:v>126028</c:v>
                </c:pt>
                <c:pt idx="6">
                  <c:v>107032</c:v>
                </c:pt>
                <c:pt idx="7">
                  <c:v>90197</c:v>
                </c:pt>
                <c:pt idx="8">
                  <c:v>64521</c:v>
                </c:pt>
                <c:pt idx="9">
                  <c:v>42645</c:v>
                </c:pt>
                <c:pt idx="10">
                  <c:v>25182</c:v>
                </c:pt>
                <c:pt idx="11">
                  <c:v>13268</c:v>
                </c:pt>
                <c:pt idx="12">
                  <c:v>7037</c:v>
                </c:pt>
                <c:pt idx="13">
                  <c:v>3178</c:v>
                </c:pt>
                <c:pt idx="14">
                  <c:v>2137</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-13058</c:v>
                </c:pt>
                <c:pt idx="1">
                  <c:v>-104033</c:v>
                </c:pt>
                <c:pt idx="2">
                  <c:v>-143781</c:v>
                </c:pt>
                <c:pt idx="3">
                  <c:v>-130914</c:v>
                </c:pt>
                <c:pt idx="4">
                  <c:v>-126450</c:v>
                </c:pt>
                <c:pt idx="5">
                  <c:v>-104684</c:v>
                </c:pt>
                <c:pt idx="6">
                  <c:v>-87874</c:v>
                </c:pt>
                <c:pt idx="7">
                  <c:v>-71639</c:v>
                </c:pt>
                <c:pt idx="8">
                  <c:v>-46848</c:v>
                </c:pt>
                <c:pt idx="9">
                  <c:v>-28039</c:v>
                </c:pt>
                <c:pt idx="10">
                  <c:v>-14143</c:v>
                </c:pt>
                <c:pt idx="11">
                  <c:v>-6921</c:v>
                </c:pt>
                <c:pt idx="12">
                  <c:v>-3637</c:v>
                </c:pt>
                <c:pt idx="13">
                  <c:v>-1796</c:v>
                </c:pt>
                <c:pt idx="14">
                  <c:v>-1180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s-E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s-ES"/>
          </a:p>
        </c:txPr>
        <c:crossAx val="40889902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'III.6.5.Afil. ARL x riesgo'!$B$5:$B$17</c:f>
              <c:numCache>
                <c:formatCode>#,##0</c:formatCode>
                <c:ptCount val="13"/>
                <c:pt idx="0">
                  <c:v>375119</c:v>
                </c:pt>
                <c:pt idx="1">
                  <c:v>370669</c:v>
                </c:pt>
                <c:pt idx="2">
                  <c:v>375699</c:v>
                </c:pt>
                <c:pt idx="3">
                  <c:v>373101</c:v>
                </c:pt>
                <c:pt idx="4">
                  <c:v>384840</c:v>
                </c:pt>
                <c:pt idx="5">
                  <c:v>418566</c:v>
                </c:pt>
                <c:pt idx="6">
                  <c:v>418906</c:v>
                </c:pt>
                <c:pt idx="7">
                  <c:v>387466</c:v>
                </c:pt>
                <c:pt idx="8">
                  <c:v>392609</c:v>
                </c:pt>
                <c:pt idx="9">
                  <c:v>399097</c:v>
                </c:pt>
                <c:pt idx="10">
                  <c:v>397792</c:v>
                </c:pt>
                <c:pt idx="11">
                  <c:v>398409</c:v>
                </c:pt>
                <c:pt idx="12">
                  <c:v>405505</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'III.6.5.Afil. ARL x riesgo'!$C$5:$C$17</c:f>
              <c:numCache>
                <c:formatCode>#,##0</c:formatCode>
                <c:ptCount val="13"/>
                <c:pt idx="0">
                  <c:v>823327</c:v>
                </c:pt>
                <c:pt idx="1">
                  <c:v>832258</c:v>
                </c:pt>
                <c:pt idx="2">
                  <c:v>830449</c:v>
                </c:pt>
                <c:pt idx="3">
                  <c:v>833113</c:v>
                </c:pt>
                <c:pt idx="4">
                  <c:v>835697</c:v>
                </c:pt>
                <c:pt idx="5">
                  <c:v>842044</c:v>
                </c:pt>
                <c:pt idx="6">
                  <c:v>845878</c:v>
                </c:pt>
                <c:pt idx="7">
                  <c:v>841756</c:v>
                </c:pt>
                <c:pt idx="8">
                  <c:v>833903</c:v>
                </c:pt>
                <c:pt idx="9">
                  <c:v>838459</c:v>
                </c:pt>
                <c:pt idx="10">
                  <c:v>840353</c:v>
                </c:pt>
                <c:pt idx="11">
                  <c:v>850272</c:v>
                </c:pt>
                <c:pt idx="12">
                  <c:v>857055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'III.6.5.Afil. ARL x riesgo'!$D$5:$D$17</c:f>
              <c:numCache>
                <c:formatCode>#,##0</c:formatCode>
                <c:ptCount val="13"/>
                <c:pt idx="0">
                  <c:v>549060</c:v>
                </c:pt>
                <c:pt idx="1">
                  <c:v>555517</c:v>
                </c:pt>
                <c:pt idx="2">
                  <c:v>555732</c:v>
                </c:pt>
                <c:pt idx="3">
                  <c:v>556303</c:v>
                </c:pt>
                <c:pt idx="4">
                  <c:v>556402</c:v>
                </c:pt>
                <c:pt idx="5">
                  <c:v>586895</c:v>
                </c:pt>
                <c:pt idx="6">
                  <c:v>593044</c:v>
                </c:pt>
                <c:pt idx="7">
                  <c:v>627622</c:v>
                </c:pt>
                <c:pt idx="8">
                  <c:v>628113</c:v>
                </c:pt>
                <c:pt idx="9">
                  <c:v>626690</c:v>
                </c:pt>
                <c:pt idx="10">
                  <c:v>629808</c:v>
                </c:pt>
                <c:pt idx="11">
                  <c:v>636067</c:v>
                </c:pt>
                <c:pt idx="12">
                  <c:v>635747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'III.6.5.Afil. ARL x riesgo'!$E$5:$E$17</c:f>
              <c:numCache>
                <c:formatCode>#,##0</c:formatCode>
                <c:ptCount val="13"/>
                <c:pt idx="0">
                  <c:v>128733</c:v>
                </c:pt>
                <c:pt idx="1">
                  <c:v>129794</c:v>
                </c:pt>
                <c:pt idx="2">
                  <c:v>131088</c:v>
                </c:pt>
                <c:pt idx="3">
                  <c:v>132435</c:v>
                </c:pt>
                <c:pt idx="4">
                  <c:v>133101</c:v>
                </c:pt>
                <c:pt idx="5">
                  <c:v>136137</c:v>
                </c:pt>
                <c:pt idx="6">
                  <c:v>137367</c:v>
                </c:pt>
                <c:pt idx="7">
                  <c:v>136001</c:v>
                </c:pt>
                <c:pt idx="8">
                  <c:v>138913</c:v>
                </c:pt>
                <c:pt idx="9">
                  <c:v>139647</c:v>
                </c:pt>
                <c:pt idx="10">
                  <c:v>140639</c:v>
                </c:pt>
                <c:pt idx="11">
                  <c:v>139463</c:v>
                </c:pt>
                <c:pt idx="12">
                  <c:v>140500</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Nov.17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10209617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Nov.17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0.7329241635606899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s-E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s-E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s-E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5785649908125703"/>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1880.4624469113555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0.116292044487021"/>
          <c:w val="0.93626219532341548"/>
          <c:h val="0.7731089908336531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34058410727.599998</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56387301350.839996</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s-E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9706647057.3659992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16070380884.989397</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24351763670.233997</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40316920465.850594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90445712078.439987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s-E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2148454977684118"/>
          <c:w val="0.97100293545772975"/>
          <c:h val="0.56572449149294635"/>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601314663.58000004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8120487666.0300007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24351763670.233997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33073565999.843998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s-E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426825920223759"/>
          <c:y val="0.18768120684613429"/>
          <c:w val="0.77377160207915185"/>
          <c:h val="0.57564152484686459"/>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269838040349.08002</c:v>
                </c:pt>
                <c:pt idx="1">
                  <c:v>2736654396.8000002</c:v>
                </c:pt>
                <c:pt idx="2">
                  <c:v>12666397434.08</c:v>
                </c:pt>
                <c:pt idx="3">
                  <c:v>1832579038.5500002</c:v>
                </c:pt>
                <c:pt idx="4">
                  <c:v>1803529079.71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M'!$B$4:$B$16</c:f>
              <c:numCache>
                <c:formatCode>_(* #,##0.00_);_(* \(#,##0.00\);_(* "-"??_);_(@_)</c:formatCode>
                <c:ptCount val="13"/>
                <c:pt idx="0">
                  <c:v>3367919835.5300002</c:v>
                </c:pt>
                <c:pt idx="1">
                  <c:v>3384278449.0499997</c:v>
                </c:pt>
                <c:pt idx="2">
                  <c:v>3384617722.7200003</c:v>
                </c:pt>
                <c:pt idx="3">
                  <c:v>3414279193.6499996</c:v>
                </c:pt>
                <c:pt idx="4">
                  <c:v>3435811229.29</c:v>
                </c:pt>
                <c:pt idx="5">
                  <c:v>3506149953.8600001</c:v>
                </c:pt>
                <c:pt idx="6">
                  <c:v>3544504875.8299999</c:v>
                </c:pt>
                <c:pt idx="7">
                  <c:v>3553264864.8599997</c:v>
                </c:pt>
                <c:pt idx="8">
                  <c:v>3599591016.21</c:v>
                </c:pt>
                <c:pt idx="9">
                  <c:v>3583248532.4299998</c:v>
                </c:pt>
                <c:pt idx="10">
                  <c:v>3608126829.6900001</c:v>
                </c:pt>
                <c:pt idx="11">
                  <c:v>3604038654.6599998</c:v>
                </c:pt>
                <c:pt idx="12">
                  <c:v>3999771407.1199999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M'!$C$4:$C$16</c:f>
              <c:numCache>
                <c:formatCode>_(* #,##0.00_);_(* \(#,##0.00\);_(* "-"??_);_(@_)</c:formatCode>
                <c:ptCount val="13"/>
                <c:pt idx="0">
                  <c:v>54868330</c:v>
                </c:pt>
                <c:pt idx="1">
                  <c:v>55417654.5</c:v>
                </c:pt>
                <c:pt idx="2">
                  <c:v>55520679</c:v>
                </c:pt>
                <c:pt idx="3">
                  <c:v>61906057</c:v>
                </c:pt>
                <c:pt idx="4">
                  <c:v>62845326.5</c:v>
                </c:pt>
                <c:pt idx="5">
                  <c:v>65386646</c:v>
                </c:pt>
                <c:pt idx="6">
                  <c:v>64893528.5</c:v>
                </c:pt>
                <c:pt idx="7">
                  <c:v>65945731.5</c:v>
                </c:pt>
                <c:pt idx="8">
                  <c:v>66438757</c:v>
                </c:pt>
                <c:pt idx="9">
                  <c:v>65380163.5</c:v>
                </c:pt>
                <c:pt idx="10">
                  <c:v>66849589.5</c:v>
                </c:pt>
                <c:pt idx="11">
                  <c:v>66675619</c:v>
                </c:pt>
                <c:pt idx="12">
                  <c:v>66383542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M'!$D$4:$D$16</c:f>
              <c:numCache>
                <c:formatCode>_(* #,##0.00_);_(* \(#,##0.00\);_(* "-"??_);_(@_)</c:formatCode>
                <c:ptCount val="13"/>
                <c:pt idx="0">
                  <c:v>158451797.00999999</c:v>
                </c:pt>
                <c:pt idx="1">
                  <c:v>163985027.81</c:v>
                </c:pt>
                <c:pt idx="2">
                  <c:v>154708131.91999999</c:v>
                </c:pt>
                <c:pt idx="3">
                  <c:v>160998953.18000001</c:v>
                </c:pt>
                <c:pt idx="4">
                  <c:v>169311513.61000001</c:v>
                </c:pt>
                <c:pt idx="5">
                  <c:v>162003256.06999999</c:v>
                </c:pt>
                <c:pt idx="6">
                  <c:v>174796940.52000001</c:v>
                </c:pt>
                <c:pt idx="7">
                  <c:v>177453971.03</c:v>
                </c:pt>
                <c:pt idx="8">
                  <c:v>174315186.06999999</c:v>
                </c:pt>
                <c:pt idx="9">
                  <c:v>177710052.68000001</c:v>
                </c:pt>
                <c:pt idx="10">
                  <c:v>178159775.66999999</c:v>
                </c:pt>
                <c:pt idx="11">
                  <c:v>181498893.34999999</c:v>
                </c:pt>
                <c:pt idx="12">
                  <c:v>182724992.31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M'!$E$4:$E$16</c:f>
              <c:numCache>
                <c:formatCode>_(* #,##0.00_);_(* \(#,##0.00\);_(* "-"??_);_(@_)</c:formatCode>
                <c:ptCount val="13"/>
                <c:pt idx="0">
                  <c:v>23387480.91</c:v>
                </c:pt>
                <c:pt idx="1">
                  <c:v>24657276.890000001</c:v>
                </c:pt>
                <c:pt idx="2">
                  <c:v>23118805.120000001</c:v>
                </c:pt>
                <c:pt idx="3">
                  <c:v>23806526.309999999</c:v>
                </c:pt>
                <c:pt idx="4">
                  <c:v>25096673.469999999</c:v>
                </c:pt>
                <c:pt idx="5">
                  <c:v>24380768.899999999</c:v>
                </c:pt>
                <c:pt idx="6">
                  <c:v>25653241.93</c:v>
                </c:pt>
                <c:pt idx="7">
                  <c:v>26176359.219999999</c:v>
                </c:pt>
                <c:pt idx="8">
                  <c:v>25858230.109999999</c:v>
                </c:pt>
                <c:pt idx="9">
                  <c:v>26251646.420000002</c:v>
                </c:pt>
                <c:pt idx="10">
                  <c:v>26732462.530000001</c:v>
                </c:pt>
                <c:pt idx="11">
                  <c:v>27045094.32</c:v>
                </c:pt>
                <c:pt idx="12">
                  <c:v>27149373.379999999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M'!$F$4:$F$16</c:f>
              <c:numCache>
                <c:formatCode>_(* #,##0.00_);_(* \(#,##0.00\);_(* "-"??_);_(@_)</c:formatCode>
                <c:ptCount val="13"/>
                <c:pt idx="0">
                  <c:v>12588000</c:v>
                </c:pt>
                <c:pt idx="1">
                  <c:v>12524000</c:v>
                </c:pt>
                <c:pt idx="2">
                  <c:v>12246000</c:v>
                </c:pt>
                <c:pt idx="3">
                  <c:v>12813484</c:v>
                </c:pt>
                <c:pt idx="4">
                  <c:v>12319484</c:v>
                </c:pt>
                <c:pt idx="5">
                  <c:v>12469484</c:v>
                </c:pt>
                <c:pt idx="6">
                  <c:v>12203484</c:v>
                </c:pt>
                <c:pt idx="7">
                  <c:v>11721484</c:v>
                </c:pt>
                <c:pt idx="8">
                  <c:v>11304000</c:v>
                </c:pt>
                <c:pt idx="9">
                  <c:v>12342000</c:v>
                </c:pt>
                <c:pt idx="10">
                  <c:v>12858000</c:v>
                </c:pt>
                <c:pt idx="11">
                  <c:v>13052000</c:v>
                </c:pt>
                <c:pt idx="12">
                  <c:v>13094000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M'!$G$4:$G$16</c:f>
              <c:numCache>
                <c:formatCode>_(* #,##0.00_);_(* \(#,##0.00\);_(* "-"??_);_(@_)</c:formatCode>
                <c:ptCount val="13"/>
                <c:pt idx="0">
                  <c:v>12813484</c:v>
                </c:pt>
                <c:pt idx="1">
                  <c:v>25626968</c:v>
                </c:pt>
                <c:pt idx="2">
                  <c:v>12813484</c:v>
                </c:pt>
                <c:pt idx="3">
                  <c:v>12514000</c:v>
                </c:pt>
                <c:pt idx="4">
                  <c:v>12514000</c:v>
                </c:pt>
                <c:pt idx="5">
                  <c:v>12514000</c:v>
                </c:pt>
                <c:pt idx="6">
                  <c:v>12514000</c:v>
                </c:pt>
                <c:pt idx="7">
                  <c:v>12514000</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Nov-16</c:v>
                </c:pt>
                <c:pt idx="1">
                  <c:v>Dec-16</c:v>
                </c:pt>
                <c:pt idx="2">
                  <c:v>Ene-17</c:v>
                </c:pt>
                <c:pt idx="3">
                  <c:v>Feb-17</c:v>
                </c:pt>
                <c:pt idx="4">
                  <c:v>Mar-17</c:v>
                </c:pt>
                <c:pt idx="5">
                  <c:v>Apr-17</c:v>
                </c:pt>
                <c:pt idx="6">
                  <c:v>May-17</c:v>
                </c:pt>
                <c:pt idx="7">
                  <c:v>Jun-17</c:v>
                </c:pt>
                <c:pt idx="8">
                  <c:v>Jul-17</c:v>
                </c:pt>
                <c:pt idx="9">
                  <c:v>Aug-17</c:v>
                </c:pt>
                <c:pt idx="10">
                  <c:v>Sep-17</c:v>
                </c:pt>
                <c:pt idx="11">
                  <c:v>Oct-17</c:v>
                </c:pt>
                <c:pt idx="12">
                  <c:v>Nov-17</c:v>
                </c:pt>
              </c:strCache>
            </c:strRef>
          </c:cat>
          <c:val>
            <c:numRef>
              <c:f>'IV.2.3.Pagos_SFS M'!$H$4:$H$16</c:f>
              <c:numCache>
                <c:formatCode>_(* #,##0.00_);_(* \(#,##0.00\);_(* "-"??_);_(@_)</c:formatCode>
                <c:ptCount val="13"/>
                <c:pt idx="0">
                  <c:v>0</c:v>
                </c:pt>
                <c:pt idx="1">
                  <c:v>0</c:v>
                </c:pt>
                <c:pt idx="2">
                  <c:v>680570</c:v>
                </c:pt>
                <c:pt idx="3">
                  <c:v>0</c:v>
                </c:pt>
                <c:pt idx="4">
                  <c:v>0</c:v>
                </c:pt>
                <c:pt idx="5">
                  <c:v>0</c:v>
                </c:pt>
                <c:pt idx="6">
                  <c:v>0</c:v>
                </c:pt>
                <c:pt idx="7">
                  <c:v>1361140</c:v>
                </c:pt>
                <c:pt idx="8">
                  <c:v>0</c:v>
                </c:pt>
                <c:pt idx="9">
                  <c:v>1361140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89554668223.149994</c:v>
                </c:pt>
                <c:pt idx="1">
                  <c:v>40469080207.550003</c:v>
                </c:pt>
                <c:pt idx="2">
                  <c:v>39403505101.949997</c:v>
                </c:pt>
                <c:pt idx="3">
                  <c:v>31434699777.149998</c:v>
                </c:pt>
                <c:pt idx="4">
                  <c:v>14704570117.75</c:v>
                </c:pt>
                <c:pt idx="5">
                  <c:v>12235290866.48</c:v>
                </c:pt>
                <c:pt idx="6">
                  <c:v>7708022791.3100004</c:v>
                </c:pt>
                <c:pt idx="7">
                  <c:v>4561976796.7700005</c:v>
                </c:pt>
                <c:pt idx="8">
                  <c:v>3920499072.2799997</c:v>
                </c:pt>
                <c:pt idx="9">
                  <c:v>3282722468.6399999</c:v>
                </c:pt>
                <c:pt idx="10">
                  <c:v>3119370268.7700005</c:v>
                </c:pt>
                <c:pt idx="11">
                  <c:v>2775715187.6200004</c:v>
                </c:pt>
                <c:pt idx="12">
                  <c:v>2732435121.04</c:v>
                </c:pt>
                <c:pt idx="13">
                  <c:v>2410544630.2499995</c:v>
                </c:pt>
                <c:pt idx="14">
                  <c:v>2284847801.5399995</c:v>
                </c:pt>
                <c:pt idx="15">
                  <c:v>2218947495.8800001</c:v>
                </c:pt>
                <c:pt idx="16">
                  <c:v>2163231786.7200003</c:v>
                </c:pt>
                <c:pt idx="17">
                  <c:v>1912734419.6299999</c:v>
                </c:pt>
                <c:pt idx="18">
                  <c:v>1831612559.6800001</c:v>
                </c:pt>
                <c:pt idx="19">
                  <c:v>1369276506.3499992</c:v>
                </c:pt>
                <c:pt idx="20">
                  <c:v>729466273.25999999</c:v>
                </c:pt>
                <c:pt idx="21">
                  <c:v>582323149.63</c:v>
                </c:pt>
                <c:pt idx="22">
                  <c:v>387469499.47999996</c:v>
                </c:pt>
                <c:pt idx="23">
                  <c:v>260644027.95999998</c:v>
                </c:pt>
                <c:pt idx="24">
                  <c:v>224949333.70999998</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81212969666336443"/>
          <c:h val="0.7946982982397078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1350198959.76</c:v>
                </c:pt>
                <c:pt idx="1">
                  <c:v>901822978.32000005</c:v>
                </c:pt>
                <c:pt idx="2">
                  <c:v>623287817.38</c:v>
                </c:pt>
                <c:pt idx="3">
                  <c:v>395948373.31999999</c:v>
                </c:pt>
                <c:pt idx="4">
                  <c:v>166629370.34</c:v>
                </c:pt>
                <c:pt idx="5">
                  <c:v>110615670.73999999</c:v>
                </c:pt>
                <c:pt idx="6">
                  <c:v>81400190.299999997</c:v>
                </c:pt>
                <c:pt idx="7">
                  <c:v>63528849.910000004</c:v>
                </c:pt>
                <c:pt idx="8">
                  <c:v>62040380.82</c:v>
                </c:pt>
                <c:pt idx="9">
                  <c:v>42048289.539999999</c:v>
                </c:pt>
                <c:pt idx="10">
                  <c:v>43624780.549999997</c:v>
                </c:pt>
                <c:pt idx="11">
                  <c:v>39554969.799999997</c:v>
                </c:pt>
                <c:pt idx="12">
                  <c:v>41174031.68</c:v>
                </c:pt>
                <c:pt idx="13">
                  <c:v>34865826.839999996</c:v>
                </c:pt>
                <c:pt idx="14">
                  <c:v>34039830.32</c:v>
                </c:pt>
                <c:pt idx="15">
                  <c:v>29312067.799999997</c:v>
                </c:pt>
                <c:pt idx="16">
                  <c:v>18061714.559999999</c:v>
                </c:pt>
                <c:pt idx="17">
                  <c:v>18651480.079999998</c:v>
                </c:pt>
                <c:pt idx="18">
                  <c:v>7768294.8600000003</c:v>
                </c:pt>
                <c:pt idx="19">
                  <c:v>1581072.2000000002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9083078145308219"/>
          <c:h val="0.61998702682950668"/>
        </c:manualLayout>
      </c:layout>
      <c:pie3DChart>
        <c:varyColors val="1"/>
        <c:ser>
          <c:idx val="0"/>
          <c:order val="0"/>
          <c:tx>
            <c:strRef>
              <c:f>'IV.2.7.INV_SFS x Entidad'!$B$3</c:f>
              <c:strCache>
                <c:ptCount val="1"/>
                <c:pt idx="0">
                  <c:v> Total Invertido</c:v>
                </c:pt>
              </c:strCache>
            </c:strRef>
          </c:tx>
          <c:explosion val="4"/>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3.4820700094788583E-2"/>
                  <c:y val="4.305094572218367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6.9201426818375593E-3"/>
                  <c:y val="-1.95702471409393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6894748445918981"/>
                  <c:y val="-5.81110767757027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2.4422130716088519E-2"/>
                  <c:y val="-3.41049698930070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4.9354741577060261E-2"/>
                  <c:y val="0.1280092639256803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a:pPr>
                        <a:defRPr sz="1600">
                          <a:solidFill>
                            <a:schemeClr val="accent1"/>
                          </a:solidFill>
                        </a:defRPr>
                      </a:pPr>
                      <a:t>[NOMBRE DE CATEGORÍA]</a:t>
                    </a:fld>
                    <a:endParaRPr lang="en-US"/>
                  </a:p>
                  <a:p>
                    <a:pPr>
                      <a:defRPr sz="1600">
                        <a:solidFill>
                          <a:schemeClr val="accent1"/>
                        </a:solidFill>
                      </a:defRPr>
                    </a:pPr>
                    <a:r>
                      <a:rPr lang="en-US" baseline="0"/>
                      <a:t> </a:t>
                    </a:r>
                    <a:fld id="{E8000586-6D4A-4D00-99F1-E3911ED174BA}" type="VALUE">
                      <a:rPr lang="en-US" baseline="0"/>
                      <a:pPr>
                        <a:defRPr sz="1600">
                          <a:solidFill>
                            <a:schemeClr val="accent1"/>
                          </a:solidFill>
                        </a:defRPr>
                      </a:pPr>
                      <a:t>[VALOR]</a:t>
                    </a:fld>
                    <a:endParaRPr lang="en-US" baseline="0"/>
                  </a:p>
                  <a:p>
                    <a:pPr>
                      <a:defRPr sz="1600">
                        <a:solidFill>
                          <a:schemeClr val="accent1"/>
                        </a:solidFill>
                      </a:defRPr>
                    </a:pPr>
                    <a:fld id="{013B44E2-3BE3-4E23-9B15-AE8DF58D614D}"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Certificados Financieros</c:v>
                </c:pt>
                <c:pt idx="1">
                  <c:v>Títulos Desmaterializados de Pacto de Recompra (REPO)</c:v>
                </c:pt>
                <c:pt idx="2">
                  <c:v> En Depósitos Flexibles de AFI Universal</c:v>
                </c:pt>
                <c:pt idx="3">
                  <c:v>Inversión abierto Renta de Valores AFI Universal</c:v>
                </c:pt>
                <c:pt idx="4">
                  <c:v>Abierto Renta Valores-AFI Universal</c:v>
                </c:pt>
              </c:strCache>
            </c:strRef>
          </c:cat>
          <c:val>
            <c:numRef>
              <c:f>'IV.2.7.INV_SFS x Entidad'!$B$4:$B$8</c:f>
              <c:numCache>
                <c:formatCode>_(* #,##0.00_);_(* \(#,##0.00\);_(* "-"??_);_(@_)</c:formatCode>
                <c:ptCount val="5"/>
                <c:pt idx="0">
                  <c:v>2097742411</c:v>
                </c:pt>
                <c:pt idx="1">
                  <c:v>5168136102.21</c:v>
                </c:pt>
                <c:pt idx="2">
                  <c:v>20305308.510000002</c:v>
                </c:pt>
                <c:pt idx="3">
                  <c:v>104356182.95999999</c:v>
                </c:pt>
                <c:pt idx="4">
                  <c:v>71396142.030000001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3867733</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3540931</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26296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SFS'!$G$3:$G$15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0.51687793795833825</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SFS'!$H$3:$H$15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0.47320461720929458</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'III.1.4.Afil. SFS'!$J$3:$J$15</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6.403287506473114E-3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s-E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370261220902206"/>
          <c:y val="0.2775761432525341"/>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s-E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cuentas'!$A$3:$A$4</c:f>
              <c:strCache>
                <c:ptCount val="2"/>
                <c:pt idx="0">
                  <c:v>Cuidado de la Salud</c:v>
                </c:pt>
                <c:pt idx="1">
                  <c:v>Estancias Infantiles</c:v>
                </c:pt>
              </c:strCache>
            </c:strRef>
          </c:cat>
          <c:val>
            <c:numRef>
              <c:f>'IV.2.8.INV_SFS x cuentas'!$B$3:$B$4</c:f>
              <c:numCache>
                <c:formatCode>_(* #,##0.00_);_(* \(#,##0.00\);_(* "-"??_);_(@_)</c:formatCode>
                <c:ptCount val="2"/>
                <c:pt idx="0">
                  <c:v>7461936146.71</c:v>
                </c:pt>
                <c:pt idx="1">
                  <c:v>1363059503.9300001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Nov.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8120487666.0300007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Nov.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8213758191.2399998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Nov.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-93270525.209999084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s-E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'IV.2.10.Saldos RS mensual'!$B$3:$B$15</c:f>
              <c:numCache>
                <c:formatCode>_(* #,##0.00_);_(* \(#,##0.00\);_(* "-"??_);_(@_)</c:formatCode>
                <c:ptCount val="13"/>
                <c:pt idx="0">
                  <c:v>711711000</c:v>
                </c:pt>
                <c:pt idx="1">
                  <c:v>711711000</c:v>
                </c:pt>
                <c:pt idx="2">
                  <c:v>711711000</c:v>
                </c:pt>
                <c:pt idx="3">
                  <c:v>740877666.66999996</c:v>
                </c:pt>
                <c:pt idx="4">
                  <c:v>740877666.66999996</c:v>
                </c:pt>
                <c:pt idx="5">
                  <c:v>740877666.66999996</c:v>
                </c:pt>
                <c:pt idx="6">
                  <c:v>740877666.66999996</c:v>
                </c:pt>
                <c:pt idx="7">
                  <c:v>740877666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'IV.2.10.Saldos RS mensual'!$C$3:$C$15</c:f>
              <c:numCache>
                <c:formatCode>_(* #,##0.00_);_(* \(#,##0.00\);_(* "-"??_);_(@_)</c:formatCode>
                <c:ptCount val="13"/>
                <c:pt idx="0">
                  <c:v>687872375.70000005</c:v>
                </c:pt>
                <c:pt idx="1">
                  <c:v>688611834.44000006</c:v>
                </c:pt>
                <c:pt idx="2">
                  <c:v>687813245.88</c:v>
                </c:pt>
                <c:pt idx="3">
                  <c:v>685905861.41999996</c:v>
                </c:pt>
                <c:pt idx="4">
                  <c:v>867504789.77999997</c:v>
                </c:pt>
                <c:pt idx="5">
                  <c:v>748518996.22000003</c:v>
                </c:pt>
                <c:pt idx="6">
                  <c:v>742373859.48000002</c:v>
                </c:pt>
                <c:pt idx="7">
                  <c:v>738447894.29999995</c:v>
                </c:pt>
                <c:pt idx="8">
                  <c:v>738339763.77999997</c:v>
                </c:pt>
                <c:pt idx="9">
                  <c:v>734108667.34000003</c:v>
                </c:pt>
                <c:pt idx="10">
                  <c:v>734469153.89999998</c:v>
                </c:pt>
                <c:pt idx="11">
                  <c:v>764541082.79999995</c:v>
                </c:pt>
                <c:pt idx="12">
                  <c:v>771734876.34000003</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'IV.2.10.Saldos RS mensual'!$D$3:$D$15</c:f>
              <c:numCache>
                <c:formatCode>General</c:formatCode>
                <c:ptCount val="13"/>
                <c:pt idx="0">
                  <c:v>23838624.299999952</c:v>
                </c:pt>
                <c:pt idx="1">
                  <c:v>23099165.559999943</c:v>
                </c:pt>
                <c:pt idx="2">
                  <c:v>23897754.120000005</c:v>
                </c:pt>
                <c:pt idx="3">
                  <c:v>54971805.25</c:v>
                </c:pt>
                <c:pt idx="4">
                  <c:v>-126627123.11000001</c:v>
                </c:pt>
                <c:pt idx="5">
                  <c:v>-7641329.5500000715</c:v>
                </c:pt>
                <c:pt idx="6">
                  <c:v>-1496192.810000062</c:v>
                </c:pt>
                <c:pt idx="7">
                  <c:v>2429772.3700000048</c:v>
                </c:pt>
                <c:pt idx="8">
                  <c:v>-1496192.810000062</c:v>
                </c:pt>
                <c:pt idx="9">
                  <c:v>6768999.3299999237</c:v>
                </c:pt>
                <c:pt idx="10">
                  <c:v>6408512.7699999809</c:v>
                </c:pt>
                <c:pt idx="11">
                  <c:v>-23663416.129999995</c:v>
                </c:pt>
                <c:pt idx="12">
                  <c:v>-30857209.670000076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s-E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6600826008576002E-2"/>
          <c:y val="0.14059151613335027"/>
          <c:w val="0.86612665815856404"/>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Ene-Nov.17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500287902.40000004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0835829274764945E-2"/>
          <c:y val="0.24005042027650128"/>
          <c:w val="0.89992018290880071"/>
          <c:h val="0.644508692636319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Pens.Mens.'!$B$8:$B$20</c:f>
              <c:numCache>
                <c:formatCode>#,##0.00</c:formatCode>
                <c:ptCount val="13"/>
                <c:pt idx="0">
                  <c:v>9482411.6400000006</c:v>
                </c:pt>
                <c:pt idx="1">
                  <c:v>9425136.1999999993</c:v>
                </c:pt>
                <c:pt idx="2">
                  <c:v>9434072.4800000004</c:v>
                </c:pt>
                <c:pt idx="3">
                  <c:v>9387897.7599999998</c:v>
                </c:pt>
                <c:pt idx="4">
                  <c:v>9275346.8800000008</c:v>
                </c:pt>
                <c:pt idx="5">
                  <c:v>9237829.9199999999</c:v>
                </c:pt>
                <c:pt idx="6">
                  <c:v>9202477.4000000004</c:v>
                </c:pt>
                <c:pt idx="7">
                  <c:v>9177947.0800000001</c:v>
                </c:pt>
                <c:pt idx="8">
                  <c:v>9119507.1999999993</c:v>
                </c:pt>
                <c:pt idx="9">
                  <c:v>9100027.2400000002</c:v>
                </c:pt>
                <c:pt idx="10">
                  <c:v>9092812.4399999995</c:v>
                </c:pt>
                <c:pt idx="11">
                  <c:v>9015614.0800000001</c:v>
                </c:pt>
                <c:pt idx="12">
                  <c:v>8967996.4000000004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Pens.Mens.'!$C$8:$C$20</c:f>
              <c:numCache>
                <c:formatCode>#,##0.00</c:formatCode>
                <c:ptCount val="13"/>
                <c:pt idx="0">
                  <c:v>3540302.36</c:v>
                </c:pt>
                <c:pt idx="1">
                  <c:v>3534530.52</c:v>
                </c:pt>
                <c:pt idx="2">
                  <c:v>3532366.08</c:v>
                </c:pt>
                <c:pt idx="3">
                  <c:v>3530923.12</c:v>
                </c:pt>
                <c:pt idx="4">
                  <c:v>3522265.36</c:v>
                </c:pt>
                <c:pt idx="5">
                  <c:v>3523708.32</c:v>
                </c:pt>
                <c:pt idx="6">
                  <c:v>3510000.2</c:v>
                </c:pt>
                <c:pt idx="7">
                  <c:v>3499899.48</c:v>
                </c:pt>
                <c:pt idx="8">
                  <c:v>3493406.16</c:v>
                </c:pt>
                <c:pt idx="9">
                  <c:v>3509278.7200000002</c:v>
                </c:pt>
                <c:pt idx="10">
                  <c:v>3494849.12</c:v>
                </c:pt>
                <c:pt idx="11">
                  <c:v>3474647.68</c:v>
                </c:pt>
                <c:pt idx="12">
                  <c:v>3477533.6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Pens.Mens.'!$D$8:$D$20</c:f>
              <c:numCache>
                <c:formatCode>#,##0.00</c:formatCode>
                <c:ptCount val="13"/>
                <c:pt idx="0">
                  <c:v>12213923.52</c:v>
                </c:pt>
                <c:pt idx="1">
                  <c:v>12152418.24</c:v>
                </c:pt>
                <c:pt idx="2">
                  <c:v>12166513.199999999</c:v>
                </c:pt>
                <c:pt idx="3">
                  <c:v>12130635.119999999</c:v>
                </c:pt>
                <c:pt idx="4">
                  <c:v>12043502.640000001</c:v>
                </c:pt>
                <c:pt idx="5">
                  <c:v>12017875.439999999</c:v>
                </c:pt>
                <c:pt idx="6">
                  <c:v>11943556.560000001</c:v>
                </c:pt>
                <c:pt idx="7">
                  <c:v>11953807.439999999</c:v>
                </c:pt>
                <c:pt idx="8">
                  <c:v>11912803.92</c:v>
                </c:pt>
                <c:pt idx="9">
                  <c:v>11896146.24</c:v>
                </c:pt>
                <c:pt idx="10">
                  <c:v>11870519.039999999</c:v>
                </c:pt>
                <c:pt idx="11">
                  <c:v>11811576.48</c:v>
                </c:pt>
                <c:pt idx="12">
                  <c:v>11833359.6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Pens.Mens.'!$F$8:$F$20</c:f>
              <c:numCache>
                <c:formatCode>_(* #,##0.00_);_(* \(#,##0.00\);_(* "-"??_);_(@_)</c:formatCode>
                <c:ptCount val="13"/>
                <c:pt idx="0">
                  <c:v>0</c:v>
                </c:pt>
                <c:pt idx="1">
                  <c:v>0</c:v>
                </c:pt>
                <c:pt idx="2">
                  <c:v>9248400</c:v>
                </c:pt>
                <c:pt idx="3">
                  <c:v>10516100</c:v>
                </c:pt>
                <c:pt idx="4">
                  <c:v>12044200</c:v>
                </c:pt>
                <c:pt idx="5">
                  <c:v>0</c:v>
                </c:pt>
                <c:pt idx="6">
                  <c:v>25353300</c:v>
                </c:pt>
                <c:pt idx="7">
                  <c:v>0</c:v>
                </c:pt>
                <c:pt idx="8">
                  <c:v>27533100</c:v>
                </c:pt>
                <c:pt idx="9">
                  <c:v>14455700</c:v>
                </c:pt>
                <c:pt idx="10">
                  <c:v>0</c:v>
                </c:pt>
                <c:pt idx="11">
                  <c:v>29386000</c:v>
                </c:pt>
                <c:pt idx="12">
                  <c:v>14913500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 - CMD)</c:v>
                </c:pt>
              </c:strCache>
            </c:strRef>
          </c:tx>
          <c:spPr>
            <a:solidFill>
              <a:schemeClr val="accent5"/>
            </a:solidFill>
            <a:ln>
              <a:noFill/>
            </a:ln>
            <a:effectLst/>
          </c:spPr>
          <c:invertIfNegative val="0"/>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Pens.Mens.'!$G$8:$G$20</c:f>
              <c:numCache>
                <c:formatCode>_(* #,##0.00_);_(* \(#,##0.00\);_(* "-"??_);_(@_)</c:formatCode>
                <c:ptCount val="13"/>
                <c:pt idx="0">
                  <c:v>0</c:v>
                </c:pt>
                <c:pt idx="1">
                  <c:v>0</c:v>
                </c:pt>
                <c:pt idx="2">
                  <c:v>0</c:v>
                </c:pt>
                <c:pt idx="3">
                  <c:v>0</c:v>
                </c:pt>
                <c:pt idx="4">
                  <c:v>0</c:v>
                </c:pt>
                <c:pt idx="5">
                  <c:v>0</c:v>
                </c:pt>
                <c:pt idx="6">
                  <c:v>4026000</c:v>
                </c:pt>
                <c:pt idx="7">
                  <c:v>0</c:v>
                </c:pt>
                <c:pt idx="8">
                  <c:v>8649600</c:v>
                </c:pt>
                <c:pt idx="9">
                  <c:v>4783200</c:v>
                </c:pt>
                <c:pt idx="10">
                  <c:v>0</c:v>
                </c:pt>
                <c:pt idx="11">
                  <c:v>10233600</c:v>
                </c:pt>
                <c:pt idx="12">
                  <c:v>5359200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'IV.2.12.Pagos.SFS Pens.Mens.'!$H$8:$H$20</c:f>
              <c:numCache>
                <c:formatCode>_(* #,##0.00_);_(* \(#,##0.00\);_(* "-"??_);_(@_)</c:formatCode>
                <c:ptCount val="13"/>
                <c:pt idx="0">
                  <c:v>0</c:v>
                </c:pt>
                <c:pt idx="1">
                  <c:v>0</c:v>
                </c:pt>
                <c:pt idx="2">
                  <c:v>0</c:v>
                </c:pt>
                <c:pt idx="3">
                  <c:v>0</c:v>
                </c:pt>
                <c:pt idx="4">
                  <c:v>0</c:v>
                </c:pt>
                <c:pt idx="5">
                  <c:v>0</c:v>
                </c:pt>
                <c:pt idx="6">
                  <c:v>0</c:v>
                </c:pt>
                <c:pt idx="7">
                  <c:v>0</c:v>
                </c:pt>
                <c:pt idx="8">
                  <c:v>11096400</c:v>
                </c:pt>
                <c:pt idx="9">
                  <c:v>12629400</c:v>
                </c:pt>
                <c:pt idx="10">
                  <c:v>0</c:v>
                </c:pt>
                <c:pt idx="11">
                  <c:v>27069700</c:v>
                </c:pt>
                <c:pt idx="12">
                  <c:v>11078200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6875368"/>
        <c:crosses val="autoZero"/>
        <c:crossBetween val="between"/>
      </c:valAx>
      <c:spPr>
        <a:noFill/>
        <a:ln>
          <a:noFill/>
        </a:ln>
        <a:effectLst/>
      </c:spPr>
    </c:plotArea>
    <c:legend>
      <c:legendPos val="b"/>
      <c:layout>
        <c:manualLayout>
          <c:xMode val="edge"/>
          <c:yMode val="edge"/>
          <c:x val="9.4818768343419152E-2"/>
          <c:y val="8.4302335553095922E-2"/>
          <c:w val="0.78940881746151403"/>
          <c:h val="8.147815473720773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Nov.17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43134188191.770004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s-E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33633537628.630001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1576731564.3099999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3795564587.8699999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155851425.62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2042571424.54</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287433168.08999997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Nov.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1642498392.71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s-E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Entidades'!$H$4:$H$18</c:f>
              <c:numCache>
                <c:formatCode>_(* #,##0.00_);_(* \(#,##0.00\);_(* "-"??_);_(@_)</c:formatCode>
                <c:ptCount val="15"/>
                <c:pt idx="0">
                  <c:v>85143672563.500015</c:v>
                </c:pt>
                <c:pt idx="1">
                  <c:v>63028084708.059998</c:v>
                </c:pt>
                <c:pt idx="2">
                  <c:v>50556428164.839996</c:v>
                </c:pt>
                <c:pt idx="3">
                  <c:v>50328104857.420006</c:v>
                </c:pt>
                <c:pt idx="4">
                  <c:v>39352779296.800003</c:v>
                </c:pt>
                <c:pt idx="5">
                  <c:v>12074775117.65</c:v>
                </c:pt>
                <c:pt idx="6">
                  <c:v>2257401594.9299994</c:v>
                </c:pt>
                <c:pt idx="7">
                  <c:v>2183243355.999999</c:v>
                </c:pt>
                <c:pt idx="8">
                  <c:v>2204636480.329999</c:v>
                </c:pt>
                <c:pt idx="9">
                  <c:v>1742815724.4199996</c:v>
                </c:pt>
                <c:pt idx="10">
                  <c:v>1036151453.3199995</c:v>
                </c:pt>
                <c:pt idx="11">
                  <c:v>173719854.53</c:v>
                </c:pt>
                <c:pt idx="12">
                  <c:v>2257344.1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3.5201918553884851E-3"/>
                  <c:y val="-1.8066008144127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510410.43214699998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0.15474358903410626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s-E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2.6188321727659288E-2"/>
                  <c:y val="-8.59294495427515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001948845773768"/>
                  <c:y val="-4.133370461255015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strCache>
            </c:strRef>
          </c:cat>
          <c:val>
            <c:numRef>
              <c:f>'IV.3.6.Cartera de inv fp'!$B$4:$B$11</c:f>
              <c:numCache>
                <c:formatCode>"RD$"#,##0.00</c:formatCode>
                <c:ptCount val="8"/>
                <c:pt idx="0">
                  <c:v>208177940875.29999</c:v>
                </c:pt>
                <c:pt idx="1">
                  <c:v>9822897408.6100006</c:v>
                </c:pt>
                <c:pt idx="2">
                  <c:v>81349570547.830002</c:v>
                </c:pt>
                <c:pt idx="3">
                  <c:v>1006686080.05</c:v>
                </c:pt>
                <c:pt idx="4">
                  <c:v>21827208950.400002</c:v>
                </c:pt>
                <c:pt idx="5">
                  <c:v>123233694548.17</c:v>
                </c:pt>
                <c:pt idx="6">
                  <c:v>1551179486.7</c:v>
                </c:pt>
                <c:pt idx="7">
                  <c:v>535003920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3423203387690244"/>
          <c:w val="0.9016231055795445"/>
          <c:h val="0.7385754231781753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'!$B$4:$B$16</c:f>
              <c:numCache>
                <c:formatCode>_(* #,##0_);_(* \(#,##0\);_(* "-"_);_(@_)</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3976360</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'!$C$4:$C$16</c:f>
              <c:numCache>
                <c:formatCode>_(* #,##0_);_(* \(#,##0\);_(* "-"_);_(@_)</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3470343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'!$D$4:$D$16</c:f>
              <c:numCache>
                <c:formatCode>_(* #,##0_);_(* \(#,##0\);_(* "-"_);_(@_)</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26485</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'!$G$4:$G$16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0.52137041560502617</c:v>
                </c:pt>
                <c:pt idx="12">
                  <c:v>0.52869373016165311</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'!$H$4:$H$16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0.46141410375579223</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Nov. 2017</c:v>
                </c:pt>
              </c:strCache>
            </c:strRef>
          </c:cat>
          <c:val>
            <c:numRef>
              <c:f>'III.1.5.Cob.Afil. SFS '!$J$4:$J$16</c:f>
              <c:numCache>
                <c:formatCode>0.00%</c:formatCode>
                <c:ptCount val="13"/>
                <c:pt idx="4">
                  <c:v>0</c:v>
                </c:pt>
                <c:pt idx="5">
                  <c:v>0</c:v>
                </c:pt>
                <c:pt idx="6">
                  <c:v>0</c:v>
                </c:pt>
                <c:pt idx="7">
                  <c:v>0</c:v>
                </c:pt>
                <c:pt idx="8">
                  <c:v>0</c:v>
                </c:pt>
                <c:pt idx="9">
                  <c:v>0</c:v>
                </c:pt>
                <c:pt idx="10">
                  <c:v>0</c:v>
                </c:pt>
                <c:pt idx="11">
                  <c:v>2.1840870117493141E-3</c:v>
                </c:pt>
                <c:pt idx="12">
                  <c:v>6.3707411000753483E-3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s-E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s-ES"/>
              </a:p>
            </c:txPr>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del Gobierno Central</c:v>
                </c:pt>
                <c:pt idx="1">
                  <c:v>Nota de Renta Fija </c:v>
                </c:pt>
                <c:pt idx="2">
                  <c:v>Certificados de Ventanillas </c:v>
                </c:pt>
                <c:pt idx="3">
                  <c:v>Certificados de Depósitos</c:v>
                </c:pt>
                <c:pt idx="4">
                  <c:v>Bonos EIF</c:v>
                </c:pt>
                <c:pt idx="5">
                  <c:v>Bonos Corporativos</c:v>
                </c:pt>
                <c:pt idx="6">
                  <c:v>Otras Inversiones</c:v>
                </c:pt>
              </c:strCache>
            </c:strRef>
          </c:cat>
          <c:val>
            <c:numRef>
              <c:f>'IV.3.7. Comp. Cartera'!$B$4:$B$10</c:f>
              <c:numCache>
                <c:formatCode>_(* #,##0.00_);_(* \(#,##0.00\);_(* "-"??_);_(@_)</c:formatCode>
                <c:ptCount val="7"/>
                <c:pt idx="0">
                  <c:v>123233694548.17</c:v>
                </c:pt>
                <c:pt idx="1">
                  <c:v>87405592683.550003</c:v>
                </c:pt>
                <c:pt idx="2">
                  <c:v>120534295759.91</c:v>
                </c:pt>
                <c:pt idx="3">
                  <c:v>56740187754.849998</c:v>
                </c:pt>
                <c:pt idx="4">
                  <c:v>35438966281.640007</c:v>
                </c:pt>
                <c:pt idx="5">
                  <c:v>14395255146.93</c:v>
                </c:pt>
                <c:pt idx="6">
                  <c:v>9756189642.0100098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43040</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0.1037</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43040</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0.1069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Nov-17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0.1069</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Nov-17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6.5500000000000003E-2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Nov-17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4.1399999999999999E-2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s-E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3956638538.3099999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171357122.81999999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16986739.870000001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'IV.4.3.Pagos_ARL M'!$B$5:$B$17</c:f>
              <c:numCache>
                <c:formatCode>_(* #,##0.00_);_(* \(#,##0.00\);_(* "-"??_);_(@_)</c:formatCode>
                <c:ptCount val="13"/>
                <c:pt idx="0">
                  <c:v>323600009.29000002</c:v>
                </c:pt>
                <c:pt idx="1">
                  <c:v>328882556.60000002</c:v>
                </c:pt>
                <c:pt idx="2">
                  <c:v>341086429.39999998</c:v>
                </c:pt>
                <c:pt idx="3">
                  <c:v>330996209.50999999</c:v>
                </c:pt>
                <c:pt idx="4">
                  <c:v>321363080.60000002</c:v>
                </c:pt>
                <c:pt idx="5">
                  <c:v>363437417.51999998</c:v>
                </c:pt>
                <c:pt idx="6">
                  <c:v>348551477.87</c:v>
                </c:pt>
                <c:pt idx="7">
                  <c:v>368628947.06999999</c:v>
                </c:pt>
                <c:pt idx="8">
                  <c:v>372658524.88</c:v>
                </c:pt>
                <c:pt idx="9">
                  <c:v>369490431.85000002</c:v>
                </c:pt>
                <c:pt idx="10">
                  <c:v>380455240.67000002</c:v>
                </c:pt>
                <c:pt idx="11">
                  <c:v>379732916.64999998</c:v>
                </c:pt>
                <c:pt idx="12">
                  <c:v>380237862.29000002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'IV.4.3.Pagos_ARL M'!$D$5:$D$17</c:f>
              <c:numCache>
                <c:formatCode>_(* #,##0.00_);_(* \(#,##0.00\);_(* "-"??_);_(@_)</c:formatCode>
                <c:ptCount val="13"/>
                <c:pt idx="0">
                  <c:v>14156477.220000001</c:v>
                </c:pt>
                <c:pt idx="1">
                  <c:v>14886310.779999999</c:v>
                </c:pt>
                <c:pt idx="2">
                  <c:v>13924575.42</c:v>
                </c:pt>
                <c:pt idx="3">
                  <c:v>14320111.039999999</c:v>
                </c:pt>
                <c:pt idx="4">
                  <c:v>15074942.439999999</c:v>
                </c:pt>
                <c:pt idx="5">
                  <c:v>14742579.699999999</c:v>
                </c:pt>
                <c:pt idx="6">
                  <c:v>15442305.6</c:v>
                </c:pt>
                <c:pt idx="7">
                  <c:v>16147628.689999999</c:v>
                </c:pt>
                <c:pt idx="8">
                  <c:v>15973519.970000001</c:v>
                </c:pt>
                <c:pt idx="9">
                  <c:v>16193151.970000001</c:v>
                </c:pt>
                <c:pt idx="10">
                  <c:v>16358781.689999999</c:v>
                </c:pt>
                <c:pt idx="11">
                  <c:v>16540903.369999999</c:v>
                </c:pt>
                <c:pt idx="12">
                  <c:v>16638622.93</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Nov.16</c:v>
                </c:pt>
                <c:pt idx="1">
                  <c:v>Dic.16</c:v>
                </c:pt>
                <c:pt idx="2">
                  <c:v>Ene.17</c:v>
                </c:pt>
                <c:pt idx="3">
                  <c:v>Feb.17</c:v>
                </c:pt>
                <c:pt idx="4">
                  <c:v>Mar.17</c:v>
                </c:pt>
                <c:pt idx="5">
                  <c:v>Abr.17</c:v>
                </c:pt>
                <c:pt idx="6">
                  <c:v>May.17</c:v>
                </c:pt>
                <c:pt idx="7">
                  <c:v>Jun.17</c:v>
                </c:pt>
                <c:pt idx="8">
                  <c:v>Jul.17</c:v>
                </c:pt>
                <c:pt idx="9">
                  <c:v>Ago.17</c:v>
                </c:pt>
                <c:pt idx="10">
                  <c:v>Sep.17</c:v>
                </c:pt>
                <c:pt idx="11">
                  <c:v>Oct.17</c:v>
                </c:pt>
                <c:pt idx="12">
                  <c:v>Nov.17</c:v>
                </c:pt>
              </c:strCache>
            </c:strRef>
          </c:cat>
          <c:val>
            <c:numRef>
              <c:f>'IV.4.3.Pagos_ARL M'!$F$5:$F$17</c:f>
              <c:numCache>
                <c:formatCode>_(* #,##0.00_);_(* \(#,##0.00\);_(* "-"??_);_(@_)</c:formatCode>
                <c:ptCount val="13"/>
                <c:pt idx="0">
                  <c:v>1360856.13</c:v>
                </c:pt>
                <c:pt idx="1">
                  <c:v>1317134.1599999999</c:v>
                </c:pt>
                <c:pt idx="2">
                  <c:v>1497640.22</c:v>
                </c:pt>
                <c:pt idx="3">
                  <c:v>1498372.64</c:v>
                </c:pt>
                <c:pt idx="4">
                  <c:v>1338284.8500000001</c:v>
                </c:pt>
                <c:pt idx="5">
                  <c:v>1521251.6</c:v>
                </c:pt>
                <c:pt idx="6">
                  <c:v>1493130.1</c:v>
                </c:pt>
                <c:pt idx="7">
                  <c:v>1678222.14</c:v>
                </c:pt>
                <c:pt idx="8">
                  <c:v>1729049.54</c:v>
                </c:pt>
                <c:pt idx="9">
                  <c:v>1572692.65</c:v>
                </c:pt>
                <c:pt idx="10">
                  <c:v>1676836.13</c:v>
                </c:pt>
                <c:pt idx="11">
                  <c:v>1457848.85</c:v>
                </c:pt>
                <c:pt idx="12">
                  <c:v>1523411.15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s-E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Nov.17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6547</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s-E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 - Nov.17</c:v>
                </c:pt>
              </c:strCache>
            </c:strRef>
          </c:cat>
          <c:val>
            <c:numRef>
              <c:f>'V.1.4.Afil.EI'!$E$4:$E$12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279277174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s-E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18588</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12559</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106237</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s-E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923967344.10000002</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246923159.88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502373689.49000001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s-E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1215965574964253"/>
          <c:h val="0.65100321240367376"/>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Ene-Nov.2017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s-E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s-E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Nov.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3632755</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Nov.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3775909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Nov.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7408664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s-E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4450.57</c:v>
                </c:pt>
                <c:pt idx="1">
                  <c:v>4456.41</c:v>
                </c:pt>
                <c:pt idx="2">
                  <c:v>3376</c:v>
                </c:pt>
                <c:pt idx="3">
                  <c:v>2741.81</c:v>
                </c:pt>
                <c:pt idx="4">
                  <c:v>4014.28</c:v>
                </c:pt>
                <c:pt idx="5">
                  <c:v>9588.3700000000008</c:v>
                </c:pt>
                <c:pt idx="6">
                  <c:v>11542.79</c:v>
                </c:pt>
                <c:pt idx="7">
                  <c:v>5728.75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9541.18</c:v>
                </c:pt>
                <c:pt idx="1">
                  <c:v>10308.64</c:v>
                </c:pt>
                <c:pt idx="2">
                  <c:v>7644.7</c:v>
                </c:pt>
                <c:pt idx="3">
                  <c:v>6926</c:v>
                </c:pt>
                <c:pt idx="4">
                  <c:v>9131.27</c:v>
                </c:pt>
                <c:pt idx="5">
                  <c:v>31141.85</c:v>
                </c:pt>
                <c:pt idx="6">
                  <c:v>23167.38</c:v>
                </c:pt>
                <c:pt idx="7">
                  <c:v>15115.61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s-E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11836.37</c:v>
                </c:pt>
                <c:pt idx="1">
                  <c:v>11941.39</c:v>
                </c:pt>
                <c:pt idx="2">
                  <c:v>9348.67</c:v>
                </c:pt>
                <c:pt idx="3">
                  <c:v>8999.24</c:v>
                </c:pt>
                <c:pt idx="4">
                  <c:v>10821.79</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s-E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0.98847126946451391</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1.1528730535486059E-2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s-E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13160</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1859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10058</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1392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648</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7363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627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3232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s-E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28873</c:v>
                </c:pt>
                <c:pt idx="1">
                  <c:v>1391</c:v>
                </c:pt>
                <c:pt idx="2">
                  <c:v>509</c:v>
                </c:pt>
                <c:pt idx="3">
                  <c:v>2479</c:v>
                </c:pt>
                <c:pt idx="4">
                  <c:v>1171</c:v>
                </c:pt>
                <c:pt idx="5">
                  <c:v>89115</c:v>
                </c:pt>
                <c:pt idx="6">
                  <c:v>3958</c:v>
                </c:pt>
                <c:pt idx="7">
                  <c:v>450</c:v>
                </c:pt>
                <c:pt idx="8">
                  <c:v>791</c:v>
                </c:pt>
                <c:pt idx="9">
                  <c:v>4463</c:v>
                </c:pt>
                <c:pt idx="10">
                  <c:v>1707</c:v>
                </c:pt>
                <c:pt idx="11">
                  <c:v>545</c:v>
                </c:pt>
                <c:pt idx="12">
                  <c:v>16850</c:v>
                </c:pt>
                <c:pt idx="13">
                  <c:v>6441</c:v>
                </c:pt>
                <c:pt idx="14">
                  <c:v>2105</c:v>
                </c:pt>
                <c:pt idx="15">
                  <c:v>3341</c:v>
                </c:pt>
                <c:pt idx="16">
                  <c:v>1161</c:v>
                </c:pt>
                <c:pt idx="17">
                  <c:v>1789</c:v>
                </c:pt>
                <c:pt idx="18">
                  <c:v>824</c:v>
                </c:pt>
                <c:pt idx="19">
                  <c:v>2641</c:v>
                </c:pt>
                <c:pt idx="20">
                  <c:v>10422</c:v>
                </c:pt>
                <c:pt idx="21">
                  <c:v>1244</c:v>
                </c:pt>
                <c:pt idx="22">
                  <c:v>1256</c:v>
                </c:pt>
                <c:pt idx="23">
                  <c:v>8569</c:v>
                </c:pt>
                <c:pt idx="24">
                  <c:v>14</c:v>
                </c:pt>
                <c:pt idx="25">
                  <c:v>1957</c:v>
                </c:pt>
                <c:pt idx="26">
                  <c:v>8140</c:v>
                </c:pt>
                <c:pt idx="27">
                  <c:v>1839</c:v>
                </c:pt>
                <c:pt idx="28">
                  <c:v>57535</c:v>
                </c:pt>
                <c:pt idx="29">
                  <c:v>1177</c:v>
                </c:pt>
                <c:pt idx="30">
                  <c:v>14157</c:v>
                </c:pt>
                <c:pt idx="31">
                  <c:v>4708</c:v>
                </c:pt>
                <c:pt idx="32">
                  <c:v>281622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s-E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0.13996191867289184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0.85982941652103606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2.0866480607214586E-4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s-E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 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7919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 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30420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s-E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b="1"/>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0.3005294869454081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Ene-Nov.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0.69947051305459196</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s-E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159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13800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11169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7352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4290</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Nov.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1569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14445</c:v>
                </c:pt>
                <c:pt idx="1">
                  <c:v>87893</c:v>
                </c:pt>
                <c:pt idx="2">
                  <c:v>134971</c:v>
                </c:pt>
                <c:pt idx="3">
                  <c:v>27304</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1.3265723207226042E-2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2.1097821903034632E-2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s-E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9.9860462294485228E-3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2.3242128253351937E-2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s-E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5402455146872455"/>
          <c:y val="4.5295558879499057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4.5451844810171704E-3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2.3698875203059775E-2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2.0159104024324123E-2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1.7426424634296483E-2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1.5629289361468495E-2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Ene-Nov.17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1.0880714386275418E-2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s-E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3598687639209317E-2"/>
          <c:y val="7.95142125899298E-2"/>
          <c:w val="0.92479636103978724"/>
          <c:h val="4.071656948249080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Ene-Nov.17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37768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Ene-Nov.17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38339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s-E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 - Nov.17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0.92885511544164368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 - Nov.17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7.1144884558356283E-2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s-E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Nov. 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0.64078055496716801</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Nov. 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0.27954882440160983</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Nov. 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8.7905104850667225E-3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Nov. 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7.0880110146155473E-2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s-E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0.54858610463884772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0.34603367930523193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3.2567252700699003E-3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2.5656640542257997E-2</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5.3219656852361791E-3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Ene-Nov.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7.1144884558356283E-2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s-E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4.5832450751959332E-2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4.3767210336793053E-2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7.7578902774835838E-3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0.8085151450963779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2.2955941537809787E-2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Ene-Nov.17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7.1171361999576355E-2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s-E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7.0337417484911814E-4</c:v>
                </c:pt>
                <c:pt idx="1">
                  <c:v>8.4445324785046433E-3</c:v>
                </c:pt>
                <c:pt idx="2">
                  <c:v>3.0742302297284734E-2</c:v>
                </c:pt>
                <c:pt idx="3">
                  <c:v>8.7230524822236324E-2</c:v>
                </c:pt>
                <c:pt idx="4">
                  <c:v>0.14324174646999138</c:v>
                </c:pt>
                <c:pt idx="5">
                  <c:v>0.2452592984853201</c:v>
                </c:pt>
                <c:pt idx="6">
                  <c:v>0.19441828126073757</c:v>
                </c:pt>
                <c:pt idx="7">
                  <c:v>0.28995994001107611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s-E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3.1219303174481263E-2</c:v>
                </c:pt>
                <c:pt idx="1">
                  <c:v>0.39416037739662624</c:v>
                </c:pt>
                <c:pt idx="2">
                  <c:v>3.6502694246480097E-3</c:v>
                </c:pt>
                <c:pt idx="3">
                  <c:v>2.8890892112911768E-2</c:v>
                </c:pt>
                <c:pt idx="4">
                  <c:v>3.3571968517942107E-2</c:v>
                </c:pt>
                <c:pt idx="5">
                  <c:v>7.118631735110903E-3</c:v>
                </c:pt>
                <c:pt idx="6">
                  <c:v>5.8468988879411751E-2</c:v>
                </c:pt>
                <c:pt idx="7">
                  <c:v>0.30110478254015094</c:v>
                </c:pt>
                <c:pt idx="8">
                  <c:v>0.14181478621871704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s-E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2486831909480563"/>
          <c:y val="1.559994266280874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Nov.17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1018303</c:v>
                </c:pt>
                <c:pt idx="1">
                  <c:v>876249</c:v>
                </c:pt>
                <c:pt idx="2">
                  <c:v>63553</c:v>
                </c:pt>
                <c:pt idx="3">
                  <c:v>726089</c:v>
                </c:pt>
                <c:pt idx="4">
                  <c:v>1044925</c:v>
                </c:pt>
                <c:pt idx="5">
                  <c:v>138614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s-E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Ene-Nov.17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33615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s-E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Ene-Nov.17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0.30434782608695654</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Ene-Nov.17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0.69565217391304346</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s-E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Ene-Nov.17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0.3914590747330961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Ene-Nov.17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0.60854092526690395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s-E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Ene-Nov.17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0.47272727272727272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Ene-Nov.17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0.49090909090909091</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Ene-Nov.17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3.6363636363636362E-2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Ene-Nov.17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s-E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Ene-Nov.17</c:v>
                </c:pt>
              </c:strCache>
            </c:strRef>
          </c:cat>
          <c:val>
            <c:numRef>
              <c:f>'V.4.24. Accid. Aprob xLesión '!$H$4:$H$12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0.29090909090909089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Ene-Nov.17</c:v>
                </c:pt>
              </c:strCache>
            </c:strRef>
          </c:cat>
          <c:val>
            <c:numRef>
              <c:f>'V.4.24. Accid. Aprob xLesión '!$I$4:$I$12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0.63636363636363635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Ene-Nov.17</c:v>
                </c:pt>
              </c:strCache>
            </c:strRef>
          </c:cat>
          <c:val>
            <c:numRef>
              <c:f>'V.4.24. Accid. Aprob xLesión '!$J$4:$J$12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4.5454545454545456E-2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Ene-Nov.17</c:v>
                </c:pt>
              </c:strCache>
            </c:strRef>
          </c:cat>
          <c:val>
            <c:numRef>
              <c:f>'V.4.24. Accid. Aprob xLesión '!$K$4:$K$12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1.8181818181818181E-2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s-E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0.10909090909090909</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0.76363636363636367</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2.7272727272727271E-2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Nov.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s-E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s-E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s-E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 - Nov. 17</c:v>
                </c:pt>
              </c:strCache>
            </c:strRef>
          </c:cat>
          <c:val>
            <c:numRef>
              <c:f>'VII.2.CBSS Tram.'!$B$5:$H$5</c:f>
              <c:numCache>
                <c:formatCode>_(* #,##0_);_(* \(#,##0\);_(* "-"??_);_(@_)</c:formatCode>
                <c:ptCount val="7"/>
                <c:pt idx="0">
                  <c:v>0</c:v>
                </c:pt>
                <c:pt idx="1">
                  <c:v>1</c:v>
                </c:pt>
                <c:pt idx="2">
                  <c:v>5</c:v>
                </c:pt>
                <c:pt idx="3">
                  <c:v>31</c:v>
                </c:pt>
                <c:pt idx="4">
                  <c:v>24</c:v>
                </c:pt>
                <c:pt idx="5">
                  <c:v>42</c:v>
                </c:pt>
                <c:pt idx="6">
                  <c:v>47</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 - Nov. 17</c:v>
                </c:pt>
              </c:strCache>
            </c:strRef>
          </c:cat>
          <c:val>
            <c:numRef>
              <c:f>'VII.2.CBSS Tram.'!$B$3:$H$3</c:f>
              <c:numCache>
                <c:formatCode>_(* #,##0_);_(* \(#,##0\);_(* "-"??_);_(@_)</c:formatCode>
                <c:ptCount val="7"/>
                <c:pt idx="0">
                  <c:v>9</c:v>
                </c:pt>
                <c:pt idx="1">
                  <c:v>86</c:v>
                </c:pt>
                <c:pt idx="2">
                  <c:v>333</c:v>
                </c:pt>
                <c:pt idx="3">
                  <c:v>323</c:v>
                </c:pt>
                <c:pt idx="4">
                  <c:v>286</c:v>
                </c:pt>
                <c:pt idx="5">
                  <c:v>236</c:v>
                </c:pt>
                <c:pt idx="6">
                  <c:v>229</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 - Nov. 17</c:v>
                </c:pt>
              </c:strCache>
            </c:strRef>
          </c:cat>
          <c:val>
            <c:numRef>
              <c:f>'VII.2.CBSS Tram.'!$B$4:$H$4</c:f>
              <c:numCache>
                <c:formatCode>_(* #,##0_);_(* \(#,##0\);_(* "-"??_);_(@_)</c:formatCode>
                <c:ptCount val="7"/>
                <c:pt idx="0">
                  <c:v>0</c:v>
                </c:pt>
                <c:pt idx="1">
                  <c:v>1</c:v>
                </c:pt>
                <c:pt idx="2">
                  <c:v>5</c:v>
                </c:pt>
                <c:pt idx="3">
                  <c:v>5</c:v>
                </c:pt>
                <c:pt idx="4">
                  <c:v>13</c:v>
                </c:pt>
                <c:pt idx="5">
                  <c:v>15</c:v>
                </c:pt>
                <c:pt idx="6">
                  <c:v>22</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Nov.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Nov.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Nov.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1.xml"/></Relationships>
</file>

<file path=xl/drawings/_rels/drawing1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2.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5.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3.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5.xml"/><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1204911</xdr:colOff>
      <xdr:row>22</xdr:row>
      <xdr:rowOff>1</xdr:rowOff>
    </xdr:from>
    <xdr:to>
      <xdr:col>12</xdr:col>
      <xdr:colOff>214312</xdr:colOff>
      <xdr:row>70</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48411" y="4524376"/>
          <a:ext cx="8605839" cy="9167811"/>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N</a:t>
          </a:r>
          <a:r>
            <a:rPr lang="es-DO" sz="7200" b="1" i="0" baseline="0">
              <a:solidFill>
                <a:schemeClr val="accent5">
                  <a:lumMod val="50000"/>
                </a:schemeClr>
              </a:solidFill>
              <a:latin typeface="Baskerville Old Face" pitchFamily="18" charset="0"/>
              <a:ea typeface="+mn-ea"/>
              <a:cs typeface="+mn-cs"/>
            </a:rPr>
            <a:t>oviembre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23</xdr:row>
      <xdr:rowOff>166688</xdr:rowOff>
    </xdr:from>
    <xdr:to>
      <xdr:col>12</xdr:col>
      <xdr:colOff>1619249</xdr:colOff>
      <xdr:row>43</xdr:row>
      <xdr:rowOff>47624</xdr:rowOff>
    </xdr:to>
    <xdr:sp macro="" textlink="">
      <xdr:nvSpPr>
        <xdr:cNvPr id="5" name="3 Rectángulo"/>
        <xdr:cNvSpPr/>
      </xdr:nvSpPr>
      <xdr:spPr>
        <a:xfrm>
          <a:off x="6691311" y="48815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235401</xdr:rowOff>
    </xdr:from>
    <xdr:to>
      <xdr:col>11</xdr:col>
      <xdr:colOff>1687286</xdr:colOff>
      <xdr:row>44</xdr:row>
      <xdr:rowOff>190499</xdr:rowOff>
    </xdr:to>
    <xdr:sp macro="" textlink="">
      <xdr:nvSpPr>
        <xdr:cNvPr id="3" name="CuadroTexto 2"/>
        <xdr:cNvSpPr txBox="1"/>
      </xdr:nvSpPr>
      <xdr:spPr>
        <a:xfrm>
          <a:off x="95249" y="1255937"/>
          <a:ext cx="13865680" cy="99971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2017, los egresos del SDSS ascienden a  RD$717,630,440,919.52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noviembre 2017 asciende  a RD$288,880,603,148.22,  de los cuales un 93.4% fue asignado para el cuidado de la salud; 0.95%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octubre 2017 fueron superiores al mes de octubre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2017 fue de RD$</a:t>
          </a:r>
          <a:r>
            <a:rPr lang="en-US" sz="1800" b="0" baseline="0">
              <a:solidFill>
                <a:sysClr val="windowText" lastClr="000000"/>
              </a:solidFill>
              <a:effectLst/>
              <a:latin typeface="+mn-lt"/>
              <a:ea typeface="+mn-ea"/>
              <a:cs typeface="+mn-cs"/>
            </a:rPr>
            <a:t>4,066,154,949.12 </a:t>
          </a:r>
          <a:r>
            <a:rPr lang="es-DO" sz="1800" b="0" baseline="0">
              <a:solidFill>
                <a:sysClr val="windowText" lastClr="000000"/>
              </a:solidFill>
              <a:effectLst/>
              <a:latin typeface="+mn-lt"/>
              <a:ea typeface="+mn-ea"/>
              <a:cs typeface="+mn-cs"/>
            </a:rPr>
            <a:t>distribuidos de la siguiente manera: el 80.5% del dinero fue pagado a las cuatro ARS que poseen el mayor número de afiliados (ARS Humano 33.2%;  Palic Salud 15.3%; SENASA Contributivo 22.2%; Universal 9.7%),  el  19.5% de los fondos se distribuye entre las 16 ARS restantes.   El monto total pagado a las ARS desde 2007 al mes de noviembre 2017 alcanza la suma de RD$272,574,694,743.62,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2017,  RD$7,461,936,146.71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2017 el gobierno ha transferido al sistema  según  lo presupuestado anualmente la suma de RD$56,595,026,752.28,  para cubrir la afiliación al Seguro Familiar de Salud de los ciudadanos con menos  ingresos del país, así como las personas que viven con discapacidad, personas VIH positivas y trabajadores por cuenta propia con ingresos  inestables e inferiores al salario mínimo nacional; y RD$56,463,169,153.29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noviembre 2017 el monto total pagado a las Administradoras de Riesgos de Salud(ARS)  (Salud Segura, SEMMA y SENASA), fue de RD$2,557,808,3052.80.  En el período enero al mes de noviembre  2017, se pagó un total de  RD$500,287,902.40,  de los cuales el 36.9% fue pagado  a la ARS Salud Segura; el 48.7% a SENASA y el 14.3%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Noviembre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95258</xdr:rowOff>
    </xdr:from>
    <xdr:to>
      <xdr:col>9</xdr:col>
      <xdr:colOff>462643</xdr:colOff>
      <xdr:row>57</xdr:row>
      <xdr:rowOff>108855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Noviembre 2016 </a:t>
          </a:r>
          <a:r>
            <a:rPr lang="es-DO" sz="1800" b="1">
              <a:solidFill>
                <a:schemeClr val="lt1"/>
              </a:solidFill>
              <a:effectLst/>
              <a:latin typeface="+mn-lt"/>
              <a:ea typeface="+mn-ea"/>
              <a:cs typeface="+mn-cs"/>
            </a:rPr>
            <a:t>- Noviembre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Noviembre 2017</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122467</xdr:colOff>
      <xdr:row>2</xdr:row>
      <xdr:rowOff>40821</xdr:rowOff>
    </xdr:from>
    <xdr:to>
      <xdr:col>7</xdr:col>
      <xdr:colOff>843644</xdr:colOff>
      <xdr:row>59</xdr:row>
      <xdr:rowOff>13609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Noviembre  2017</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0.14743</cdr:x>
      <cdr:y>0.00576</cdr:y>
    </cdr:from>
    <cdr:to>
      <cdr:x>0.96714</cdr:x>
      <cdr:y>0.04437</cdr:y>
    </cdr:to>
    <cdr:sp macro="" textlink="">
      <cdr:nvSpPr>
        <cdr:cNvPr id="5" name="8 CuadroTexto"/>
        <cdr:cNvSpPr txBox="1"/>
      </cdr:nvSpPr>
      <cdr:spPr>
        <a:xfrm xmlns:a="http://schemas.openxmlformats.org/drawingml/2006/main">
          <a:off x="1404269" y="68893"/>
          <a:ext cx="7807763" cy="461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0.68679</cdr:x>
      <cdr:y>0.0202</cdr:y>
    </cdr:from>
    <cdr:to>
      <cdr:x>0.71389</cdr:x>
      <cdr:y>0.03322</cdr:y>
    </cdr:to>
    <cdr:sp macro="" textlink="">
      <cdr:nvSpPr>
        <cdr:cNvPr id="6" name="7 Rectángulo"/>
        <cdr:cNvSpPr/>
      </cdr:nvSpPr>
      <cdr:spPr>
        <a:xfrm xmlns:a="http://schemas.openxmlformats.org/drawingml/2006/main">
          <a:off x="6541675" y="241550"/>
          <a:ext cx="258127" cy="155728"/>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0.43499</cdr:x>
      <cdr:y>0.02085</cdr:y>
    </cdr:from>
    <cdr:to>
      <cdr:x>0.4621</cdr:x>
      <cdr:y>0.03386</cdr:y>
    </cdr:to>
    <cdr:sp macro="" textlink="">
      <cdr:nvSpPr>
        <cdr:cNvPr id="7" name="7 Rectángulo"/>
        <cdr:cNvSpPr/>
      </cdr:nvSpPr>
      <cdr:spPr>
        <a:xfrm xmlns:a="http://schemas.openxmlformats.org/drawingml/2006/main">
          <a:off x="4143265" y="249360"/>
          <a:ext cx="258223" cy="15560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40823</xdr:rowOff>
    </xdr:from>
    <xdr:to>
      <xdr:col>7</xdr:col>
      <xdr:colOff>1006929</xdr:colOff>
      <xdr:row>50</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27214</xdr:colOff>
      <xdr:row>5</xdr:row>
      <xdr:rowOff>136070</xdr:rowOff>
    </xdr:from>
    <xdr:to>
      <xdr:col>6</xdr:col>
      <xdr:colOff>1700892</xdr:colOff>
      <xdr:row>42</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Noviembre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38</xdr:row>
      <xdr:rowOff>163286</xdr:rowOff>
    </xdr:from>
    <xdr:to>
      <xdr:col>1</xdr:col>
      <xdr:colOff>1660071</xdr:colOff>
      <xdr:row>40</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Noviembre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2.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Noviembre 2016 -  Noviembre </a:t>
          </a:r>
          <a:r>
            <a:rPr lang="es-DO" sz="2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  Noviembre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2016 </a:t>
          </a:r>
          <a:r>
            <a:rPr lang="es-DO" sz="1800" b="1" baseline="0">
              <a:solidFill>
                <a:schemeClr val="lt1"/>
              </a:solidFill>
              <a:effectLst/>
              <a:latin typeface="+mn-lt"/>
              <a:ea typeface="+mn-ea"/>
              <a:cs typeface="+mn-cs"/>
            </a:rPr>
            <a:t>- Noviembre 2017</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121228</xdr:rowOff>
    </xdr:from>
    <xdr:to>
      <xdr:col>12</xdr:col>
      <xdr:colOff>813954</xdr:colOff>
      <xdr:row>57</xdr:row>
      <xdr:rowOff>69272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46285</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110434</xdr:rowOff>
    </xdr:from>
    <xdr:to>
      <xdr:col>11</xdr:col>
      <xdr:colOff>1325217</xdr:colOff>
      <xdr:row>53</xdr:row>
      <xdr:rowOff>124238</xdr:rowOff>
    </xdr:to>
    <xdr:sp macro="" textlink="">
      <xdr:nvSpPr>
        <xdr:cNvPr id="3" name="CuadroTexto 2"/>
        <xdr:cNvSpPr txBox="1"/>
      </xdr:nvSpPr>
      <xdr:spPr>
        <a:xfrm>
          <a:off x="108265" y="1145760"/>
          <a:ext cx="13157713" cy="9331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RD$336,632,704,994.05  de los cuales  RD</a:t>
          </a:r>
          <a:r>
            <a:rPr lang="en-US" sz="1600">
              <a:solidFill>
                <a:sysClr val="windowText" lastClr="000000"/>
              </a:solidFill>
              <a:effectLst/>
              <a:latin typeface="+mn-lt"/>
              <a:ea typeface="+mn-ea"/>
              <a:cs typeface="+mn-cs"/>
            </a:rPr>
            <a:t>$270,121,609585.52</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80.2%; al Seguro de Vida RD$29,218,767,791.00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 Comisión AFP  RD$16,423,460,628.42  (3.9%);  Comisión SIPEN RD$2,492,534,741.78 (0.7%) y por último RD$13,085,425,928.21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noviembre 2017 </a:t>
          </a:r>
          <a:r>
            <a:rPr lang="es-DO" sz="1600">
              <a:solidFill>
                <a:sysClr val="windowText" lastClr="000000"/>
              </a:solidFill>
              <a:effectLst/>
              <a:latin typeface="+mn-lt"/>
              <a:ea typeface="+mn-ea"/>
              <a:cs typeface="+mn-cs"/>
            </a:rPr>
            <a:t>el patrimonio de los fondos de pensiones ha alcanzó un monto acumulado de RD$ 510,410.43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15.5% del Producto Interno Bruto (PIB) y en diciembre de 2003 se contaba con un patrimonio de RD$6,849.88  millones lo que al mes  de noviembre 2017 se ha multiplicado 74.5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2017</a:t>
          </a:r>
          <a:r>
            <a:rPr lang="es-DO" sz="1600">
              <a:solidFill>
                <a:sysClr val="windowText" lastClr="000000"/>
              </a:solidFill>
              <a:effectLst/>
              <a:latin typeface="+mn-lt"/>
              <a:ea typeface="+mn-ea"/>
              <a:cs typeface="+mn-cs"/>
            </a:rPr>
            <a:t>, ascendió a un monto de   RD$447,504,181,817.06.  La composición por tipo de emisor de  instrumento de inversión, se observa que el 95% está colocada en tres tipos de emisores principales: Banco Central  contiene el 46.5%;  el</a:t>
          </a:r>
          <a:r>
            <a:rPr lang="es-DO" sz="1600" baseline="0">
              <a:solidFill>
                <a:sysClr val="windowText" lastClr="000000"/>
              </a:solidFill>
              <a:effectLst/>
              <a:latin typeface="+mn-lt"/>
              <a:ea typeface="+mn-ea"/>
              <a:cs typeface="+mn-cs"/>
            </a:rPr>
            <a:t> 18.2</a:t>
          </a:r>
          <a:r>
            <a:rPr lang="es-DO" sz="1600">
              <a:solidFill>
                <a:sysClr val="windowText" lastClr="000000"/>
              </a:solidFill>
              <a:effectLst/>
              <a:latin typeface="+mn-lt"/>
              <a:ea typeface="+mn-ea"/>
              <a:cs typeface="+mn-cs"/>
            </a:rPr>
            <a:t>%  en Banco Comerciales y  Múltiples y el  27.5%  en la cartera del Ministerio de Hacienda.   En cuanto a la de la  diversificación por instrumentos financieros el  26.9% están colocados en certificados de ventanillas; el 12.7% en certificado de depósitos; el 27.5% en bonos del Gobierno  Central; el 19.5% en nota de renta fija;  3.2% en otros bonos corporativos  y el 10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noviembre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a:t>
          </a:r>
          <a:r>
            <a:rPr lang="es-DO" sz="1600" baseline="0">
              <a:solidFill>
                <a:sysClr val="windowText" lastClr="000000"/>
              </a:solidFill>
              <a:effectLst/>
              <a:latin typeface="+mn-lt"/>
              <a:ea typeface="+mn-ea"/>
              <a:cs typeface="+mn-cs"/>
            </a:rPr>
            <a:t>noviembre  2017 </a:t>
          </a:r>
          <a:r>
            <a:rPr lang="es-DO" sz="1600">
              <a:solidFill>
                <a:sysClr val="windowText" lastClr="000000"/>
              </a:solidFill>
              <a:effectLst/>
              <a:latin typeface="+mn-lt"/>
              <a:ea typeface="+mn-ea"/>
              <a:cs typeface="+mn-cs"/>
            </a:rPr>
            <a:t>la tasa promedio del sistema es de 10.69% y la tasa promedio de la CCI es de </a:t>
          </a:r>
          <a:r>
            <a:rPr lang="es-DO" sz="1600" baseline="0">
              <a:solidFill>
                <a:sysClr val="windowText" lastClr="000000"/>
              </a:solidFill>
              <a:effectLst/>
              <a:latin typeface="+mn-lt"/>
              <a:ea typeface="+mn-ea"/>
              <a:cs typeface="+mn-cs"/>
            </a:rPr>
            <a:t>10.37</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6.55</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noviembre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34635</xdr:colOff>
      <xdr:row>20</xdr:row>
      <xdr:rowOff>34637</xdr:rowOff>
    </xdr:from>
    <xdr:to>
      <xdr:col>11</xdr:col>
      <xdr:colOff>502228</xdr:colOff>
      <xdr:row>66</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Noviembre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Noviembre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9</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7</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Noviembre </a:t>
          </a:r>
          <a:r>
            <a:rPr lang="es-DO" sz="1600" b="1" baseline="0">
              <a:solidFill>
                <a:schemeClr val="lt1"/>
              </a:solidFill>
              <a:effectLst/>
              <a:latin typeface="+mn-lt"/>
              <a:ea typeface="+mn-ea"/>
              <a:cs typeface="+mn-cs"/>
            </a:rPr>
            <a:t>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36171</xdr:colOff>
      <xdr:row>17</xdr:row>
      <xdr:rowOff>24114</xdr:rowOff>
    </xdr:from>
    <xdr:to>
      <xdr:col>9</xdr:col>
      <xdr:colOff>1097183</xdr:colOff>
      <xdr:row>39</xdr:row>
      <xdr:rowOff>265253</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Noviembre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13</xdr:row>
      <xdr:rowOff>68035</xdr:rowOff>
    </xdr:from>
    <xdr:to>
      <xdr:col>6</xdr:col>
      <xdr:colOff>993322</xdr:colOff>
      <xdr:row>56</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722</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100853</xdr:rowOff>
    </xdr:from>
    <xdr:to>
      <xdr:col>7</xdr:col>
      <xdr:colOff>1243853</xdr:colOff>
      <xdr:row>50</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86590</xdr:colOff>
      <xdr:row>32</xdr:row>
      <xdr:rowOff>155863</xdr:rowOff>
    </xdr:from>
    <xdr:to>
      <xdr:col>18</xdr:col>
      <xdr:colOff>502227</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Noviembre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104775</xdr:colOff>
      <xdr:row>4</xdr:row>
      <xdr:rowOff>123825</xdr:rowOff>
    </xdr:from>
    <xdr:to>
      <xdr:col>7</xdr:col>
      <xdr:colOff>704849</xdr:colOff>
      <xdr:row>28</xdr:row>
      <xdr:rowOff>19049</xdr:rowOff>
    </xdr:to>
    <xdr:sp macro="" textlink="">
      <xdr:nvSpPr>
        <xdr:cNvPr id="3" name="CuadroTexto 2"/>
        <xdr:cNvSpPr txBox="1"/>
      </xdr:nvSpPr>
      <xdr:spPr>
        <a:xfrm>
          <a:off x="104775" y="885825"/>
          <a:ext cx="7820024" cy="446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2017,  para prevenir y cubrir daños ocasionados por accidentes de trabajo y/o enfermedades profesionales fue de RD$32,336,950781.35.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95.12% de los fondos pagados al SRL, pertenecen a ARL Salud Segura; el 4.11% a la Comisión de la SISALRIL y el 0.77%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noviembre 2017, la suma total pagada ascienden a RD$4,144,982,401.00 distribuidos de la siguiente forma: el 95.46% a ARL Salud Segura; 4.13%  a la Comisión SISALRIL y 0.41%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a:t>
          </a:r>
          <a:r>
            <a:rPr lang="es-ES" sz="1400" b="0" baseline="0">
              <a:solidFill>
                <a:schemeClr val="dk1"/>
              </a:solidFill>
              <a:effectLst/>
              <a:latin typeface="+mn-lt"/>
              <a:ea typeface="+mn-ea"/>
              <a:cs typeface="+mn-cs"/>
            </a:rPr>
            <a:t>441,808,282</a:t>
          </a:r>
          <a:r>
            <a:rPr lang="es-DO" sz="1400" b="0" baseline="0">
              <a:solidFill>
                <a:schemeClr val="dk1"/>
              </a:solidFill>
              <a:effectLst/>
              <a:latin typeface="+mn-lt"/>
              <a:ea typeface="+mn-ea"/>
              <a:cs typeface="+mn-cs"/>
            </a:rPr>
            <a:t>.</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Noviembre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Noviembre 2016 - Noviembre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114299</xdr:colOff>
      <xdr:row>3</xdr:row>
      <xdr:rowOff>114299</xdr:rowOff>
    </xdr:from>
    <xdr:to>
      <xdr:col>10</xdr:col>
      <xdr:colOff>628650</xdr:colOff>
      <xdr:row>31</xdr:row>
      <xdr:rowOff>142875</xdr:rowOff>
    </xdr:to>
    <xdr:sp macro="" textlink="">
      <xdr:nvSpPr>
        <xdr:cNvPr id="3" name="1 CuadroTexto"/>
        <xdr:cNvSpPr txBox="1"/>
      </xdr:nvSpPr>
      <xdr:spPr>
        <a:xfrm>
          <a:off x="114299" y="685799"/>
          <a:ext cx="8001001" cy="544830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noviembre 2017 es de 6,547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RD$13,094,000.00.  Desde diciembre 2009 al mes de noviembre 2017 la cobertura ha crecido más de 3.6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noviembre 2017 la cuenta de Estancias Infantiles posee inversiones en certificados financieros por un monto de RD$1,806,931,930.00.</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14</xdr:row>
      <xdr:rowOff>86590</xdr:rowOff>
    </xdr:from>
    <xdr:to>
      <xdr:col>13</xdr:col>
      <xdr:colOff>1056409</xdr:colOff>
      <xdr:row>86</xdr:row>
      <xdr:rowOff>121227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Noviembre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Noviembre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1.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9</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4</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2.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Octubre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Octubre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8.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noviembre 2017, el total de reportes de accidentes laborales y enfermedades profesionales fue de </a:t>
          </a:r>
          <a:r>
            <a:rPr lang="es-ES" sz="1400" baseline="0">
              <a:solidFill>
                <a:sysClr val="windowText" lastClr="000000"/>
              </a:solidFill>
              <a:effectLst/>
              <a:latin typeface="+mn-lt"/>
              <a:ea typeface="+mn-ea"/>
              <a:cs typeface="+mn-cs"/>
            </a:rPr>
            <a:t>38,339 </a:t>
          </a:r>
          <a:r>
            <a:rPr lang="en-US" sz="1400" baseline="0">
              <a:solidFill>
                <a:sysClr val="windowText" lastClr="000000"/>
              </a:solidFill>
              <a:effectLst/>
              <a:latin typeface="+mn-lt"/>
              <a:ea typeface="+mn-ea"/>
              <a:cs typeface="+mn-cs"/>
            </a:rPr>
            <a:t>de los cuales 86.0% de los reportes provenían de la zona urbana y el 14.0%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20.7% y el 79.3% del privado.  Asimismo,  el 30.1% de los accidentes son del sexo femenino y el  69.9%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noviembre 2017; el 4.51% de los afiliados teníanedades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noviembre 017 es el 5.1%  que no tiene ninguna educación; el 31.2% tiene una básica; el 47.9% a llegado a la educación media y el  9.7%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noviembre 2017,  se calificaron el 97.7%.  El 94.2% de los casos calificados fueron aprobados y el 5.8%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noviembre 2017  total de accidentes el 88.8% fue de leve a moderado, el  4.1%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noviembre 2017, según las circunstancias de los imprevistos el 82.7% de los accidentes fue porfactor de trabajo; el  1.6% por falta de organización y el 9.5% fue por factores o actos fuera de normas o personal.  En cuanto al agente dañino productor delaccidente el 29.0% fue por medio de transporte; el 24.5% ambiente de trabajo; el 19.4%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39.4% de los accidentes reportados fueron en el área de producción y el 30.1% en el área de circulación vehicular o parqueos.  Al mes de noviembre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noviembre 2017, del 100% de los casos  en proceso de investigación, el 65.3% fueron declinados y el  34.7%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54430</xdr:colOff>
      <xdr:row>17</xdr:row>
      <xdr:rowOff>149680</xdr:rowOff>
    </xdr:from>
    <xdr:to>
      <xdr:col>9</xdr:col>
      <xdr:colOff>1170214</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993321</xdr:rowOff>
    </xdr:to>
    <xdr:sp macro="" textlink="">
      <xdr:nvSpPr>
        <xdr:cNvPr id="5" name="6 Rectángulo redondeado"/>
        <xdr:cNvSpPr/>
      </xdr:nvSpPr>
      <xdr:spPr>
        <a:xfrm>
          <a:off x="0" y="0"/>
          <a:ext cx="14423571" cy="9933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Noviembre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17</xdr:row>
      <xdr:rowOff>176893</xdr:rowOff>
    </xdr:from>
    <xdr:to>
      <xdr:col>19</xdr:col>
      <xdr:colOff>585107</xdr:colOff>
      <xdr:row>57</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Noviembre  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Noviembre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Noviembre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Noviembre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Noviembre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26096</xdr:colOff>
      <xdr:row>14</xdr:row>
      <xdr:rowOff>117431</xdr:rowOff>
    </xdr:from>
    <xdr:to>
      <xdr:col>11</xdr:col>
      <xdr:colOff>874214</xdr:colOff>
      <xdr:row>48</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Noviembre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14</xdr:row>
      <xdr:rowOff>136071</xdr:rowOff>
    </xdr:from>
    <xdr:to>
      <xdr:col>20</xdr:col>
      <xdr:colOff>707572</xdr:colOff>
      <xdr:row>70</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Noviembre 2017</a:t>
          </a:r>
          <a:endParaRPr lang="es-DO" sz="3200">
            <a:effectLst/>
          </a:endParaRPr>
        </a:p>
      </xdr:txBody>
    </xdr:sp>
    <xdr:clientData/>
  </xdr:twoCellAnchor>
  <xdr:twoCellAnchor editAs="oneCell">
    <xdr:from>
      <xdr:col>0</xdr:col>
      <xdr:colOff>525731</xdr:colOff>
      <xdr:row>0</xdr:row>
      <xdr:rowOff>294409</xdr:rowOff>
    </xdr:from>
    <xdr:to>
      <xdr:col>1</xdr:col>
      <xdr:colOff>334927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122465</xdr:colOff>
      <xdr:row>14</xdr:row>
      <xdr:rowOff>27214</xdr:rowOff>
    </xdr:from>
    <xdr:to>
      <xdr:col>11</xdr:col>
      <xdr:colOff>979714</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78288</xdr:colOff>
      <xdr:row>13</xdr:row>
      <xdr:rowOff>78288</xdr:rowOff>
    </xdr:from>
    <xdr:to>
      <xdr:col>13</xdr:col>
      <xdr:colOff>1082980</xdr:colOff>
      <xdr:row>43</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Noviembre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56030</xdr:colOff>
      <xdr:row>3</xdr:row>
      <xdr:rowOff>67235</xdr:rowOff>
    </xdr:from>
    <xdr:to>
      <xdr:col>12</xdr:col>
      <xdr:colOff>661147</xdr:colOff>
      <xdr:row>41</xdr:row>
      <xdr:rowOff>44824</xdr:rowOff>
    </xdr:to>
    <xdr:sp macro="" textlink="">
      <xdr:nvSpPr>
        <xdr:cNvPr id="3" name="2 CuadroTexto"/>
        <xdr:cNvSpPr txBox="1"/>
      </xdr:nvSpPr>
      <xdr:spPr>
        <a:xfrm>
          <a:off x="56030" y="941294"/>
          <a:ext cx="11721352" cy="75191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noviembre 2017 la afiliación total del SFS ascendió a 7,482,875 personas, cubriendo de esta manera al73.3% de la población nacional.  La participación de los diferente regímenes de financiamiento es de 51.7% del Régimen Contributivo (RC), el 47.3% pertenecen al Régimen Subsidiado (RS) y el 0.99%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noviembre 2017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noviembre 2017 la participación de mujeres en el Régimen Subsidiado fue de 52.7%; contrario al Régimen Contributivo,  donde la 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Noviembre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Noviembre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12</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913357</xdr:colOff>
      <xdr:row>45</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Noviembre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142875</xdr:colOff>
      <xdr:row>4</xdr:row>
      <xdr:rowOff>114300</xdr:rowOff>
    </xdr:from>
    <xdr:to>
      <xdr:col>11</xdr:col>
      <xdr:colOff>590549</xdr:colOff>
      <xdr:row>34</xdr:row>
      <xdr:rowOff>57151</xdr:rowOff>
    </xdr:to>
    <xdr:sp macro="" textlink="">
      <xdr:nvSpPr>
        <xdr:cNvPr id="3" name="1 CuadroTexto"/>
        <xdr:cNvSpPr txBox="1"/>
      </xdr:nvSpPr>
      <xdr:spPr>
        <a:xfrm>
          <a:off x="142875" y="876300"/>
          <a:ext cx="8934449" cy="567690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noviembre 2017,  las Oficinas del Convenio Bilateral de Seguridad Social entre España y la RD han registrado un total de 1,7,13 expedientes nuevos, el 87.7% fueron nuevas introducciones; el 3.6% son reintroducciones de casos y el 8.8%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63.2% solicitaron certificaciones de períodos cotizados o cuantías; el 16.7% por jubilación o vejez; el 10.0% por sobrevivencia y el 10.1%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61.7% pertenecen al sexo masculino y el 38.3%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noviembre 2017, se han registrado 298 nuevos expedientes, de los cuales se han concluidos 37.6%.  Del total de casos nuevos, 80 fueron enviados a España en espera de documentación o resolución conclusiva, de estos,  29 solicitudes de Pensión desde República Dominicana a España, con el Formulario (FORM DO ES 02),  para tramitar pensión por jubilación, incapacidad y supervivencia y 38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7.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2017 - Noviembre</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69272</xdr:colOff>
      <xdr:row>15</xdr:row>
      <xdr:rowOff>695448</xdr:rowOff>
    </xdr:from>
    <xdr:to>
      <xdr:col>12</xdr:col>
      <xdr:colOff>1385453</xdr:colOff>
      <xdr:row>52</xdr:row>
      <xdr:rowOff>86591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Noviembre</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10</xdr:col>
      <xdr:colOff>238125</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10</xdr:col>
      <xdr:colOff>1246908</xdr:colOff>
      <xdr:row>0</xdr:row>
      <xdr:rowOff>1264227</xdr:rowOff>
    </xdr:to>
    <xdr:sp macro="" textlink="">
      <xdr:nvSpPr>
        <xdr:cNvPr id="4" name="3 Rectángulo redondeado"/>
        <xdr:cNvSpPr/>
      </xdr:nvSpPr>
      <xdr:spPr>
        <a:xfrm>
          <a:off x="0" y="17318"/>
          <a:ext cx="16192499"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51.7%/ Subsidiado (RS) 47.3% / Especial (RET) 0.35% /Pensionados (PN, FFAA,SS) 0.64%</a:t>
          </a:r>
          <a:endParaRPr lang="es-DO" sz="4400">
            <a:effectLst/>
          </a:endParaRPr>
        </a:p>
      </xdr:txBody>
    </xdr:sp>
    <xdr:clientData/>
  </xdr:twoCellAnchor>
  <xdr:twoCellAnchor>
    <xdr:from>
      <xdr:col>0</xdr:col>
      <xdr:colOff>1091047</xdr:colOff>
      <xdr:row>43</xdr:row>
      <xdr:rowOff>259774</xdr:rowOff>
    </xdr:from>
    <xdr:to>
      <xdr:col>7</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16</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52.87% / Subsidiado (RS) 46.14% / Especial (RET) 0.35%/</a:t>
          </a:r>
          <a:r>
            <a:rPr lang="es-DO" sz="2000" b="1" baseline="0">
              <a:solidFill>
                <a:schemeClr val="lt1"/>
              </a:solidFill>
              <a:effectLst/>
              <a:latin typeface="+mn-lt"/>
              <a:ea typeface="+mn-ea"/>
              <a:cs typeface="+mn-cs"/>
            </a:rPr>
            <a:t> Pensionados (PN, FFAA, SS) 0.64%</a:t>
          </a:r>
          <a:endParaRPr lang="es-DO" sz="4400">
            <a:effectLst/>
          </a:endParaRPr>
        </a:p>
      </xdr:txBody>
    </xdr:sp>
    <xdr:clientData/>
  </xdr:twoCellAnchor>
  <xdr:twoCellAnchor>
    <xdr:from>
      <xdr:col>0</xdr:col>
      <xdr:colOff>917863</xdr:colOff>
      <xdr:row>44</xdr:row>
      <xdr:rowOff>294410</xdr:rowOff>
    </xdr:from>
    <xdr:to>
      <xdr:col>9</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1669676</xdr:colOff>
      <xdr:row>47</xdr:row>
      <xdr:rowOff>123265</xdr:rowOff>
    </xdr:to>
    <xdr:sp macro="" textlink="">
      <xdr:nvSpPr>
        <xdr:cNvPr id="2" name="1 CuadroTexto"/>
        <xdr:cNvSpPr txBox="1"/>
      </xdr:nvSpPr>
      <xdr:spPr>
        <a:xfrm>
          <a:off x="100853" y="896471"/>
          <a:ext cx="12214411" cy="8236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noviembre 2017 </a:t>
          </a:r>
          <a:r>
            <a:rPr lang="en-US" sz="1400">
              <a:solidFill>
                <a:schemeClr val="dk1"/>
              </a:solidFill>
              <a:effectLst/>
              <a:latin typeface="+mn-lt"/>
              <a:ea typeface="+mn-ea"/>
              <a:cs typeface="+mn-cs"/>
            </a:rPr>
            <a:t>la población total afiliada asciende a  3,867,733 de los cuales 1,744,392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1,921,174 dependientes directos y 202,167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2017</a:t>
          </a:r>
          <a:r>
            <a:rPr lang="en-US" sz="1400">
              <a:solidFill>
                <a:schemeClr val="dk1"/>
              </a:solidFill>
              <a:effectLst/>
              <a:latin typeface="+mn-lt"/>
              <a:ea typeface="+mn-ea"/>
              <a:cs typeface="+mn-cs"/>
            </a:rPr>
            <a:t>, los afiliados titulares representan el 45.1% de la población total registrada en el SFS-RC; los dependientes totales representan el 54.9% (los dependientes directos 49.7%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 para el índice de dependencia directa (110 dependientesdirectos por cada 100 titulares) al mes de noviembre 2017;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noviembre 2017 fue de 1,958,105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1,909,628 para una participación de 50.6% y 49.4% respectivamente. Si desagregamos la participación de ambos grupos por tipode afiliación tenemos que en el grupo masculino los titulares representa el 52.0% y los dependientes el 48%;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38.02%</a:t>
          </a:r>
          <a:r>
            <a:rPr lang="en-US" sz="1400" baseline="0">
              <a:solidFill>
                <a:schemeClr val="dk1"/>
              </a:solidFill>
              <a:effectLst/>
              <a:latin typeface="+mn-lt"/>
              <a:ea typeface="+mn-ea"/>
              <a:cs typeface="+mn-cs"/>
            </a:rPr>
            <a:t> son titulares y el 61.98%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1.63 (163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noviembre 2017</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2017</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37</xdr:row>
      <xdr:rowOff>311728</xdr:rowOff>
    </xdr:from>
    <xdr:to>
      <xdr:col>13</xdr:col>
      <xdr:colOff>536864</xdr:colOff>
      <xdr:row>65</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63</xdr:row>
      <xdr:rowOff>103909</xdr:rowOff>
    </xdr:from>
    <xdr:to>
      <xdr:col>5</xdr:col>
      <xdr:colOff>69272</xdr:colOff>
      <xdr:row>64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Noviembre 2017</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1402773</xdr:rowOff>
    </xdr:to>
    <xdr:sp macro="" textlink="">
      <xdr:nvSpPr>
        <xdr:cNvPr id="4" name="9 Rectángulo redondeado"/>
        <xdr:cNvSpPr/>
      </xdr:nvSpPr>
      <xdr:spPr>
        <a:xfrm>
          <a:off x="0" y="1"/>
          <a:ext cx="20141045" cy="14027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2016 -  Noviembre 2017</a:t>
          </a:r>
          <a:endParaRPr lang="es-DO" sz="4000">
            <a:effectLst/>
          </a:endParaRPr>
        </a:p>
      </xdr:txBody>
    </xdr:sp>
    <xdr:clientData/>
  </xdr:twoCellAnchor>
  <xdr:twoCellAnchor editAs="oneCell">
    <xdr:from>
      <xdr:col>0</xdr:col>
      <xdr:colOff>484909</xdr:colOff>
      <xdr:row>0</xdr:row>
      <xdr:rowOff>296447</xdr:rowOff>
    </xdr:from>
    <xdr:to>
      <xdr:col>1</xdr:col>
      <xdr:colOff>519545</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Noviembre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Noviembre </a:t>
          </a:r>
          <a:r>
            <a:rPr lang="es-DO" sz="2000" b="1" baseline="0">
              <a:solidFill>
                <a:schemeClr val="lt1"/>
              </a:solidFill>
              <a:effectLst/>
              <a:latin typeface="+mn-lt"/>
              <a:ea typeface="+mn-ea"/>
              <a:cs typeface="+mn-cs"/>
            </a:rPr>
            <a:t>2016 </a:t>
          </a:r>
          <a:r>
            <a:rPr lang="es-DO" sz="2000" b="1">
              <a:solidFill>
                <a:schemeClr val="lt1"/>
              </a:solidFill>
              <a:effectLst/>
              <a:latin typeface="+mn-lt"/>
              <a:ea typeface="+mn-ea"/>
              <a:cs typeface="+mn-cs"/>
            </a:rPr>
            <a:t>-  Noviembre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3,470,343 al mes de noviembre 2017,  de los cuales2,426,895 eran titulares y 1,114,036 dependientes; con un índice de dependencia de 0.46 (46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noviembre 2017 un 52.7%, el indice de dependencia de la afiliación femenina es de 0.40, lo que significa que por cada 100 mujeres afiliadas como titulares hay  40 dependientes;  en cuanto a la población masculina afiliada fue de 1,674,650 de los cuales 1,092,650 eran titulares representando un 64.38%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16</xdr:row>
      <xdr:rowOff>294408</xdr:rowOff>
    </xdr:from>
    <xdr:to>
      <xdr:col>14</xdr:col>
      <xdr:colOff>1991592</xdr:colOff>
      <xdr:row>72</xdr:row>
      <xdr:rowOff>155864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 2016</a:t>
          </a:r>
          <a:r>
            <a:rPr lang="es-DO" sz="1400" b="1" baseline="0">
              <a:solidFill>
                <a:schemeClr val="lt1"/>
              </a:solidFill>
              <a:effectLst/>
              <a:latin typeface="+mn-lt"/>
              <a:ea typeface="+mn-ea"/>
              <a:cs typeface="+mn-cs"/>
            </a:rPr>
            <a:t> -  Noviembre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Noviembre 2017</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Noviembre 2016</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Noviembre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5</xdr:row>
      <xdr:rowOff>38100</xdr:rowOff>
    </xdr:from>
    <xdr:to>
      <xdr:col>11</xdr:col>
      <xdr:colOff>647700</xdr:colOff>
      <xdr:row>41</xdr:row>
      <xdr:rowOff>114300</xdr:rowOff>
    </xdr:to>
    <xdr:sp macro="" textlink="">
      <xdr:nvSpPr>
        <xdr:cNvPr id="2" name="1 CuadroTexto"/>
        <xdr:cNvSpPr txBox="1"/>
      </xdr:nvSpPr>
      <xdr:spPr>
        <a:xfrm>
          <a:off x="85725" y="990600"/>
          <a:ext cx="9182100" cy="6972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a:t>
          </a:r>
          <a:r>
            <a:rPr lang="es-DO" sz="1400" b="0">
              <a:solidFill>
                <a:sysClr val="windowText" lastClr="000000"/>
              </a:solidFill>
              <a:latin typeface="+mn-lt"/>
              <a:ea typeface="+mn-ea"/>
              <a:cs typeface="+mn-cs"/>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noviembre 2017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26,296 afiliados, para un nivel de ejecución de afiliación de la población objetivo de 30.9%.  La distribución de la afiliación por ARS para este período es como sigue: Salud Segura 12,314 afiliados (476.8%); SENASA 9,183</a:t>
          </a:r>
          <a:r>
            <a:rPr lang="es-DO" sz="1400" b="0" baseline="0">
              <a:solidFill>
                <a:sysClr val="windowText" lastClr="000000"/>
              </a:solidFill>
            </a:rPr>
            <a:t> </a:t>
          </a:r>
          <a:r>
            <a:rPr lang="es-DO" sz="1400" b="0">
              <a:solidFill>
                <a:sysClr val="windowText" lastClr="000000"/>
              </a:solidFill>
            </a:rPr>
            <a:t>afiliados (34.9%) y SEMMA 4,799 afiliados (18.2%).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47,915, representando 64.6% del total de los pensionados que estan en el SDSS.</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a:t>
          </a:r>
          <a:r>
            <a:rPr lang="es-DO" sz="1600" b="1">
              <a:solidFill>
                <a:schemeClr val="lt1"/>
              </a:solidFill>
              <a:effectLst/>
              <a:latin typeface="+mn-lt"/>
              <a:ea typeface="+mn-ea"/>
              <a:cs typeface="+mn-cs"/>
            </a:rPr>
            <a:t>para Pensionados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 Noviembre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12</xdr:row>
      <xdr:rowOff>57150</xdr:rowOff>
    </xdr:from>
    <xdr:to>
      <xdr:col>9</xdr:col>
      <xdr:colOff>1455963</xdr:colOff>
      <xdr:row>48</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Noviembre 2016 </a:t>
          </a:r>
          <a:r>
            <a:rPr lang="es-DO" sz="1600" b="1">
              <a:solidFill>
                <a:schemeClr val="lt1"/>
              </a:solidFill>
              <a:effectLst/>
              <a:latin typeface="+mn-lt"/>
              <a:ea typeface="+mn-ea"/>
              <a:cs typeface="+mn-cs"/>
            </a:rPr>
            <a:t>- Noviembre 2017</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98652</xdr:colOff>
      <xdr:row>19</xdr:row>
      <xdr:rowOff>176892</xdr:rowOff>
    </xdr:from>
    <xdr:to>
      <xdr:col>12</xdr:col>
      <xdr:colOff>938893</xdr:colOff>
      <xdr:row>52</xdr:row>
      <xdr:rowOff>190499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Noviembre 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95248</xdr:colOff>
      <xdr:row>4</xdr:row>
      <xdr:rowOff>112058</xdr:rowOff>
    </xdr:from>
    <xdr:to>
      <xdr:col>12</xdr:col>
      <xdr:colOff>649941</xdr:colOff>
      <xdr:row>39</xdr:row>
      <xdr:rowOff>123265</xdr:rowOff>
    </xdr:to>
    <xdr:sp macro="" textlink="">
      <xdr:nvSpPr>
        <xdr:cNvPr id="2" name="1 CuadroTexto"/>
        <xdr:cNvSpPr txBox="1"/>
      </xdr:nvSpPr>
      <xdr:spPr>
        <a:xfrm>
          <a:off x="95248" y="918882"/>
          <a:ext cx="12208811" cy="7093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49.0% al mes de noviembre 2017, reflejando una baja de 8.8%,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noviembre 2017, el 1.6% de los cotizantes eran menores de 19 años: estando la mayor agrupación decotizantes entre las edades de 20 a 49 años que representan el 77.61%;  el 13.4% corresponde al grupo etario de las edades de 50 a 59 años y  un aspecto  a destacar es que el 7.36%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74.3% de los cotizantes del sistema están dentro del rango de salario mínimos cotizables de 0-2 salarios;  el 21.7% entre 2-6 salarios mínimos y el 4.0% más de 6 salarios mínimos.  </a:t>
          </a:r>
          <a:r>
            <a:rPr lang="es-DO" sz="1500" b="0" i="0" baseline="0">
              <a:solidFill>
                <a:sysClr val="windowText" lastClr="000000"/>
              </a:solidFill>
              <a:effectLst/>
              <a:latin typeface="+mn-lt"/>
              <a:ea typeface="+mn-ea"/>
              <a:cs typeface="+mn-cs"/>
            </a:rPr>
            <a:t>De las siete (7) Administradoras de Fondos de Pensiones, el 55.5% de los  cotizantes estánafiliados a dos AFP's;  Popular con un 29.2% y Scotia Crecer con un 26.3%.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7.30% (5.26% en Reparto Individualizado y 2.05%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noviembre 2017 se efectuaron un total de traspasos de afiliados de 287,966 de los cuales 50,661 corresponden a  los traspasos de los docentes de la Secretaría de Estado de Educación afiliados a las AFP’s, al Instituto Nacional de Bienestar Magisterial (INABIMA).  Entre el enero 2005 al mes de noviembre 2017, las AFP cedieron 75,082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2017, seobserva una mayor concentración de los trabajadores en el Distrito Nacional, con un 20.3% del total de afiliados a nivel nacional, seguido por la provincia de Santo Domingo, con un 14.9% y la provincia de Santiago con un 10.7%,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100854</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Noviembre 2017</a:t>
          </a:r>
          <a:endParaRPr lang="es-DO" sz="3600">
            <a:effectLst/>
          </a:endParaRPr>
        </a:p>
      </xdr:txBody>
    </xdr:sp>
    <xdr:clientData/>
  </xdr:twoCellAnchor>
  <xdr:oneCellAnchor>
    <xdr:from>
      <xdr:col>0</xdr:col>
      <xdr:colOff>645940</xdr:colOff>
      <xdr:row>0</xdr:row>
      <xdr:rowOff>105382</xdr:rowOff>
    </xdr:from>
    <xdr:ext cx="810026" cy="595756"/>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45940" y="105382"/>
          <a:ext cx="810026" cy="595756"/>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Noviembre 2016 -  Noviembre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Noviembre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Noviembre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95250</xdr:colOff>
      <xdr:row>6</xdr:row>
      <xdr:rowOff>81643</xdr:rowOff>
    </xdr:from>
    <xdr:to>
      <xdr:col>13</xdr:col>
      <xdr:colOff>802821</xdr:colOff>
      <xdr:row>42</xdr:row>
      <xdr:rowOff>81644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16</xdr:row>
      <xdr:rowOff>57150</xdr:rowOff>
    </xdr:from>
    <xdr:to>
      <xdr:col>12</xdr:col>
      <xdr:colOff>619125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Noviembre 2017</a:t>
          </a:r>
          <a:endParaRPr lang="es-DO" sz="2800">
            <a:effectLst/>
          </a:endParaRPr>
        </a:p>
      </xdr:txBody>
    </xdr:sp>
    <xdr:clientData/>
  </xdr:twoCellAnchor>
  <xdr:twoCellAnchor editAs="oneCell">
    <xdr:from>
      <xdr:col>0</xdr:col>
      <xdr:colOff>390526</xdr:colOff>
      <xdr:row>0</xdr:row>
      <xdr:rowOff>180975</xdr:rowOff>
    </xdr:from>
    <xdr:to>
      <xdr:col>1</xdr:col>
      <xdr:colOff>228601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Noviembre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Noviembre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17</xdr:row>
      <xdr:rowOff>27214</xdr:rowOff>
    </xdr:from>
    <xdr:to>
      <xdr:col>18</xdr:col>
      <xdr:colOff>911679</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10</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Noviembre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4</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11</xdr:col>
      <xdr:colOff>122465</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136072</xdr:colOff>
      <xdr:row>18</xdr:row>
      <xdr:rowOff>149679</xdr:rowOff>
    </xdr:from>
    <xdr:to>
      <xdr:col>18</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Noviembre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19</xdr:row>
      <xdr:rowOff>190499</xdr:rowOff>
    </xdr:from>
    <xdr:to>
      <xdr:col>12</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18</xdr:row>
      <xdr:rowOff>68036</xdr:rowOff>
    </xdr:from>
    <xdr:to>
      <xdr:col>19</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t>
          </a:r>
          <a:r>
            <a:rPr lang="es-DO" sz="1800" b="1" baseline="0">
              <a:solidFill>
                <a:schemeClr val="lt1"/>
              </a:solidFill>
              <a:effectLst/>
              <a:latin typeface="+mn-lt"/>
              <a:ea typeface="+mn-ea"/>
              <a:cs typeface="+mn-cs"/>
            </a:rPr>
            <a:t>Noviembre </a:t>
          </a:r>
          <a:r>
            <a:rPr lang="es-DO" sz="18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Septiembre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 2017 se presenta una afiliación de 2,038,807 trabajadores asalariados, equivalente al 99.4%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junio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2017</a:t>
          </a:r>
          <a:r>
            <a:rPr lang="es-DO" sz="1400" b="0">
              <a:solidFill>
                <a:sysClr val="windowText" lastClr="000000"/>
              </a:solidFill>
            </a:rPr>
            <a:t>, el  1.7% de los afiliados al SRL es menor o igual a 19 años; el 91.0% está entre las edades de 20 -59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19.9% realizan actividades de riesgos I,  aquel en el cual su gravedad potencial es la de generar lesiones que solo requieren de primeros auxilios); el 42.0% de riesgo de tipo II (cuya gravedad potencial es la de generar lesiones serias no incapacitantes y que solo requieran atención médica o produzcan una incapacidad de corta duración);  y el 38.3%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noviembre 2017, habían 1,153,810</a:t>
          </a:r>
          <a:r>
            <a:rPr lang="es-DO" sz="1400" b="0" baseline="0">
              <a:solidFill>
                <a:sysClr val="windowText" lastClr="000000"/>
              </a:solidFill>
            </a:rPr>
            <a:t> </a:t>
          </a:r>
          <a:r>
            <a:rPr lang="es-DO" sz="1400" b="0">
              <a:solidFill>
                <a:sysClr val="windowText" lastClr="000000"/>
              </a:solidFill>
            </a:rPr>
            <a:t>hombres y  884,997 mujeres para una participación de 56.6%  y 43.4%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69274</xdr:colOff>
      <xdr:row>15</xdr:row>
      <xdr:rowOff>138547</xdr:rowOff>
    </xdr:from>
    <xdr:to>
      <xdr:col>14</xdr:col>
      <xdr:colOff>917864</xdr:colOff>
      <xdr:row>65</xdr:row>
      <xdr:rowOff>173183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Noviembre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468828</xdr:colOff>
      <xdr:row>53</xdr:row>
      <xdr:rowOff>28449</xdr:rowOff>
    </xdr:from>
    <xdr:to>
      <xdr:col>8</xdr:col>
      <xdr:colOff>380999</xdr:colOff>
      <xdr:row>68</xdr:row>
      <xdr:rowOff>103910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816192" y="13692494"/>
          <a:ext cx="1072489" cy="2932961"/>
        </a:xfrm>
        <a:prstGeom prst="rect">
          <a:avLst/>
        </a:prstGeom>
        <a:noFill/>
        <a:ln>
          <a:noFill/>
        </a:ln>
        <a:extLst/>
      </xdr:spPr>
    </xdr:pic>
    <xdr:clientData/>
  </xdr:twoCellAnchor>
  <xdr:twoCellAnchor editAs="oneCell">
    <xdr:from>
      <xdr:col>5</xdr:col>
      <xdr:colOff>17319</xdr:colOff>
      <xdr:row>53</xdr:row>
      <xdr:rowOff>34635</xdr:rowOff>
    </xdr:from>
    <xdr:to>
      <xdr:col>6</xdr:col>
      <xdr:colOff>17318</xdr:colOff>
      <xdr:row>67</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680364" y="13698680"/>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Noviembre 2016  - Noviembre 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100853</xdr:colOff>
      <xdr:row>4</xdr:row>
      <xdr:rowOff>145676</xdr:rowOff>
    </xdr:from>
    <xdr:to>
      <xdr:col>10</xdr:col>
      <xdr:colOff>638735</xdr:colOff>
      <xdr:row>39</xdr:row>
      <xdr:rowOff>44824</xdr:rowOff>
    </xdr:to>
    <xdr:sp macro="" textlink="">
      <xdr:nvSpPr>
        <xdr:cNvPr id="2" name="1 CuadroTexto"/>
        <xdr:cNvSpPr txBox="1"/>
      </xdr:nvSpPr>
      <xdr:spPr>
        <a:xfrm>
          <a:off x="100853" y="952500"/>
          <a:ext cx="10298206" cy="6499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noviembre 2017 fue de 79,371 observándose un crecimiento de un 90.08%.  En el mismo período, el número total de trabajadores afiliados fue de 1,188,229  y 2,038,807 respectivamente,  observándose una tasa de crecimiento de 71.58%.  Para el mes de noviembre 2017,  las cifras dan cuenta que un número significativo de empresas registradas tienen entre uno y cinco empleados, representando el 59.0% del total de empresas activas.  Dicho grupo, constituido por 46,837unidades, cuenta con un total de 118,655 trabajadores, lo que representa el 6% de los trabajadores asalariados afiliados.  Mientras que el número de empresas que poseen de 1 a 20 empleados representa un 87.35%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ocho (8) instituciones de gran tamaño, que emplean un total de 353,159personas, y su empleomanía representa el 17.3%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noviembre 2017 es de RD$ 18,554.00 para el sector privado;  RD$24,055.00 para el sector público y de RD$26,434.00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4</xdr:row>
      <xdr:rowOff>100852</xdr:rowOff>
    </xdr:from>
    <xdr:to>
      <xdr:col>11</xdr:col>
      <xdr:colOff>773205</xdr:colOff>
      <xdr:row>38</xdr:row>
      <xdr:rowOff>100852</xdr:rowOff>
    </xdr:to>
    <xdr:sp macro="" textlink="">
      <xdr:nvSpPr>
        <xdr:cNvPr id="3" name="2 CuadroTexto"/>
        <xdr:cNvSpPr txBox="1"/>
      </xdr:nvSpPr>
      <xdr:spPr>
        <a:xfrm>
          <a:off x="89647" y="907676"/>
          <a:ext cx="10298205" cy="68355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noviembre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RD$725,841,312,407.78 de los cuales el 90.94% (RD$660,111,640,609.58)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7.80% (RD$56,595,026,752.28) aportes del gobierno para cubrir a los afiliados del Seguro Familiar de Salud del Régimen Subsidiado y el 1.3% (RD$9,134,645,045.92)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noviembre 2017 </a:t>
          </a:r>
          <a:r>
            <a:rPr lang="es-DO" sz="1500" b="0">
              <a:solidFill>
                <a:sysClr val="windowText" lastClr="000000"/>
              </a:solidFill>
              <a:latin typeface="+mn-lt"/>
              <a:ea typeface="+mn-ea"/>
              <a:cs typeface="+mn-cs"/>
            </a:rPr>
            <a:t>ascienden a un monto de RD$59,938,111,280.27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RD$56,595,026,752.28,  para cubrir a los afiliados del Seguro Familiar de Salud del Régimen Subsidiado;  RD$400,000,000.00 para la cobertura del Fondo de Atenciones Médicas por Accidentes de Tránsito (FONAMAT) en el período comprendido entre septiembre 2007 y diciembre 2009 y RD$2,943,084,527.99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noviembre 2017, un 65.6%  (RD$433,193,580,279.57) proviene del sector privado y el 34.4% (RD$226,918060,330.01)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9.75% sectores público y el 18.60% privados) y el 71.65% del sector empleador (24.62% público y el 47.03%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noviembre 2017</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RD$99,720,427,794.23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RD$98,387,713,488.35.  En el mismo período, para el Régimen Subsidiado se recibieron  aportes del gobierno central  por la suma de RD$8,120,487,666.03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RD8,213,758,191.24.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95250</xdr:colOff>
      <xdr:row>22</xdr:row>
      <xdr:rowOff>68036</xdr:rowOff>
    </xdr:from>
    <xdr:to>
      <xdr:col>13</xdr:col>
      <xdr:colOff>1177018</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Noviembre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Noviembre</a:t>
          </a:r>
          <a:r>
            <a:rPr lang="es-DO" sz="18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Noviembre 2017</a:t>
          </a:r>
          <a:endParaRPr lang="es-DO" sz="2800">
            <a:effectLst/>
          </a:endParaRPr>
        </a:p>
      </xdr:txBody>
    </xdr:sp>
    <xdr:clientData/>
  </xdr:twoCellAnchor>
  <xdr:twoCellAnchor editAs="oneCell">
    <xdr:from>
      <xdr:col>0</xdr:col>
      <xdr:colOff>336174</xdr:colOff>
      <xdr:row>0</xdr:row>
      <xdr:rowOff>168089</xdr:rowOff>
    </xdr:from>
    <xdr:to>
      <xdr:col>1</xdr:col>
      <xdr:colOff>156882</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Noviembre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0.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topLeftCell="A8" zoomScale="40" zoomScaleNormal="100" zoomScaleSheetLayoutView="40" workbookViewId="0">
      <selection activeCell="U44" sqref="U44"/>
    </sheetView>
  </sheetViews>
  <sheetFormatPr baseColWidth="10" defaultColWidth="15.140625" defaultRowHeight="15"/>
  <cols>
    <col min="1" max="1" width="17.28515625" style="69" customWidth="1"/>
    <col min="2" max="5" width="15.140625" style="69"/>
    <col min="6" max="6" width="22.28515625" style="69" customWidth="1"/>
    <col min="7" max="7" width="15.140625" style="69"/>
    <col min="8" max="8" width="19.85546875" style="69" customWidth="1"/>
    <col min="9" max="9" width="15.140625" style="69"/>
    <col min="10" max="10" width="24.140625" style="69" customWidth="1"/>
    <col min="11" max="11" width="24.28515625" style="69" customWidth="1"/>
    <col min="12" max="12" width="23.28515625" style="69" customWidth="1"/>
    <col min="13" max="13" width="27" style="69" customWidth="1"/>
    <col min="14" max="14" width="16.28515625" style="69" customWidth="1"/>
    <col min="15" max="19" width="15.140625" style="69"/>
    <col min="21" max="16384" width="15.140625" style="69"/>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topLeftCell="K1" zoomScale="70" zoomScaleNormal="85" zoomScaleSheetLayoutView="70" workbookViewId="0">
      <selection activeCell="P1" sqref="P1:W1048576"/>
    </sheetView>
  </sheetViews>
  <sheetFormatPr baseColWidth="10" defaultColWidth="11.42578125" defaultRowHeight="45.75" customHeight="1"/>
  <cols>
    <col min="1" max="1" width="9.85546875" style="629" customWidth="1"/>
    <col min="2" max="2" width="14" style="629" customWidth="1"/>
    <col min="3" max="3" width="11.140625" style="629" customWidth="1"/>
    <col min="4" max="4" width="20.7109375" style="629" customWidth="1"/>
    <col min="5" max="8" width="15.42578125" style="629" customWidth="1"/>
    <col min="9" max="9" width="19.5703125" style="629" customWidth="1"/>
    <col min="10" max="10" width="21.42578125" style="629" customWidth="1"/>
    <col min="11" max="11" width="19.28515625" style="629" customWidth="1"/>
    <col min="12" max="12" width="20.28515625" style="629" customWidth="1"/>
    <col min="13" max="13" width="20.140625" style="629" customWidth="1"/>
    <col min="14" max="14" width="21.7109375" style="629" customWidth="1"/>
    <col min="15" max="15" width="1.140625" style="629" customWidth="1"/>
    <col min="16" max="16384" width="11.42578125" style="629"/>
  </cols>
  <sheetData>
    <row r="2" spans="1:15" s="38" customFormat="1" ht="42" customHeight="1">
      <c r="A2" s="2237" t="s">
        <v>427</v>
      </c>
      <c r="B2" s="2237"/>
      <c r="C2" s="2237"/>
      <c r="D2" s="2237"/>
      <c r="E2" s="2237"/>
      <c r="F2" s="2237"/>
      <c r="G2" s="2237"/>
      <c r="H2" s="2237"/>
      <c r="I2" s="2237"/>
      <c r="J2" s="2237"/>
      <c r="K2" s="2237"/>
    </row>
    <row r="3" spans="1:15" s="256" customFormat="1" ht="50.25" customHeight="1">
      <c r="A3" s="502" t="s">
        <v>19</v>
      </c>
      <c r="B3" s="502" t="s">
        <v>194</v>
      </c>
      <c r="C3" s="503" t="s">
        <v>201</v>
      </c>
      <c r="D3" s="503" t="s">
        <v>202</v>
      </c>
      <c r="E3" s="688" t="s">
        <v>144</v>
      </c>
      <c r="F3" s="1204" t="s">
        <v>203</v>
      </c>
      <c r="G3" s="1205" t="s">
        <v>204</v>
      </c>
      <c r="H3" s="1206" t="s">
        <v>205</v>
      </c>
      <c r="I3" s="688" t="s">
        <v>891</v>
      </c>
      <c r="J3" s="504" t="s">
        <v>206</v>
      </c>
      <c r="K3" s="254"/>
      <c r="L3" s="255"/>
    </row>
    <row r="4" spans="1:15" ht="16.5" customHeight="1">
      <c r="A4" s="1058" t="s">
        <v>439</v>
      </c>
      <c r="B4" s="708">
        <v>41379</v>
      </c>
      <c r="C4" s="709">
        <v>304</v>
      </c>
      <c r="D4" s="709">
        <v>74</v>
      </c>
      <c r="E4" s="710">
        <f t="shared" ref="E4:E12" si="0">+D4+C4+B4</f>
        <v>41757</v>
      </c>
      <c r="F4" s="2059">
        <v>863333</v>
      </c>
      <c r="G4" s="2060">
        <v>123254</v>
      </c>
      <c r="H4" s="2061">
        <v>201642</v>
      </c>
      <c r="I4" s="710">
        <f>+H4+G4+F4</f>
        <v>1188229</v>
      </c>
      <c r="J4" s="711">
        <f>I4/E4</f>
        <v>28.455803817324043</v>
      </c>
      <c r="K4" s="157"/>
      <c r="L4" s="157"/>
      <c r="M4" s="157"/>
      <c r="N4" s="628"/>
    </row>
    <row r="5" spans="1:15" ht="16.5" customHeight="1">
      <c r="A5" s="1059" t="s">
        <v>394</v>
      </c>
      <c r="B5" s="712">
        <v>41179</v>
      </c>
      <c r="C5" s="713">
        <v>412</v>
      </c>
      <c r="D5" s="713">
        <v>80</v>
      </c>
      <c r="E5" s="714">
        <f t="shared" si="0"/>
        <v>41671</v>
      </c>
      <c r="F5" s="1299">
        <v>869750</v>
      </c>
      <c r="G5" s="1300">
        <v>148220</v>
      </c>
      <c r="H5" s="2062">
        <v>209755</v>
      </c>
      <c r="I5" s="714">
        <f t="shared" ref="I5:I10" si="1">+H5+G5+F5</f>
        <v>1227725</v>
      </c>
      <c r="J5" s="715">
        <f t="shared" ref="J5:J10" si="2">I5/E5</f>
        <v>29.462335917064625</v>
      </c>
      <c r="K5" s="98"/>
      <c r="L5" s="157"/>
      <c r="M5" s="190"/>
      <c r="N5" s="628"/>
    </row>
    <row r="6" spans="1:15" ht="16.5" customHeight="1">
      <c r="A6" s="1059" t="s">
        <v>395</v>
      </c>
      <c r="B6" s="712">
        <v>43682</v>
      </c>
      <c r="C6" s="713">
        <v>418</v>
      </c>
      <c r="D6" s="713">
        <v>79</v>
      </c>
      <c r="E6" s="714">
        <f t="shared" si="0"/>
        <v>44179</v>
      </c>
      <c r="F6" s="1299">
        <v>943828</v>
      </c>
      <c r="G6" s="1300">
        <v>136553</v>
      </c>
      <c r="H6" s="2062">
        <v>218706</v>
      </c>
      <c r="I6" s="714">
        <f t="shared" si="1"/>
        <v>1299087</v>
      </c>
      <c r="J6" s="715">
        <f t="shared" si="2"/>
        <v>29.405079336336268</v>
      </c>
      <c r="K6" s="630"/>
      <c r="L6" s="157" t="s">
        <v>25</v>
      </c>
      <c r="M6" s="157"/>
      <c r="N6" s="628"/>
    </row>
    <row r="7" spans="1:15" ht="16.5" customHeight="1">
      <c r="A7" s="1059" t="s">
        <v>396</v>
      </c>
      <c r="B7" s="712">
        <v>46674</v>
      </c>
      <c r="C7" s="713">
        <v>469</v>
      </c>
      <c r="D7" s="713">
        <v>79</v>
      </c>
      <c r="E7" s="714">
        <f t="shared" si="0"/>
        <v>47222</v>
      </c>
      <c r="F7" s="1299">
        <v>996469</v>
      </c>
      <c r="G7" s="1300">
        <v>142319</v>
      </c>
      <c r="H7" s="2062">
        <v>225133</v>
      </c>
      <c r="I7" s="714">
        <f t="shared" si="1"/>
        <v>1363921</v>
      </c>
      <c r="J7" s="715">
        <f t="shared" si="2"/>
        <v>28.883168861971114</v>
      </c>
      <c r="K7" s="1379"/>
      <c r="L7" s="157"/>
      <c r="M7" s="142"/>
      <c r="N7" s="628"/>
    </row>
    <row r="8" spans="1:15" ht="16.5" customHeight="1">
      <c r="A8" s="1059" t="s">
        <v>440</v>
      </c>
      <c r="B8" s="712">
        <v>50784</v>
      </c>
      <c r="C8" s="713">
        <v>488</v>
      </c>
      <c r="D8" s="713">
        <v>79</v>
      </c>
      <c r="E8" s="714">
        <f t="shared" si="0"/>
        <v>51351</v>
      </c>
      <c r="F8" s="1299">
        <v>1035050</v>
      </c>
      <c r="G8" s="1300">
        <v>156354</v>
      </c>
      <c r="H8" s="2062">
        <v>236498</v>
      </c>
      <c r="I8" s="714">
        <f t="shared" si="1"/>
        <v>1427902</v>
      </c>
      <c r="J8" s="715">
        <f t="shared" si="2"/>
        <v>27.806702887967127</v>
      </c>
      <c r="K8" s="141"/>
      <c r="L8" s="157"/>
      <c r="M8" s="142"/>
    </row>
    <row r="9" spans="1:15" ht="16.5" customHeight="1">
      <c r="A9" s="1059" t="s">
        <v>490</v>
      </c>
      <c r="B9" s="712">
        <v>58768</v>
      </c>
      <c r="C9" s="713">
        <v>489</v>
      </c>
      <c r="D9" s="713">
        <v>78</v>
      </c>
      <c r="E9" s="714">
        <f t="shared" si="0"/>
        <v>59335</v>
      </c>
      <c r="F9" s="1299">
        <v>1110841</v>
      </c>
      <c r="G9" s="1300">
        <v>166811</v>
      </c>
      <c r="H9" s="2062">
        <v>249006</v>
      </c>
      <c r="I9" s="714">
        <f>+H9+G9+F9</f>
        <v>1526658</v>
      </c>
      <c r="J9" s="715">
        <f t="shared" si="2"/>
        <v>25.729468273363107</v>
      </c>
      <c r="K9" s="141"/>
      <c r="L9" s="1729"/>
    </row>
    <row r="10" spans="1:15" ht="16.5" customHeight="1">
      <c r="A10" s="1059" t="s">
        <v>517</v>
      </c>
      <c r="B10" s="1299">
        <v>65073</v>
      </c>
      <c r="C10" s="1300">
        <v>519</v>
      </c>
      <c r="D10" s="1300">
        <v>74</v>
      </c>
      <c r="E10" s="1301">
        <f t="shared" si="0"/>
        <v>65666</v>
      </c>
      <c r="F10" s="1299">
        <v>1193568</v>
      </c>
      <c r="G10" s="1300">
        <v>176595</v>
      </c>
      <c r="H10" s="2062">
        <v>281039</v>
      </c>
      <c r="I10" s="1301">
        <f t="shared" si="1"/>
        <v>1651202</v>
      </c>
      <c r="J10" s="1302">
        <f t="shared" si="2"/>
        <v>25.145463405719855</v>
      </c>
      <c r="K10" s="141"/>
    </row>
    <row r="11" spans="1:15" ht="16.5" customHeight="1">
      <c r="A11" s="1059" t="s">
        <v>867</v>
      </c>
      <c r="B11" s="1299">
        <v>69404</v>
      </c>
      <c r="C11" s="1300">
        <v>542</v>
      </c>
      <c r="D11" s="1300">
        <v>73</v>
      </c>
      <c r="E11" s="1301">
        <f t="shared" si="0"/>
        <v>70019</v>
      </c>
      <c r="F11" s="1299">
        <v>1268556</v>
      </c>
      <c r="G11" s="1300">
        <v>189220</v>
      </c>
      <c r="H11" s="2062">
        <v>301682</v>
      </c>
      <c r="I11" s="1301">
        <f>+H11+G11+F11</f>
        <v>1759458</v>
      </c>
      <c r="J11" s="1302">
        <v>25.128293748839599</v>
      </c>
      <c r="K11" s="716"/>
      <c r="M11" s="38"/>
    </row>
    <row r="12" spans="1:15" ht="16.5" customHeight="1">
      <c r="A12" s="1059" t="s">
        <v>909</v>
      </c>
      <c r="B12" s="1299">
        <v>74225</v>
      </c>
      <c r="C12" s="1300">
        <v>524</v>
      </c>
      <c r="D12" s="1300">
        <v>73</v>
      </c>
      <c r="E12" s="1301">
        <f t="shared" si="0"/>
        <v>74822</v>
      </c>
      <c r="F12" s="1299">
        <v>1365808</v>
      </c>
      <c r="G12" s="1300">
        <v>234553</v>
      </c>
      <c r="H12" s="2062">
        <v>287877</v>
      </c>
      <c r="I12" s="1301">
        <f>+H12+G12+F12</f>
        <v>1888238</v>
      </c>
      <c r="J12" s="1302">
        <v>25.236401058512204</v>
      </c>
      <c r="O12" s="654"/>
    </row>
    <row r="13" spans="1:15" ht="16.5" customHeight="1">
      <c r="A13" s="1731" t="s">
        <v>997</v>
      </c>
      <c r="B13" s="2084">
        <v>78731</v>
      </c>
      <c r="C13" s="2085">
        <v>564</v>
      </c>
      <c r="D13" s="2085">
        <v>76</v>
      </c>
      <c r="E13" s="2086">
        <f>+D13+C13+B13</f>
        <v>79371</v>
      </c>
      <c r="F13" s="2084">
        <v>1441855</v>
      </c>
      <c r="G13" s="2085">
        <v>275677</v>
      </c>
      <c r="H13" s="2087">
        <v>321275</v>
      </c>
      <c r="I13" s="2086">
        <f>+H13+G13+F13</f>
        <v>2038807</v>
      </c>
      <c r="J13" s="1732">
        <f>I13/E13</f>
        <v>25.687051945924836</v>
      </c>
    </row>
    <row r="14" spans="1:15" ht="19.5" customHeight="1">
      <c r="B14" s="2088"/>
      <c r="C14" s="2088"/>
      <c r="D14" s="2088"/>
      <c r="E14" s="2088"/>
      <c r="F14" s="2088"/>
      <c r="G14" s="2088"/>
      <c r="H14" s="2088"/>
      <c r="I14" s="2088"/>
      <c r="L14" s="143"/>
      <c r="M14" s="144"/>
    </row>
    <row r="15" spans="1:15" ht="19.5" customHeight="1">
      <c r="L15" s="143"/>
      <c r="M15" s="143"/>
    </row>
    <row r="16" spans="1:15" ht="19.5" customHeight="1">
      <c r="M16" s="143"/>
    </row>
    <row r="17" spans="12:21" ht="19.5" customHeight="1">
      <c r="M17" s="143"/>
    </row>
    <row r="18" spans="12:21" ht="19.5" customHeight="1">
      <c r="L18" s="142"/>
      <c r="M18" s="143"/>
    </row>
    <row r="19" spans="12:21" ht="19.5" customHeight="1">
      <c r="L19" s="142"/>
    </row>
    <row r="20" spans="12:21" ht="19.5" customHeight="1">
      <c r="L20" s="142"/>
    </row>
    <row r="21" spans="12:21" ht="19.5" customHeight="1">
      <c r="P21" s="143"/>
      <c r="Q21" s="143"/>
      <c r="R21" s="143"/>
      <c r="S21" s="143"/>
      <c r="T21" s="143"/>
      <c r="U21" s="143"/>
    </row>
    <row r="22" spans="12:21" ht="19.5" customHeight="1"/>
    <row r="23" spans="12:21" ht="19.5" customHeight="1">
      <c r="L23" s="142"/>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5"/>
  <sheetViews>
    <sheetView showGridLines="0" view="pageBreakPreview" zoomScale="70" zoomScaleNormal="70" zoomScaleSheetLayoutView="70" workbookViewId="0">
      <pane ySplit="1" topLeftCell="A2" activePane="bottomLeft" state="frozen"/>
      <selection pane="bottomLeft" activeCell="K7" sqref="K7:L21"/>
    </sheetView>
  </sheetViews>
  <sheetFormatPr baseColWidth="10" defaultColWidth="11.42578125" defaultRowHeight="15"/>
  <cols>
    <col min="1" max="1" width="15.85546875" style="69" customWidth="1"/>
    <col min="2" max="2" width="19.7109375" style="69" customWidth="1"/>
    <col min="3" max="3" width="22.28515625" style="69" customWidth="1"/>
    <col min="4" max="4" width="22.28515625" style="956" customWidth="1"/>
    <col min="5" max="5" width="21" style="69" customWidth="1"/>
    <col min="6" max="6" width="16.7109375" style="69" customWidth="1"/>
    <col min="7" max="7" width="16.42578125" style="69" customWidth="1"/>
    <col min="8" max="8" width="17.42578125" style="69" customWidth="1"/>
    <col min="9" max="9" width="29.42578125" style="69" customWidth="1"/>
    <col min="10" max="10" width="28.85546875" style="69" customWidth="1"/>
    <col min="11" max="11" width="13.28515625" style="69" customWidth="1"/>
    <col min="12" max="16384" width="11.42578125" style="69"/>
  </cols>
  <sheetData>
    <row r="1" spans="1:12" ht="65.25" customHeight="1">
      <c r="A1" s="2271"/>
      <c r="B1" s="2271"/>
      <c r="C1" s="2271"/>
      <c r="D1" s="2271"/>
      <c r="E1" s="2271"/>
      <c r="F1" s="2271"/>
      <c r="G1" s="2271"/>
      <c r="H1" s="2271"/>
      <c r="I1" s="2271"/>
      <c r="J1" s="2271"/>
      <c r="K1" s="166"/>
    </row>
    <row r="2" spans="1:12" s="32" customFormat="1" ht="6" customHeight="1">
      <c r="A2" s="540"/>
      <c r="B2" s="540"/>
      <c r="C2" s="540"/>
      <c r="D2" s="2029"/>
      <c r="E2" s="540"/>
      <c r="F2" s="540"/>
      <c r="G2" s="540"/>
      <c r="H2" s="540"/>
      <c r="I2" s="540"/>
      <c r="J2" s="540"/>
      <c r="K2" s="540"/>
    </row>
    <row r="3" spans="1:12" ht="36.75" customHeight="1">
      <c r="A3" s="1210" t="s">
        <v>32</v>
      </c>
      <c r="B3" s="1204" t="s">
        <v>641</v>
      </c>
      <c r="C3" s="1205" t="s">
        <v>642</v>
      </c>
      <c r="D3" s="1205" t="s">
        <v>979</v>
      </c>
      <c r="E3" s="331" t="s">
        <v>640</v>
      </c>
    </row>
    <row r="4" spans="1:12" ht="17.25" customHeight="1">
      <c r="A4" s="1486">
        <v>2009</v>
      </c>
      <c r="B4" s="1487">
        <v>16656000</v>
      </c>
      <c r="C4" s="1488">
        <v>0</v>
      </c>
      <c r="D4" s="1488">
        <v>0</v>
      </c>
      <c r="E4" s="1490">
        <f t="shared" ref="E4" si="0">+C4+B4</f>
        <v>16656000</v>
      </c>
    </row>
    <row r="5" spans="1:12" ht="15.75" customHeight="1">
      <c r="A5" s="1486">
        <v>2010</v>
      </c>
      <c r="B5" s="1487">
        <v>68030000</v>
      </c>
      <c r="C5" s="1488">
        <v>0</v>
      </c>
      <c r="D5" s="1488">
        <v>0</v>
      </c>
      <c r="E5" s="1490">
        <f>+C5+B5+D5</f>
        <v>68030000</v>
      </c>
    </row>
    <row r="6" spans="1:12" ht="17.25" customHeight="1">
      <c r="A6" s="1486">
        <v>2011</v>
      </c>
      <c r="B6" s="1487">
        <v>168385579.84999999</v>
      </c>
      <c r="C6" s="1488">
        <v>0</v>
      </c>
      <c r="D6" s="1488">
        <v>0</v>
      </c>
      <c r="E6" s="1490">
        <f t="shared" ref="E6:E12" si="1">+C6+B6+D6</f>
        <v>168385579.84999999</v>
      </c>
    </row>
    <row r="7" spans="1:12" ht="17.25" customHeight="1">
      <c r="A7" s="1486">
        <v>2012</v>
      </c>
      <c r="B7" s="1487">
        <v>182376500</v>
      </c>
      <c r="C7" s="1488">
        <v>0</v>
      </c>
      <c r="D7" s="1488">
        <v>0</v>
      </c>
      <c r="E7" s="1490">
        <f t="shared" si="1"/>
        <v>182376500</v>
      </c>
    </row>
    <row r="8" spans="1:12" ht="18.75" customHeight="1">
      <c r="A8" s="1486">
        <v>2013</v>
      </c>
      <c r="B8" s="1487">
        <v>215786255.86000001</v>
      </c>
      <c r="C8" s="1488">
        <v>0</v>
      </c>
      <c r="D8" s="1488">
        <v>0</v>
      </c>
      <c r="E8" s="1490">
        <f t="shared" si="1"/>
        <v>215786255.86000001</v>
      </c>
    </row>
    <row r="9" spans="1:12" ht="18" customHeight="1">
      <c r="A9" s="1486">
        <v>2014</v>
      </c>
      <c r="B9" s="1487">
        <v>262429320</v>
      </c>
      <c r="C9" s="1488">
        <v>0</v>
      </c>
      <c r="D9" s="1488">
        <v>0</v>
      </c>
      <c r="E9" s="1490">
        <f t="shared" si="1"/>
        <v>262429320</v>
      </c>
    </row>
    <row r="10" spans="1:12" ht="15.75">
      <c r="A10" s="1486">
        <v>2015</v>
      </c>
      <c r="B10" s="1487">
        <v>174858968</v>
      </c>
      <c r="C10" s="1489">
        <v>128134840</v>
      </c>
      <c r="D10" s="1488">
        <v>0</v>
      </c>
      <c r="E10" s="1490">
        <f t="shared" si="1"/>
        <v>302993808</v>
      </c>
    </row>
    <row r="11" spans="1:12" ht="17.25" customHeight="1">
      <c r="A11" s="1486">
        <v>2016</v>
      </c>
      <c r="B11" s="1487">
        <v>144422000</v>
      </c>
      <c r="C11" s="1489">
        <v>166575292</v>
      </c>
      <c r="D11" s="1488">
        <v>0</v>
      </c>
      <c r="E11" s="1490">
        <f t="shared" si="1"/>
        <v>310997292</v>
      </c>
      <c r="H11" s="811"/>
    </row>
    <row r="12" spans="1:12" s="631" customFormat="1" ht="15.75">
      <c r="A12" s="1486" t="s">
        <v>1020</v>
      </c>
      <c r="B12" s="1487">
        <v>134926000</v>
      </c>
      <c r="C12" s="1489">
        <v>140948324</v>
      </c>
      <c r="D12" s="1489">
        <v>3402850</v>
      </c>
      <c r="E12" s="1490">
        <f t="shared" si="1"/>
        <v>279277174</v>
      </c>
    </row>
    <row r="13" spans="1:12" ht="15.75">
      <c r="A13" s="1211" t="s">
        <v>17</v>
      </c>
      <c r="B13" s="1212">
        <f>SUM(B4:B12)</f>
        <v>1367870623.71</v>
      </c>
      <c r="C13" s="1213">
        <f>SUM(C4:C12)</f>
        <v>435658456</v>
      </c>
      <c r="D13" s="1213">
        <f>SUM(D4:D12)</f>
        <v>3402850</v>
      </c>
      <c r="E13" s="1491">
        <f>SUM(E4:E12)</f>
        <v>1806931929.71</v>
      </c>
    </row>
    <row r="14" spans="1:12">
      <c r="L14" s="167"/>
    </row>
    <row r="15" spans="1:12">
      <c r="K15" s="129"/>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69"/>
    <col min="7" max="7" width="9.42578125" style="69" customWidth="1"/>
    <col min="8" max="16384" width="11.42578125" style="69"/>
  </cols>
  <sheetData>
    <row r="11" spans="4:4" ht="61.5">
      <c r="D11" s="604"/>
    </row>
  </sheetData>
  <pageMargins left="0.7" right="0.7" top="0.75" bottom="0.75" header="0.3" footer="0.3"/>
  <pageSetup scale="6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9"/>
    <col min="7" max="7" width="9.42578125" style="69" customWidth="1"/>
    <col min="8" max="16384" width="11.42578125" style="69"/>
  </cols>
  <sheetData>
    <row r="5" spans="1:15" ht="6.75" customHeight="1">
      <c r="A5" s="2393" t="s">
        <v>850</v>
      </c>
      <c r="B5" s="2393"/>
      <c r="C5" s="2393"/>
      <c r="D5" s="2393"/>
      <c r="E5" s="2393"/>
      <c r="F5" s="2393"/>
      <c r="G5" s="2393"/>
      <c r="H5" s="2393"/>
      <c r="I5" s="2393"/>
      <c r="J5" s="2393"/>
      <c r="K5" s="2393"/>
      <c r="L5" s="2393"/>
      <c r="M5" s="2393"/>
      <c r="N5" s="2393"/>
      <c r="O5" s="2393"/>
    </row>
    <row r="6" spans="1:15" ht="17.25" customHeight="1">
      <c r="A6" s="2393"/>
      <c r="B6" s="2393"/>
      <c r="C6" s="2393"/>
      <c r="D6" s="2393"/>
      <c r="E6" s="2393"/>
      <c r="F6" s="2393"/>
      <c r="G6" s="2393"/>
      <c r="H6" s="2393"/>
      <c r="I6" s="2393"/>
      <c r="J6" s="2393"/>
      <c r="K6" s="2393"/>
      <c r="L6" s="2393"/>
      <c r="M6" s="2393"/>
      <c r="N6" s="2393"/>
      <c r="O6" s="2393"/>
    </row>
    <row r="7" spans="1:15">
      <c r="A7" s="2393"/>
      <c r="B7" s="2393"/>
      <c r="C7" s="2393"/>
      <c r="D7" s="2393"/>
      <c r="E7" s="2393"/>
      <c r="F7" s="2393"/>
      <c r="G7" s="2393"/>
      <c r="H7" s="2393"/>
      <c r="I7" s="2393"/>
      <c r="J7" s="2393"/>
      <c r="K7" s="2393"/>
      <c r="L7" s="2393"/>
      <c r="M7" s="2393"/>
      <c r="N7" s="2393"/>
      <c r="O7" s="2393"/>
    </row>
    <row r="8" spans="1:15">
      <c r="A8" s="2393"/>
      <c r="B8" s="2393"/>
      <c r="C8" s="2393"/>
      <c r="D8" s="2393"/>
      <c r="E8" s="2393"/>
      <c r="F8" s="2393"/>
      <c r="G8" s="2393"/>
      <c r="H8" s="2393"/>
      <c r="I8" s="2393"/>
      <c r="J8" s="2393"/>
      <c r="K8" s="2393"/>
      <c r="L8" s="2393"/>
      <c r="M8" s="2393"/>
      <c r="N8" s="2393"/>
      <c r="O8" s="2393"/>
    </row>
    <row r="9" spans="1:15">
      <c r="A9" s="2393"/>
      <c r="B9" s="2393"/>
      <c r="C9" s="2393"/>
      <c r="D9" s="2393"/>
      <c r="E9" s="2393"/>
      <c r="F9" s="2393"/>
      <c r="G9" s="2393"/>
      <c r="H9" s="2393"/>
      <c r="I9" s="2393"/>
      <c r="J9" s="2393"/>
      <c r="K9" s="2393"/>
      <c r="L9" s="2393"/>
      <c r="M9" s="2393"/>
      <c r="N9" s="2393"/>
      <c r="O9" s="2393"/>
    </row>
    <row r="10" spans="1:15">
      <c r="A10" s="2393"/>
      <c r="B10" s="2393"/>
      <c r="C10" s="2393"/>
      <c r="D10" s="2393"/>
      <c r="E10" s="2393"/>
      <c r="F10" s="2393"/>
      <c r="G10" s="2393"/>
      <c r="H10" s="2393"/>
      <c r="I10" s="2393"/>
      <c r="J10" s="2393"/>
      <c r="K10" s="2393"/>
      <c r="L10" s="2393"/>
      <c r="M10" s="2393"/>
      <c r="N10" s="2393"/>
      <c r="O10" s="2393"/>
    </row>
    <row r="11" spans="1:15">
      <c r="A11" s="2393"/>
      <c r="B11" s="2393"/>
      <c r="C11" s="2393"/>
      <c r="D11" s="2393"/>
      <c r="E11" s="2393"/>
      <c r="F11" s="2393"/>
      <c r="G11" s="2393"/>
      <c r="H11" s="2393"/>
      <c r="I11" s="2393"/>
      <c r="J11" s="2393"/>
      <c r="K11" s="2393"/>
      <c r="L11" s="2393"/>
      <c r="M11" s="2393"/>
      <c r="N11" s="2393"/>
      <c r="O11" s="2393"/>
    </row>
    <row r="12" spans="1:15">
      <c r="A12" s="2393"/>
      <c r="B12" s="2393"/>
      <c r="C12" s="2393"/>
      <c r="D12" s="2393"/>
      <c r="E12" s="2393"/>
      <c r="F12" s="2393"/>
      <c r="G12" s="2393"/>
      <c r="H12" s="2393"/>
      <c r="I12" s="2393"/>
      <c r="J12" s="2393"/>
      <c r="K12" s="2393"/>
      <c r="L12" s="2393"/>
      <c r="M12" s="2393"/>
      <c r="N12" s="2393"/>
      <c r="O12" s="2393"/>
    </row>
    <row r="13" spans="1:15">
      <c r="A13" s="2393"/>
      <c r="B13" s="2393"/>
      <c r="C13" s="2393"/>
      <c r="D13" s="2393"/>
      <c r="E13" s="2393"/>
      <c r="F13" s="2393"/>
      <c r="G13" s="2393"/>
      <c r="H13" s="2393"/>
      <c r="I13" s="2393"/>
      <c r="J13" s="2393"/>
      <c r="K13" s="2393"/>
      <c r="L13" s="2393"/>
      <c r="M13" s="2393"/>
      <c r="N13" s="2393"/>
      <c r="O13" s="2393"/>
    </row>
    <row r="14" spans="1:15">
      <c r="A14" s="2393"/>
      <c r="B14" s="2393"/>
      <c r="C14" s="2393"/>
      <c r="D14" s="2393"/>
      <c r="E14" s="2393"/>
      <c r="F14" s="2393"/>
      <c r="G14" s="2393"/>
      <c r="H14" s="2393"/>
      <c r="I14" s="2393"/>
      <c r="J14" s="2393"/>
      <c r="K14" s="2393"/>
      <c r="L14" s="2393"/>
      <c r="M14" s="2393"/>
      <c r="N14" s="2393"/>
      <c r="O14" s="2393"/>
    </row>
    <row r="15" spans="1:15">
      <c r="A15" s="2393"/>
      <c r="B15" s="2393"/>
      <c r="C15" s="2393"/>
      <c r="D15" s="2393"/>
      <c r="E15" s="2393"/>
      <c r="F15" s="2393"/>
      <c r="G15" s="2393"/>
      <c r="H15" s="2393"/>
      <c r="I15" s="2393"/>
      <c r="J15" s="2393"/>
      <c r="K15" s="2393"/>
      <c r="L15" s="2393"/>
      <c r="M15" s="2393"/>
      <c r="N15" s="2393"/>
      <c r="O15" s="2393"/>
    </row>
    <row r="16" spans="1:15">
      <c r="A16" s="2393"/>
      <c r="B16" s="2393"/>
      <c r="C16" s="2393"/>
      <c r="D16" s="2393"/>
      <c r="E16" s="2393"/>
      <c r="F16" s="2393"/>
      <c r="G16" s="2393"/>
      <c r="H16" s="2393"/>
      <c r="I16" s="2393"/>
      <c r="J16" s="2393"/>
      <c r="K16" s="2393"/>
      <c r="L16" s="2393"/>
      <c r="M16" s="2393"/>
      <c r="N16" s="2393"/>
      <c r="O16" s="2393"/>
    </row>
    <row r="17" spans="1:18">
      <c r="A17" s="2393"/>
      <c r="B17" s="2393"/>
      <c r="C17" s="2393"/>
      <c r="D17" s="2393"/>
      <c r="E17" s="2393"/>
      <c r="F17" s="2393"/>
      <c r="G17" s="2393"/>
      <c r="H17" s="2393"/>
      <c r="I17" s="2393"/>
      <c r="J17" s="2393"/>
      <c r="K17" s="2393"/>
      <c r="L17" s="2393"/>
      <c r="M17" s="2393"/>
      <c r="N17" s="2393"/>
      <c r="O17" s="2393"/>
    </row>
    <row r="18" spans="1:18">
      <c r="A18" s="2393"/>
      <c r="B18" s="2393"/>
      <c r="C18" s="2393"/>
      <c r="D18" s="2393"/>
      <c r="E18" s="2393"/>
      <c r="F18" s="2393"/>
      <c r="G18" s="2393"/>
      <c r="H18" s="2393"/>
      <c r="I18" s="2393"/>
      <c r="J18" s="2393"/>
      <c r="K18" s="2393"/>
      <c r="L18" s="2393"/>
      <c r="M18" s="2393"/>
      <c r="N18" s="2393"/>
      <c r="O18" s="2393"/>
    </row>
    <row r="19" spans="1:18">
      <c r="A19" s="2393"/>
      <c r="B19" s="2393"/>
      <c r="C19" s="2393"/>
      <c r="D19" s="2393"/>
      <c r="E19" s="2393"/>
      <c r="F19" s="2393"/>
      <c r="G19" s="2393"/>
      <c r="H19" s="2393"/>
      <c r="I19" s="2393"/>
      <c r="J19" s="2393"/>
      <c r="K19" s="2393"/>
      <c r="L19" s="2393"/>
      <c r="M19" s="2393"/>
      <c r="N19" s="2393"/>
      <c r="O19" s="2393"/>
    </row>
    <row r="20" spans="1:18">
      <c r="A20" s="2393"/>
      <c r="B20" s="2393"/>
      <c r="C20" s="2393"/>
      <c r="D20" s="2393"/>
      <c r="E20" s="2393"/>
      <c r="F20" s="2393"/>
      <c r="G20" s="2393"/>
      <c r="H20" s="2393"/>
      <c r="I20" s="2393"/>
      <c r="J20" s="2393"/>
      <c r="K20" s="2393"/>
      <c r="L20" s="2393"/>
      <c r="M20" s="2393"/>
      <c r="N20" s="2393"/>
      <c r="O20" s="2393"/>
      <c r="R20" s="12"/>
    </row>
    <row r="21" spans="1:18">
      <c r="A21" s="2393"/>
      <c r="B21" s="2393"/>
      <c r="C21" s="2393"/>
      <c r="D21" s="2393"/>
      <c r="E21" s="2393"/>
      <c r="F21" s="2393"/>
      <c r="G21" s="2393"/>
      <c r="H21" s="2393"/>
      <c r="I21" s="2393"/>
      <c r="J21" s="2393"/>
      <c r="K21" s="2393"/>
      <c r="L21" s="2393"/>
      <c r="M21" s="2393"/>
      <c r="N21" s="2393"/>
      <c r="O21" s="2393"/>
    </row>
    <row r="22" spans="1:18">
      <c r="A22" s="2393"/>
      <c r="B22" s="2393"/>
      <c r="C22" s="2393"/>
      <c r="D22" s="2393"/>
      <c r="E22" s="2393"/>
      <c r="F22" s="2393"/>
      <c r="G22" s="2393"/>
      <c r="H22" s="2393"/>
      <c r="I22" s="2393"/>
      <c r="J22" s="2393"/>
      <c r="K22" s="2393"/>
      <c r="L22" s="2393"/>
      <c r="M22" s="2393"/>
      <c r="N22" s="2393"/>
      <c r="O22" s="2393"/>
    </row>
    <row r="23" spans="1:18">
      <c r="A23" s="2393"/>
      <c r="B23" s="2393"/>
      <c r="C23" s="2393"/>
      <c r="D23" s="2393"/>
      <c r="E23" s="2393"/>
      <c r="F23" s="2393"/>
      <c r="G23" s="2393"/>
      <c r="H23" s="2393"/>
      <c r="I23" s="2393"/>
      <c r="J23" s="2393"/>
      <c r="K23" s="2393"/>
      <c r="L23" s="2393"/>
      <c r="M23" s="2393"/>
      <c r="N23" s="2393"/>
      <c r="O23" s="2393"/>
    </row>
    <row r="24" spans="1:18">
      <c r="A24" s="2393"/>
      <c r="B24" s="2393"/>
      <c r="C24" s="2393"/>
      <c r="D24" s="2393"/>
      <c r="E24" s="2393"/>
      <c r="F24" s="2393"/>
      <c r="G24" s="2393"/>
      <c r="H24" s="2393"/>
      <c r="I24" s="2393"/>
      <c r="J24" s="2393"/>
      <c r="K24" s="2393"/>
      <c r="L24" s="2393"/>
      <c r="M24" s="2393"/>
      <c r="N24" s="2393"/>
      <c r="O24" s="2393"/>
    </row>
    <row r="25" spans="1:18">
      <c r="A25" s="2393"/>
      <c r="B25" s="2393"/>
      <c r="C25" s="2393"/>
      <c r="D25" s="2393"/>
      <c r="E25" s="2393"/>
      <c r="F25" s="2393"/>
      <c r="G25" s="2393"/>
      <c r="H25" s="2393"/>
      <c r="I25" s="2393"/>
      <c r="J25" s="2393"/>
      <c r="K25" s="2393"/>
      <c r="L25" s="2393"/>
      <c r="M25" s="2393"/>
      <c r="N25" s="2393"/>
      <c r="O25" s="2393"/>
    </row>
    <row r="26" spans="1:18">
      <c r="A26" s="2393"/>
      <c r="B26" s="2393"/>
      <c r="C26" s="2393"/>
      <c r="D26" s="2393"/>
      <c r="E26" s="2393"/>
      <c r="F26" s="2393"/>
      <c r="G26" s="2393"/>
      <c r="H26" s="2393"/>
      <c r="I26" s="2393"/>
      <c r="J26" s="2393"/>
      <c r="K26" s="2393"/>
      <c r="L26" s="2393"/>
      <c r="M26" s="2393"/>
      <c r="N26" s="2393"/>
      <c r="O26" s="2393"/>
    </row>
    <row r="27" spans="1:18">
      <c r="A27" s="2393"/>
      <c r="B27" s="2393"/>
      <c r="C27" s="2393"/>
      <c r="D27" s="2393"/>
      <c r="E27" s="2393"/>
      <c r="F27" s="2393"/>
      <c r="G27" s="2393"/>
      <c r="H27" s="2393"/>
      <c r="I27" s="2393"/>
      <c r="J27" s="2393"/>
      <c r="K27" s="2393"/>
      <c r="L27" s="2393"/>
      <c r="M27" s="2393"/>
      <c r="N27" s="2393"/>
      <c r="O27" s="2393"/>
    </row>
    <row r="28" spans="1:18">
      <c r="A28" s="2393"/>
      <c r="B28" s="2393"/>
      <c r="C28" s="2393"/>
      <c r="D28" s="2393"/>
      <c r="E28" s="2393"/>
      <c r="F28" s="2393"/>
      <c r="G28" s="2393"/>
      <c r="H28" s="2393"/>
      <c r="I28" s="2393"/>
      <c r="J28" s="2393"/>
      <c r="K28" s="2393"/>
      <c r="L28" s="2393"/>
      <c r="M28" s="2393"/>
      <c r="N28" s="2393"/>
      <c r="O28" s="2393"/>
    </row>
    <row r="29" spans="1:18">
      <c r="A29" s="2393"/>
      <c r="B29" s="2393"/>
      <c r="C29" s="2393"/>
      <c r="D29" s="2393"/>
      <c r="E29" s="2393"/>
      <c r="F29" s="2393"/>
      <c r="G29" s="2393"/>
      <c r="H29" s="2393"/>
      <c r="I29" s="2393"/>
      <c r="J29" s="2393"/>
      <c r="K29" s="2393"/>
      <c r="L29" s="2393"/>
      <c r="M29" s="2393"/>
      <c r="N29" s="2393"/>
      <c r="O29" s="2393"/>
    </row>
    <row r="30" spans="1:18">
      <c r="A30" s="2393"/>
      <c r="B30" s="2393"/>
      <c r="C30" s="2393"/>
      <c r="D30" s="2393"/>
      <c r="E30" s="2393"/>
      <c r="F30" s="2393"/>
      <c r="G30" s="2393"/>
      <c r="H30" s="2393"/>
      <c r="I30" s="2393"/>
      <c r="J30" s="2393"/>
      <c r="K30" s="2393"/>
      <c r="L30" s="2393"/>
      <c r="M30" s="2393"/>
      <c r="N30" s="2393"/>
      <c r="O30" s="2393"/>
    </row>
    <row r="31" spans="1:18">
      <c r="A31" s="2393"/>
      <c r="B31" s="2393"/>
      <c r="C31" s="2393"/>
      <c r="D31" s="2393"/>
      <c r="E31" s="2393"/>
      <c r="F31" s="2393"/>
      <c r="G31" s="2393"/>
      <c r="H31" s="2393"/>
      <c r="I31" s="2393"/>
      <c r="J31" s="2393"/>
      <c r="K31" s="2393"/>
      <c r="L31" s="2393"/>
      <c r="M31" s="2393"/>
      <c r="N31" s="2393"/>
      <c r="O31" s="2393"/>
    </row>
    <row r="32" spans="1:18">
      <c r="A32" s="2393"/>
      <c r="B32" s="2393"/>
      <c r="C32" s="2393"/>
      <c r="D32" s="2393"/>
      <c r="E32" s="2393"/>
      <c r="F32" s="2393"/>
      <c r="G32" s="2393"/>
      <c r="H32" s="2393"/>
      <c r="I32" s="2393"/>
      <c r="J32" s="2393"/>
      <c r="K32" s="2393"/>
      <c r="L32" s="2393"/>
      <c r="M32" s="2393"/>
      <c r="N32" s="2393"/>
      <c r="O32" s="2393"/>
    </row>
    <row r="33" spans="1:15">
      <c r="A33" s="2393"/>
      <c r="B33" s="2393"/>
      <c r="C33" s="2393"/>
      <c r="D33" s="2393"/>
      <c r="E33" s="2393"/>
      <c r="F33" s="2393"/>
      <c r="G33" s="2393"/>
      <c r="H33" s="2393"/>
      <c r="I33" s="2393"/>
      <c r="J33" s="2393"/>
      <c r="K33" s="2393"/>
      <c r="L33" s="2393"/>
      <c r="M33" s="2393"/>
      <c r="N33" s="2393"/>
      <c r="O33" s="2393"/>
    </row>
    <row r="34" spans="1:15">
      <c r="A34" s="2393"/>
      <c r="B34" s="2393"/>
      <c r="C34" s="2393"/>
      <c r="D34" s="2393"/>
      <c r="E34" s="2393"/>
      <c r="F34" s="2393"/>
      <c r="G34" s="2393"/>
      <c r="H34" s="2393"/>
      <c r="I34" s="2393"/>
      <c r="J34" s="2393"/>
      <c r="K34" s="2393"/>
      <c r="L34" s="2393"/>
      <c r="M34" s="2393"/>
      <c r="N34" s="2393"/>
      <c r="O34" s="2393"/>
    </row>
    <row r="35" spans="1:15">
      <c r="A35" s="2393"/>
      <c r="B35" s="2393"/>
      <c r="C35" s="2393"/>
      <c r="D35" s="2393"/>
      <c r="E35" s="2393"/>
      <c r="F35" s="2393"/>
      <c r="G35" s="2393"/>
      <c r="H35" s="2393"/>
      <c r="I35" s="2393"/>
      <c r="J35" s="2393"/>
      <c r="K35" s="2393"/>
      <c r="L35" s="2393"/>
      <c r="M35" s="2393"/>
      <c r="N35" s="2393"/>
      <c r="O35" s="2393"/>
    </row>
    <row r="36" spans="1:15">
      <c r="A36" s="2393"/>
      <c r="B36" s="2393"/>
      <c r="C36" s="2393"/>
      <c r="D36" s="2393"/>
      <c r="E36" s="2393"/>
      <c r="F36" s="2393"/>
      <c r="G36" s="2393"/>
      <c r="H36" s="2393"/>
      <c r="I36" s="2393"/>
      <c r="J36" s="2393"/>
      <c r="K36" s="2393"/>
      <c r="L36" s="2393"/>
      <c r="M36" s="2393"/>
      <c r="N36" s="2393"/>
      <c r="O36" s="2393"/>
    </row>
    <row r="37" spans="1:15">
      <c r="A37" s="2393"/>
      <c r="B37" s="2393"/>
      <c r="C37" s="2393"/>
      <c r="D37" s="2393"/>
      <c r="E37" s="2393"/>
      <c r="F37" s="2393"/>
      <c r="G37" s="2393"/>
      <c r="H37" s="2393"/>
      <c r="I37" s="2393"/>
      <c r="J37" s="2393"/>
      <c r="K37" s="2393"/>
      <c r="L37" s="2393"/>
      <c r="M37" s="2393"/>
      <c r="N37" s="2393"/>
      <c r="O37" s="2393"/>
    </row>
    <row r="38" spans="1:15">
      <c r="A38" s="2393"/>
      <c r="B38" s="2393"/>
      <c r="C38" s="2393"/>
      <c r="D38" s="2393"/>
      <c r="E38" s="2393"/>
      <c r="F38" s="2393"/>
      <c r="G38" s="2393"/>
      <c r="H38" s="2393"/>
      <c r="I38" s="2393"/>
      <c r="J38" s="2393"/>
      <c r="K38" s="2393"/>
      <c r="L38" s="2393"/>
      <c r="M38" s="2393"/>
      <c r="N38" s="2393"/>
      <c r="O38" s="2393"/>
    </row>
    <row r="39" spans="1:15">
      <c r="A39" s="2393"/>
      <c r="B39" s="2393"/>
      <c r="C39" s="2393"/>
      <c r="D39" s="2393"/>
      <c r="E39" s="2393"/>
      <c r="F39" s="2393"/>
      <c r="G39" s="2393"/>
      <c r="H39" s="2393"/>
      <c r="I39" s="2393"/>
      <c r="J39" s="2393"/>
      <c r="K39" s="2393"/>
      <c r="L39" s="2393"/>
      <c r="M39" s="2393"/>
      <c r="N39" s="2393"/>
      <c r="O39" s="2393"/>
    </row>
    <row r="40" spans="1:15">
      <c r="A40" s="2393"/>
      <c r="B40" s="2393"/>
      <c r="C40" s="2393"/>
      <c r="D40" s="2393"/>
      <c r="E40" s="2393"/>
      <c r="F40" s="2393"/>
      <c r="G40" s="2393"/>
      <c r="H40" s="2393"/>
      <c r="I40" s="2393"/>
      <c r="J40" s="2393"/>
      <c r="K40" s="2393"/>
      <c r="L40" s="2393"/>
      <c r="M40" s="2393"/>
      <c r="N40" s="2393"/>
      <c r="O40" s="2393"/>
    </row>
    <row r="41" spans="1:15">
      <c r="A41" s="2393"/>
      <c r="B41" s="2393"/>
      <c r="C41" s="2393"/>
      <c r="D41" s="2393"/>
      <c r="E41" s="2393"/>
      <c r="F41" s="2393"/>
      <c r="G41" s="2393"/>
      <c r="H41" s="2393"/>
      <c r="I41" s="2393"/>
      <c r="J41" s="2393"/>
      <c r="K41" s="2393"/>
      <c r="L41" s="2393"/>
      <c r="M41" s="2393"/>
      <c r="N41" s="2393"/>
      <c r="O41" s="2393"/>
    </row>
    <row r="42" spans="1:15">
      <c r="A42" s="2393"/>
      <c r="B42" s="2393"/>
      <c r="C42" s="2393"/>
      <c r="D42" s="2393"/>
      <c r="E42" s="2393"/>
      <c r="F42" s="2393"/>
      <c r="G42" s="2393"/>
      <c r="H42" s="2393"/>
      <c r="I42" s="2393"/>
      <c r="J42" s="2393"/>
      <c r="K42" s="2393"/>
      <c r="L42" s="2393"/>
      <c r="M42" s="2393"/>
      <c r="N42" s="2393"/>
      <c r="O42" s="2393"/>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topLeftCell="B1" zoomScaleNormal="100" zoomScaleSheetLayoutView="100" workbookViewId="0">
      <selection activeCell="M1" sqref="M1:P1048576"/>
    </sheetView>
  </sheetViews>
  <sheetFormatPr baseColWidth="10" defaultColWidth="11.42578125" defaultRowHeight="15"/>
  <cols>
    <col min="1" max="1" width="13.140625" style="69" customWidth="1"/>
    <col min="2" max="6" width="11.42578125" style="69"/>
    <col min="7" max="7" width="8.85546875" style="69" customWidth="1"/>
    <col min="8" max="16384" width="11.42578125" style="69"/>
  </cols>
  <sheetData>
    <row r="6" spans="1:12" ht="9" customHeight="1"/>
    <row r="7" spans="1:12" ht="15" customHeight="1">
      <c r="A7" s="2394" t="s">
        <v>994</v>
      </c>
      <c r="B7" s="2394"/>
      <c r="C7" s="2394"/>
      <c r="D7" s="2394"/>
      <c r="E7" s="2394"/>
      <c r="F7" s="2394"/>
      <c r="G7" s="2394"/>
      <c r="H7" s="2394"/>
      <c r="I7" s="2394"/>
      <c r="J7" s="2394"/>
      <c r="K7" s="2394"/>
      <c r="L7" s="2394"/>
    </row>
    <row r="8" spans="1:12" ht="15" customHeight="1">
      <c r="A8" s="2394"/>
      <c r="B8" s="2394"/>
      <c r="C8" s="2394"/>
      <c r="D8" s="2394"/>
      <c r="E8" s="2394"/>
      <c r="F8" s="2394"/>
      <c r="G8" s="2394"/>
      <c r="H8" s="2394"/>
      <c r="I8" s="2394"/>
      <c r="J8" s="2394"/>
      <c r="K8" s="2394"/>
      <c r="L8" s="2394"/>
    </row>
    <row r="9" spans="1:12" ht="15" customHeight="1">
      <c r="A9" s="2394"/>
      <c r="B9" s="2394"/>
      <c r="C9" s="2394"/>
      <c r="D9" s="2394"/>
      <c r="E9" s="2394"/>
      <c r="F9" s="2394"/>
      <c r="G9" s="2394"/>
      <c r="H9" s="2394"/>
      <c r="I9" s="2394"/>
      <c r="J9" s="2394"/>
      <c r="K9" s="2394"/>
      <c r="L9" s="2394"/>
    </row>
    <row r="10" spans="1:12" ht="15" customHeight="1">
      <c r="A10" s="2394"/>
      <c r="B10" s="2394"/>
      <c r="C10" s="2394"/>
      <c r="D10" s="2394"/>
      <c r="E10" s="2394"/>
      <c r="F10" s="2394"/>
      <c r="G10" s="2394"/>
      <c r="H10" s="2394"/>
      <c r="I10" s="2394"/>
      <c r="J10" s="2394"/>
      <c r="K10" s="2394"/>
      <c r="L10" s="2394"/>
    </row>
    <row r="11" spans="1:12" ht="15" customHeight="1">
      <c r="A11" s="2394"/>
      <c r="B11" s="2394"/>
      <c r="C11" s="2394"/>
      <c r="D11" s="2394"/>
      <c r="E11" s="2394"/>
      <c r="F11" s="2394"/>
      <c r="G11" s="2394"/>
      <c r="H11" s="2394"/>
      <c r="I11" s="2394"/>
      <c r="J11" s="2394"/>
      <c r="K11" s="2394"/>
      <c r="L11" s="2394"/>
    </row>
    <row r="12" spans="1:12" ht="15" customHeight="1">
      <c r="A12" s="2394"/>
      <c r="B12" s="2394"/>
      <c r="C12" s="2394"/>
      <c r="D12" s="2394"/>
      <c r="E12" s="2394"/>
      <c r="F12" s="2394"/>
      <c r="G12" s="2394"/>
      <c r="H12" s="2394"/>
      <c r="I12" s="2394"/>
      <c r="J12" s="2394"/>
      <c r="K12" s="2394"/>
      <c r="L12" s="2394"/>
    </row>
    <row r="13" spans="1:12" ht="15" customHeight="1">
      <c r="A13" s="2394"/>
      <c r="B13" s="2394"/>
      <c r="C13" s="2394"/>
      <c r="D13" s="2394"/>
      <c r="E13" s="2394"/>
      <c r="F13" s="2394"/>
      <c r="G13" s="2394"/>
      <c r="H13" s="2394"/>
      <c r="I13" s="2394"/>
      <c r="J13" s="2394"/>
      <c r="K13" s="2394"/>
      <c r="L13" s="2394"/>
    </row>
    <row r="14" spans="1:12" ht="15" customHeight="1">
      <c r="A14" s="2394"/>
      <c r="B14" s="2394"/>
      <c r="C14" s="2394"/>
      <c r="D14" s="2394"/>
      <c r="E14" s="2394"/>
      <c r="F14" s="2394"/>
      <c r="G14" s="2394"/>
      <c r="H14" s="2394"/>
      <c r="I14" s="2394"/>
      <c r="J14" s="2394"/>
      <c r="K14" s="2394"/>
      <c r="L14" s="2394"/>
    </row>
    <row r="15" spans="1:12" ht="15" customHeight="1">
      <c r="A15" s="2394"/>
      <c r="B15" s="2394"/>
      <c r="C15" s="2394"/>
      <c r="D15" s="2394"/>
      <c r="E15" s="2394"/>
      <c r="F15" s="2394"/>
      <c r="G15" s="2394"/>
      <c r="H15" s="2394"/>
      <c r="I15" s="2394"/>
      <c r="J15" s="2394"/>
      <c r="K15" s="2394"/>
      <c r="L15" s="2394"/>
    </row>
    <row r="16" spans="1:12" ht="15" customHeight="1">
      <c r="A16" s="2394"/>
      <c r="B16" s="2394"/>
      <c r="C16" s="2394"/>
      <c r="D16" s="2394"/>
      <c r="E16" s="2394"/>
      <c r="F16" s="2394"/>
      <c r="G16" s="2394"/>
      <c r="H16" s="2394"/>
      <c r="I16" s="2394"/>
      <c r="J16" s="2394"/>
      <c r="K16" s="2394"/>
      <c r="L16" s="2394"/>
    </row>
    <row r="17" spans="1:12" ht="15" customHeight="1">
      <c r="A17" s="2394"/>
      <c r="B17" s="2394"/>
      <c r="C17" s="2394"/>
      <c r="D17" s="2394"/>
      <c r="E17" s="2394"/>
      <c r="F17" s="2394"/>
      <c r="G17" s="2394"/>
      <c r="H17" s="2394"/>
      <c r="I17" s="2394"/>
      <c r="J17" s="2394"/>
      <c r="K17" s="2394"/>
      <c r="L17" s="2394"/>
    </row>
    <row r="18" spans="1:12" ht="15" customHeight="1">
      <c r="A18" s="2394"/>
      <c r="B18" s="2394"/>
      <c r="C18" s="2394"/>
      <c r="D18" s="2394"/>
      <c r="E18" s="2394"/>
      <c r="F18" s="2394"/>
      <c r="G18" s="2394"/>
      <c r="H18" s="2394"/>
      <c r="I18" s="2394"/>
      <c r="J18" s="2394"/>
      <c r="K18" s="2394"/>
      <c r="L18" s="2394"/>
    </row>
    <row r="19" spans="1:12" ht="15" customHeight="1">
      <c r="A19" s="2394"/>
      <c r="B19" s="2394"/>
      <c r="C19" s="2394"/>
      <c r="D19" s="2394"/>
      <c r="E19" s="2394"/>
      <c r="F19" s="2394"/>
      <c r="G19" s="2394"/>
      <c r="H19" s="2394"/>
      <c r="I19" s="2394"/>
      <c r="J19" s="2394"/>
      <c r="K19" s="2394"/>
      <c r="L19" s="2394"/>
    </row>
    <row r="20" spans="1:12" ht="30.75" customHeight="1">
      <c r="A20" s="2394"/>
      <c r="B20" s="2394"/>
      <c r="C20" s="2394"/>
      <c r="D20" s="2394"/>
      <c r="E20" s="2394"/>
      <c r="F20" s="2394"/>
      <c r="G20" s="2394"/>
      <c r="H20" s="2394"/>
      <c r="I20" s="2394"/>
      <c r="J20" s="2394"/>
      <c r="K20" s="2394"/>
      <c r="L20" s="2394"/>
    </row>
    <row r="21" spans="1:12" ht="15" customHeight="1">
      <c r="A21" s="2394"/>
      <c r="B21" s="2394"/>
      <c r="C21" s="2394"/>
      <c r="D21" s="2394"/>
      <c r="E21" s="2394"/>
      <c r="F21" s="2394"/>
      <c r="G21" s="2394"/>
      <c r="H21" s="2394"/>
      <c r="I21" s="2394"/>
      <c r="J21" s="2394"/>
      <c r="K21" s="2394"/>
      <c r="L21" s="2394"/>
    </row>
    <row r="22" spans="1:12" ht="15" customHeight="1">
      <c r="A22" s="2394"/>
      <c r="B22" s="2394"/>
      <c r="C22" s="2394"/>
      <c r="D22" s="2394"/>
      <c r="E22" s="2394"/>
      <c r="F22" s="2394"/>
      <c r="G22" s="2394"/>
      <c r="H22" s="2394"/>
      <c r="I22" s="2394"/>
      <c r="J22" s="2394"/>
      <c r="K22" s="2394"/>
      <c r="L22" s="2394"/>
    </row>
    <row r="23" spans="1:12" ht="15" customHeight="1">
      <c r="A23" s="2394"/>
      <c r="B23" s="2394"/>
      <c r="C23" s="2394"/>
      <c r="D23" s="2394"/>
      <c r="E23" s="2394"/>
      <c r="F23" s="2394"/>
      <c r="G23" s="2394"/>
      <c r="H23" s="2394"/>
      <c r="I23" s="2394"/>
      <c r="J23" s="2394"/>
      <c r="K23" s="2394"/>
      <c r="L23" s="2394"/>
    </row>
    <row r="24" spans="1:12" ht="15" customHeight="1">
      <c r="A24" s="2394"/>
      <c r="B24" s="2394"/>
      <c r="C24" s="2394"/>
      <c r="D24" s="2394"/>
      <c r="E24" s="2394"/>
      <c r="F24" s="2394"/>
      <c r="G24" s="2394"/>
      <c r="H24" s="2394"/>
      <c r="I24" s="2394"/>
      <c r="J24" s="2394"/>
      <c r="K24" s="2394"/>
      <c r="L24" s="2394"/>
    </row>
    <row r="25" spans="1:12" ht="15" customHeight="1">
      <c r="A25" s="2394"/>
      <c r="B25" s="2394"/>
      <c r="C25" s="2394"/>
      <c r="D25" s="2394"/>
      <c r="E25" s="2394"/>
      <c r="F25" s="2394"/>
      <c r="G25" s="2394"/>
      <c r="H25" s="2394"/>
      <c r="I25" s="2394"/>
      <c r="J25" s="2394"/>
      <c r="K25" s="2394"/>
      <c r="L25" s="2394"/>
    </row>
    <row r="26" spans="1:12" ht="15" customHeight="1">
      <c r="A26" s="2394"/>
      <c r="B26" s="2394"/>
      <c r="C26" s="2394"/>
      <c r="D26" s="2394"/>
      <c r="E26" s="2394"/>
      <c r="F26" s="2394"/>
      <c r="G26" s="2394"/>
      <c r="H26" s="2394"/>
      <c r="I26" s="2394"/>
      <c r="J26" s="2394"/>
      <c r="K26" s="2394"/>
      <c r="L26" s="2394"/>
    </row>
    <row r="27" spans="1:12" ht="15" customHeight="1">
      <c r="A27" s="2394"/>
      <c r="B27" s="2394"/>
      <c r="C27" s="2394"/>
      <c r="D27" s="2394"/>
      <c r="E27" s="2394"/>
      <c r="F27" s="2394"/>
      <c r="G27" s="2394"/>
      <c r="H27" s="2394"/>
      <c r="I27" s="2394"/>
      <c r="J27" s="2394"/>
      <c r="K27" s="2394"/>
      <c r="L27" s="2394"/>
    </row>
    <row r="28" spans="1:12" ht="15" customHeight="1">
      <c r="A28" s="2394"/>
      <c r="B28" s="2394"/>
      <c r="C28" s="2394"/>
      <c r="D28" s="2394"/>
      <c r="E28" s="2394"/>
      <c r="F28" s="2394"/>
      <c r="G28" s="2394"/>
      <c r="H28" s="2394"/>
      <c r="I28" s="2394"/>
      <c r="J28" s="2394"/>
      <c r="K28" s="2394"/>
      <c r="L28" s="2394"/>
    </row>
    <row r="29" spans="1:12" ht="15" customHeight="1">
      <c r="A29" s="2394"/>
      <c r="B29" s="2394"/>
      <c r="C29" s="2394"/>
      <c r="D29" s="2394"/>
      <c r="E29" s="2394"/>
      <c r="F29" s="2394"/>
      <c r="G29" s="2394"/>
      <c r="H29" s="2394"/>
      <c r="I29" s="2394"/>
      <c r="J29" s="2394"/>
      <c r="K29" s="2394"/>
      <c r="L29" s="2394"/>
    </row>
    <row r="30" spans="1:12" ht="15" customHeight="1">
      <c r="A30" s="2394"/>
      <c r="B30" s="2394"/>
      <c r="C30" s="2394"/>
      <c r="D30" s="2394"/>
      <c r="E30" s="2394"/>
      <c r="F30" s="2394"/>
      <c r="G30" s="2394"/>
      <c r="H30" s="2394"/>
      <c r="I30" s="2394"/>
      <c r="J30" s="2394"/>
      <c r="K30" s="2394"/>
      <c r="L30" s="2394"/>
    </row>
    <row r="31" spans="1:12" ht="15" customHeight="1">
      <c r="A31" s="2394"/>
      <c r="B31" s="2394"/>
      <c r="C31" s="2394"/>
      <c r="D31" s="2394"/>
      <c r="E31" s="2394"/>
      <c r="F31" s="2394"/>
      <c r="G31" s="2394"/>
      <c r="H31" s="2394"/>
      <c r="I31" s="2394"/>
      <c r="J31" s="2394"/>
      <c r="K31" s="2394"/>
      <c r="L31" s="2394"/>
    </row>
    <row r="32" spans="1:12" ht="48.75" customHeight="1">
      <c r="A32" s="2394"/>
      <c r="B32" s="2394"/>
      <c r="C32" s="2394"/>
      <c r="D32" s="2394"/>
      <c r="E32" s="2394"/>
      <c r="F32" s="2394"/>
      <c r="G32" s="2394"/>
      <c r="H32" s="2394"/>
      <c r="I32" s="2394"/>
      <c r="J32" s="2394"/>
      <c r="K32" s="2394"/>
      <c r="L32" s="2394"/>
    </row>
  </sheetData>
  <mergeCells count="1">
    <mergeCell ref="A7:L32"/>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topLeftCell="B1" zoomScale="85" zoomScaleNormal="100" zoomScaleSheetLayoutView="85" workbookViewId="0">
      <selection activeCell="N4" sqref="N4"/>
    </sheetView>
  </sheetViews>
  <sheetFormatPr baseColWidth="10" defaultColWidth="11.5703125" defaultRowHeight="15"/>
  <cols>
    <col min="1" max="1" width="17.5703125" style="69" customWidth="1"/>
    <col min="2" max="2" width="9" style="795" customWidth="1"/>
    <col min="3" max="3" width="8.7109375" style="795" customWidth="1"/>
    <col min="4" max="4" width="9.7109375" style="795" customWidth="1"/>
    <col min="5" max="5" width="10.28515625" style="795" customWidth="1"/>
    <col min="6" max="6" width="10.5703125" style="795" customWidth="1"/>
    <col min="7" max="7" width="10.85546875" style="795" customWidth="1"/>
    <col min="8" max="8" width="10.7109375" style="795" customWidth="1"/>
    <col min="9" max="9" width="12.28515625" style="795" customWidth="1"/>
    <col min="10" max="11" width="14.7109375" style="795" customWidth="1"/>
    <col min="12" max="12" width="12.7109375" style="795" customWidth="1"/>
    <col min="13" max="14" width="11.5703125" style="69"/>
    <col min="15" max="15" width="21.28515625" style="69" customWidth="1"/>
    <col min="16" max="16384" width="11.5703125" style="69"/>
  </cols>
  <sheetData>
    <row r="1" spans="1:17" ht="54.75" customHeight="1">
      <c r="A1" s="2395"/>
      <c r="B1" s="2396"/>
      <c r="C1" s="2396"/>
      <c r="D1" s="2396"/>
      <c r="E1" s="2396"/>
      <c r="F1" s="2396"/>
      <c r="G1" s="2396"/>
      <c r="H1" s="2396"/>
      <c r="I1" s="2396"/>
      <c r="J1" s="2396"/>
      <c r="K1" s="2396"/>
      <c r="L1" s="2396"/>
      <c r="M1" s="2396"/>
      <c r="N1" s="2396"/>
      <c r="O1" s="2396"/>
    </row>
    <row r="2" spans="1:17" s="32" customFormat="1" ht="4.5" customHeight="1">
      <c r="A2" s="174"/>
      <c r="B2" s="788"/>
      <c r="C2" s="788"/>
      <c r="D2" s="788"/>
      <c r="E2" s="788"/>
      <c r="F2" s="788"/>
      <c r="G2" s="788"/>
      <c r="H2" s="788"/>
      <c r="I2" s="788"/>
      <c r="J2" s="788"/>
      <c r="K2" s="788"/>
      <c r="L2" s="788"/>
      <c r="M2" s="175"/>
      <c r="N2" s="175"/>
      <c r="O2" s="175"/>
    </row>
    <row r="3" spans="1:17">
      <c r="A3" s="397" t="s">
        <v>376</v>
      </c>
      <c r="B3" s="789">
        <v>2008</v>
      </c>
      <c r="C3" s="789">
        <v>2009</v>
      </c>
      <c r="D3" s="789">
        <v>2010</v>
      </c>
      <c r="E3" s="789">
        <v>2011</v>
      </c>
      <c r="F3" s="789">
        <v>2012</v>
      </c>
      <c r="G3" s="789">
        <v>2013</v>
      </c>
      <c r="H3" s="789">
        <v>2014</v>
      </c>
      <c r="I3" s="1094">
        <v>2015</v>
      </c>
      <c r="J3" s="1094">
        <v>2016</v>
      </c>
      <c r="K3" s="1094" t="s">
        <v>986</v>
      </c>
      <c r="L3" s="790" t="s">
        <v>17</v>
      </c>
    </row>
    <row r="4" spans="1:17">
      <c r="A4" s="398" t="s">
        <v>377</v>
      </c>
      <c r="B4" s="791">
        <v>2517</v>
      </c>
      <c r="C4" s="791">
        <v>16947</v>
      </c>
      <c r="D4" s="791">
        <v>18645</v>
      </c>
      <c r="E4" s="791">
        <v>14304</v>
      </c>
      <c r="F4" s="791">
        <v>15292</v>
      </c>
      <c r="G4" s="791">
        <v>19148</v>
      </c>
      <c r="H4" s="791">
        <v>19155</v>
      </c>
      <c r="I4" s="791">
        <v>20471</v>
      </c>
      <c r="J4" s="791">
        <v>22106</v>
      </c>
      <c r="K4" s="791">
        <v>18588</v>
      </c>
      <c r="L4" s="792">
        <f>SUM(B4:K4)</f>
        <v>167173</v>
      </c>
      <c r="P4" s="157"/>
    </row>
    <row r="5" spans="1:17">
      <c r="A5" s="398" t="s">
        <v>378</v>
      </c>
      <c r="B5" s="791">
        <v>1331</v>
      </c>
      <c r="C5" s="791">
        <v>12867</v>
      </c>
      <c r="D5" s="791">
        <v>14073</v>
      </c>
      <c r="E5" s="791">
        <v>10986</v>
      </c>
      <c r="F5" s="791">
        <v>9465</v>
      </c>
      <c r="G5" s="791">
        <v>15638</v>
      </c>
      <c r="H5" s="791">
        <v>14934</v>
      </c>
      <c r="I5" s="791">
        <v>17424</v>
      </c>
      <c r="J5" s="791">
        <v>20299</v>
      </c>
      <c r="K5" s="791">
        <v>12559</v>
      </c>
      <c r="L5" s="792">
        <f>SUM(B5:K5)</f>
        <v>129576</v>
      </c>
      <c r="P5" s="157"/>
    </row>
    <row r="6" spans="1:17">
      <c r="A6" s="398" t="s">
        <v>385</v>
      </c>
      <c r="B6" s="791">
        <v>0</v>
      </c>
      <c r="C6" s="791">
        <v>3795</v>
      </c>
      <c r="D6" s="791">
        <v>24841</v>
      </c>
      <c r="E6" s="791">
        <v>33003</v>
      </c>
      <c r="F6" s="791">
        <v>37654</v>
      </c>
      <c r="G6" s="791">
        <v>46049</v>
      </c>
      <c r="H6" s="791">
        <v>59366</v>
      </c>
      <c r="I6" s="791">
        <v>74609</v>
      </c>
      <c r="J6" s="791">
        <v>89800</v>
      </c>
      <c r="K6" s="791">
        <v>106237</v>
      </c>
      <c r="L6" s="792">
        <f>SUM(B6:K6)</f>
        <v>475354</v>
      </c>
      <c r="P6" s="157"/>
    </row>
    <row r="7" spans="1:17">
      <c r="A7" s="397" t="s">
        <v>17</v>
      </c>
      <c r="B7" s="793">
        <f>SUM(B4:B6)</f>
        <v>3848</v>
      </c>
      <c r="C7" s="793">
        <f t="shared" ref="C7:K7" si="0">SUM(C4:C6)</f>
        <v>33609</v>
      </c>
      <c r="D7" s="793">
        <f t="shared" si="0"/>
        <v>57559</v>
      </c>
      <c r="E7" s="793">
        <f t="shared" si="0"/>
        <v>58293</v>
      </c>
      <c r="F7" s="793">
        <f t="shared" si="0"/>
        <v>62411</v>
      </c>
      <c r="G7" s="793">
        <f t="shared" si="0"/>
        <v>80835</v>
      </c>
      <c r="H7" s="793">
        <f t="shared" si="0"/>
        <v>93455</v>
      </c>
      <c r="I7" s="793">
        <f t="shared" si="0"/>
        <v>112504</v>
      </c>
      <c r="J7" s="793">
        <f>SUM(J4:J6)</f>
        <v>132205</v>
      </c>
      <c r="K7" s="793">
        <f t="shared" si="0"/>
        <v>137384</v>
      </c>
      <c r="L7" s="790">
        <f>SUM(L4:L6)</f>
        <v>772103</v>
      </c>
      <c r="P7" s="190"/>
    </row>
    <row r="8" spans="1:17">
      <c r="A8" s="87"/>
      <c r="B8" s="794"/>
      <c r="C8" s="794"/>
      <c r="D8" s="794"/>
      <c r="E8" s="794"/>
      <c r="F8" s="794"/>
      <c r="G8" s="794"/>
      <c r="H8" s="794"/>
      <c r="I8" s="794"/>
      <c r="J8" s="794"/>
      <c r="K8" s="794"/>
      <c r="L8" s="794"/>
    </row>
    <row r="9" spans="1:17">
      <c r="Q9" s="69" t="s">
        <v>25</v>
      </c>
    </row>
  </sheetData>
  <mergeCells count="1">
    <mergeCell ref="A1:O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K7" sqref="K7"/>
    </sheetView>
  </sheetViews>
  <sheetFormatPr baseColWidth="10" defaultColWidth="11.5703125" defaultRowHeight="22.5" customHeight="1"/>
  <cols>
    <col min="1" max="1" width="22.140625" style="69" customWidth="1"/>
    <col min="2" max="2" width="19.5703125" style="69" bestFit="1" customWidth="1"/>
    <col min="3" max="3" width="21" style="69" bestFit="1" customWidth="1"/>
    <col min="4" max="9" width="24.85546875" style="69" customWidth="1"/>
    <col min="10" max="11" width="24.85546875" style="956" customWidth="1"/>
    <col min="12" max="12" width="27.85546875" style="69" customWidth="1"/>
    <col min="13" max="13" width="16.7109375" style="69" bestFit="1" customWidth="1"/>
    <col min="14" max="14" width="14.5703125" style="69" customWidth="1"/>
    <col min="15" max="15" width="16.85546875" style="69" customWidth="1"/>
    <col min="16" max="16384" width="11.5703125" style="69"/>
  </cols>
  <sheetData>
    <row r="1" spans="1:16" ht="81" customHeight="1">
      <c r="A1" s="2286"/>
      <c r="B1" s="2244"/>
      <c r="C1" s="2244"/>
      <c r="D1" s="2244"/>
      <c r="E1" s="2244"/>
      <c r="F1" s="2244"/>
      <c r="G1" s="2244"/>
      <c r="H1" s="2244"/>
      <c r="I1" s="2244"/>
      <c r="J1" s="2244"/>
      <c r="K1" s="2244"/>
      <c r="L1" s="2244"/>
      <c r="M1" s="2244"/>
      <c r="N1" s="2244"/>
      <c r="O1" s="2244"/>
      <c r="P1" s="2244"/>
    </row>
    <row r="2" spans="1:16" ht="10.5" customHeight="1"/>
    <row r="3" spans="1:16" ht="22.5" customHeight="1">
      <c r="A3" s="399" t="s">
        <v>376</v>
      </c>
      <c r="B3" s="402">
        <v>2008</v>
      </c>
      <c r="C3" s="402">
        <v>2009</v>
      </c>
      <c r="D3" s="402">
        <v>2010</v>
      </c>
      <c r="E3" s="402">
        <v>2011</v>
      </c>
      <c r="F3" s="402">
        <v>2012</v>
      </c>
      <c r="G3" s="402">
        <v>2013</v>
      </c>
      <c r="H3" s="402">
        <v>2014</v>
      </c>
      <c r="I3" s="402">
        <v>2015</v>
      </c>
      <c r="J3" s="402">
        <v>2016</v>
      </c>
      <c r="K3" s="402" t="s">
        <v>993</v>
      </c>
      <c r="L3" s="399" t="s">
        <v>17</v>
      </c>
    </row>
    <row r="4" spans="1:16" ht="21.75" customHeight="1">
      <c r="A4" s="404" t="s">
        <v>377</v>
      </c>
      <c r="B4" s="401">
        <v>69129032.280000001</v>
      </c>
      <c r="C4" s="401">
        <v>561695524.11000001</v>
      </c>
      <c r="D4" s="401">
        <v>668415203.51999998</v>
      </c>
      <c r="E4" s="401">
        <v>537350292.14999998</v>
      </c>
      <c r="F4" s="401">
        <v>571314822.09000003</v>
      </c>
      <c r="G4" s="401">
        <v>766134331.44000006</v>
      </c>
      <c r="H4" s="401">
        <v>833145694.23000002</v>
      </c>
      <c r="I4" s="401">
        <v>947159221.13999999</v>
      </c>
      <c r="J4" s="401">
        <v>1076308222.8299999</v>
      </c>
      <c r="K4" s="401">
        <v>923967344.10000002</v>
      </c>
      <c r="L4" s="405">
        <f>SUM(B4:K4)</f>
        <v>6954619687.8900003</v>
      </c>
    </row>
    <row r="5" spans="1:16" ht="21.75" customHeight="1">
      <c r="A5" s="404" t="s">
        <v>378</v>
      </c>
      <c r="B5" s="401">
        <v>13366656.84</v>
      </c>
      <c r="C5" s="401">
        <v>132999984.59999999</v>
      </c>
      <c r="D5" s="401">
        <v>160430705.63999999</v>
      </c>
      <c r="E5" s="401">
        <v>137076595.08000001</v>
      </c>
      <c r="F5" s="401">
        <v>132457033.44</v>
      </c>
      <c r="G5" s="401">
        <v>228137238.59999999</v>
      </c>
      <c r="H5" s="401">
        <v>241566434.03999999</v>
      </c>
      <c r="I5" s="401">
        <v>290244565.31999999</v>
      </c>
      <c r="J5" s="401">
        <v>373695404.39999998</v>
      </c>
      <c r="K5" s="401">
        <v>246923159.88</v>
      </c>
      <c r="L5" s="405">
        <f>SUM(B5:K5)</f>
        <v>1956897777.8400002</v>
      </c>
    </row>
    <row r="6" spans="1:16" ht="21.75" customHeight="1">
      <c r="A6" s="404" t="s">
        <v>384</v>
      </c>
      <c r="B6" s="401">
        <v>0</v>
      </c>
      <c r="C6" s="401">
        <v>14428645.85</v>
      </c>
      <c r="D6" s="401">
        <v>100999551.52</v>
      </c>
      <c r="E6" s="401">
        <v>134096281.95999999</v>
      </c>
      <c r="F6" s="401">
        <v>157835997.61000001</v>
      </c>
      <c r="G6" s="401">
        <v>211271694.63</v>
      </c>
      <c r="H6" s="401">
        <v>248732154.31</v>
      </c>
      <c r="I6" s="401">
        <v>363517045.23000002</v>
      </c>
      <c r="J6" s="401">
        <v>468151582.33999997</v>
      </c>
      <c r="K6" s="401">
        <v>502373689.49000001</v>
      </c>
      <c r="L6" s="405">
        <f>SUM(B6:K6)</f>
        <v>2201406642.9399996</v>
      </c>
    </row>
    <row r="7" spans="1:16" ht="22.5" customHeight="1">
      <c r="A7" s="399" t="s">
        <v>17</v>
      </c>
      <c r="B7" s="403">
        <f t="shared" ref="B7:L7" si="0">SUM(B4:B6)</f>
        <v>82495689.120000005</v>
      </c>
      <c r="C7" s="403">
        <f t="shared" si="0"/>
        <v>709124154.56000006</v>
      </c>
      <c r="D7" s="403">
        <f t="shared" si="0"/>
        <v>929845460.67999995</v>
      </c>
      <c r="E7" s="403">
        <f t="shared" si="0"/>
        <v>808523169.19000006</v>
      </c>
      <c r="F7" s="403">
        <f t="shared" si="0"/>
        <v>861607853.13999999</v>
      </c>
      <c r="G7" s="403">
        <f t="shared" si="0"/>
        <v>1205543264.6700001</v>
      </c>
      <c r="H7" s="403">
        <f t="shared" si="0"/>
        <v>1323444282.5799999</v>
      </c>
      <c r="I7" s="403">
        <f t="shared" si="0"/>
        <v>1600920831.6900001</v>
      </c>
      <c r="J7" s="403">
        <f t="shared" si="0"/>
        <v>1918155209.5699999</v>
      </c>
      <c r="K7" s="403">
        <f>SUM(K4:K6)</f>
        <v>1673264193.47</v>
      </c>
      <c r="L7" s="400">
        <f t="shared" si="0"/>
        <v>11112924108.669998</v>
      </c>
    </row>
    <row r="8" spans="1:16" ht="22.5" customHeight="1">
      <c r="A8" s="2397"/>
      <c r="B8" s="2398"/>
      <c r="C8" s="2398"/>
      <c r="D8" s="2398"/>
      <c r="E8" s="2398"/>
      <c r="F8" s="2398"/>
      <c r="G8" s="2398"/>
      <c r="H8" s="2398"/>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70" zoomScaleNormal="100" zoomScaleSheetLayoutView="70" workbookViewId="0">
      <selection activeCell="O27" sqref="O27"/>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9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topLeftCell="C1" zoomScaleNormal="100" zoomScaleSheetLayoutView="100" workbookViewId="0">
      <selection activeCell="M1" sqref="M1:O1048576"/>
    </sheetView>
  </sheetViews>
  <sheetFormatPr baseColWidth="10" defaultColWidth="11.42578125" defaultRowHeight="15"/>
  <cols>
    <col min="1" max="6" width="11.42578125" style="69"/>
    <col min="7" max="7" width="8.85546875" style="69" customWidth="1"/>
    <col min="8" max="8" width="11.42578125" style="69"/>
    <col min="9" max="9" width="11.5703125" style="69" customWidth="1"/>
    <col min="10" max="12" width="11.42578125" style="69"/>
    <col min="13" max="13" width="19.85546875" style="69" customWidth="1"/>
    <col min="14" max="14" width="25.28515625" style="69" customWidth="1"/>
    <col min="15" max="16384" width="11.42578125" style="69"/>
  </cols>
  <sheetData>
    <row r="5" spans="1:13" ht="21.75" customHeight="1">
      <c r="A5" s="2399" t="s">
        <v>1033</v>
      </c>
      <c r="B5" s="2400"/>
      <c r="C5" s="2400"/>
      <c r="D5" s="2400"/>
      <c r="E5" s="2400"/>
      <c r="F5" s="2400"/>
      <c r="G5" s="2400"/>
      <c r="H5" s="2400"/>
      <c r="I5" s="2400"/>
      <c r="J5" s="2400"/>
      <c r="K5" s="2400"/>
      <c r="L5" s="2400"/>
    </row>
    <row r="6" spans="1:13">
      <c r="A6" s="2400"/>
      <c r="B6" s="2400"/>
      <c r="C6" s="2400"/>
      <c r="D6" s="2400"/>
      <c r="E6" s="2400"/>
      <c r="F6" s="2400"/>
      <c r="G6" s="2400"/>
      <c r="H6" s="2400"/>
      <c r="I6" s="2400"/>
      <c r="J6" s="2400"/>
      <c r="K6" s="2400"/>
      <c r="L6" s="2400"/>
    </row>
    <row r="7" spans="1:13">
      <c r="A7" s="2400"/>
      <c r="B7" s="2400"/>
      <c r="C7" s="2400"/>
      <c r="D7" s="2400"/>
      <c r="E7" s="2400"/>
      <c r="F7" s="2400"/>
      <c r="G7" s="2400"/>
      <c r="H7" s="2400"/>
      <c r="I7" s="2400"/>
      <c r="J7" s="2400"/>
      <c r="K7" s="2400"/>
      <c r="L7" s="2400"/>
    </row>
    <row r="8" spans="1:13">
      <c r="A8" s="2400"/>
      <c r="B8" s="2400"/>
      <c r="C8" s="2400"/>
      <c r="D8" s="2400"/>
      <c r="E8" s="2400"/>
      <c r="F8" s="2400"/>
      <c r="G8" s="2400"/>
      <c r="H8" s="2400"/>
      <c r="I8" s="2400"/>
      <c r="J8" s="2400"/>
      <c r="K8" s="2400"/>
      <c r="L8" s="2400"/>
    </row>
    <row r="9" spans="1:13">
      <c r="A9" s="2400"/>
      <c r="B9" s="2400"/>
      <c r="C9" s="2400"/>
      <c r="D9" s="2400"/>
      <c r="E9" s="2400"/>
      <c r="F9" s="2400"/>
      <c r="G9" s="2400"/>
      <c r="H9" s="2400"/>
      <c r="I9" s="2400"/>
      <c r="J9" s="2400"/>
      <c r="K9" s="2400"/>
      <c r="L9" s="2400"/>
    </row>
    <row r="10" spans="1:13">
      <c r="A10" s="2400"/>
      <c r="B10" s="2400"/>
      <c r="C10" s="2400"/>
      <c r="D10" s="2400"/>
      <c r="E10" s="2400"/>
      <c r="F10" s="2400"/>
      <c r="G10" s="2400"/>
      <c r="H10" s="2400"/>
      <c r="I10" s="2400"/>
      <c r="J10" s="2400"/>
      <c r="K10" s="2400"/>
      <c r="L10" s="2400"/>
    </row>
    <row r="11" spans="1:13">
      <c r="A11" s="2400"/>
      <c r="B11" s="2400"/>
      <c r="C11" s="2400"/>
      <c r="D11" s="2400"/>
      <c r="E11" s="2400"/>
      <c r="F11" s="2400"/>
      <c r="G11" s="2400"/>
      <c r="H11" s="2400"/>
      <c r="I11" s="2400"/>
      <c r="J11" s="2400"/>
      <c r="K11" s="2400"/>
      <c r="L11" s="2400"/>
    </row>
    <row r="12" spans="1:13">
      <c r="A12" s="2400"/>
      <c r="B12" s="2400"/>
      <c r="C12" s="2400"/>
      <c r="D12" s="2400"/>
      <c r="E12" s="2400"/>
      <c r="F12" s="2400"/>
      <c r="G12" s="2400"/>
      <c r="H12" s="2400"/>
      <c r="I12" s="2400"/>
      <c r="J12" s="2400"/>
      <c r="K12" s="2400"/>
      <c r="L12" s="2400"/>
    </row>
    <row r="13" spans="1:13">
      <c r="A13" s="2400"/>
      <c r="B13" s="2400"/>
      <c r="C13" s="2400"/>
      <c r="D13" s="2400"/>
      <c r="E13" s="2400"/>
      <c r="F13" s="2400"/>
      <c r="G13" s="2400"/>
      <c r="H13" s="2400"/>
      <c r="I13" s="2400"/>
      <c r="J13" s="2400"/>
      <c r="K13" s="2400"/>
      <c r="L13" s="2400"/>
    </row>
    <row r="14" spans="1:13">
      <c r="A14" s="2400"/>
      <c r="B14" s="2400"/>
      <c r="C14" s="2400"/>
      <c r="D14" s="2400"/>
      <c r="E14" s="2400"/>
      <c r="F14" s="2400"/>
      <c r="G14" s="2400"/>
      <c r="H14" s="2400"/>
      <c r="I14" s="2400"/>
      <c r="J14" s="2400"/>
      <c r="K14" s="2400"/>
      <c r="L14" s="2400"/>
    </row>
    <row r="15" spans="1:13">
      <c r="A15" s="2400"/>
      <c r="B15" s="2400"/>
      <c r="C15" s="2400"/>
      <c r="D15" s="2400"/>
      <c r="E15" s="2400"/>
      <c r="F15" s="2400"/>
      <c r="G15" s="2400"/>
      <c r="H15" s="2400"/>
      <c r="I15" s="2400"/>
      <c r="J15" s="2400"/>
      <c r="K15" s="2400"/>
      <c r="L15" s="2400"/>
      <c r="M15" s="94"/>
    </row>
    <row r="16" spans="1:13">
      <c r="A16" s="2400"/>
      <c r="B16" s="2400"/>
      <c r="C16" s="2400"/>
      <c r="D16" s="2400"/>
      <c r="E16" s="2400"/>
      <c r="F16" s="2400"/>
      <c r="G16" s="2400"/>
      <c r="H16" s="2400"/>
      <c r="I16" s="2400"/>
      <c r="J16" s="2400"/>
      <c r="K16" s="2400"/>
      <c r="L16" s="2400"/>
      <c r="M16" s="94"/>
    </row>
    <row r="17" spans="1:15">
      <c r="A17" s="2400"/>
      <c r="B17" s="2400"/>
      <c r="C17" s="2400"/>
      <c r="D17" s="2400"/>
      <c r="E17" s="2400"/>
      <c r="F17" s="2400"/>
      <c r="G17" s="2400"/>
      <c r="H17" s="2400"/>
      <c r="I17" s="2400"/>
      <c r="J17" s="2400"/>
      <c r="K17" s="2400"/>
      <c r="L17" s="2400"/>
      <c r="M17" s="94"/>
    </row>
    <row r="18" spans="1:15">
      <c r="A18" s="2400"/>
      <c r="B18" s="2400"/>
      <c r="C18" s="2400"/>
      <c r="D18" s="2400"/>
      <c r="E18" s="2400"/>
      <c r="F18" s="2400"/>
      <c r="G18" s="2400"/>
      <c r="H18" s="2400"/>
      <c r="I18" s="2400"/>
      <c r="J18" s="2400"/>
      <c r="K18" s="2400"/>
      <c r="L18" s="2400"/>
      <c r="M18" s="94"/>
    </row>
    <row r="19" spans="1:15">
      <c r="A19" s="2400"/>
      <c r="B19" s="2400"/>
      <c r="C19" s="2400"/>
      <c r="D19" s="2400"/>
      <c r="E19" s="2400"/>
      <c r="F19" s="2400"/>
      <c r="G19" s="2400"/>
      <c r="H19" s="2400"/>
      <c r="I19" s="2400"/>
      <c r="J19" s="2400"/>
      <c r="K19" s="2400"/>
      <c r="L19" s="2400"/>
      <c r="M19" s="94"/>
    </row>
    <row r="20" spans="1:15">
      <c r="A20" s="2400"/>
      <c r="B20" s="2400"/>
      <c r="C20" s="2400"/>
      <c r="D20" s="2400"/>
      <c r="E20" s="2400"/>
      <c r="F20" s="2400"/>
      <c r="G20" s="2400"/>
      <c r="H20" s="2400"/>
      <c r="I20" s="2400"/>
      <c r="J20" s="2400"/>
      <c r="K20" s="2400"/>
      <c r="L20" s="2400"/>
      <c r="M20" s="94"/>
    </row>
    <row r="21" spans="1:15">
      <c r="A21" s="2400"/>
      <c r="B21" s="2400"/>
      <c r="C21" s="2400"/>
      <c r="D21" s="2400"/>
      <c r="E21" s="2400"/>
      <c r="F21" s="2400"/>
      <c r="G21" s="2400"/>
      <c r="H21" s="2400"/>
      <c r="I21" s="2400"/>
      <c r="J21" s="2400"/>
      <c r="K21" s="2400"/>
      <c r="L21" s="2400"/>
      <c r="M21" s="94"/>
    </row>
    <row r="22" spans="1:15">
      <c r="A22" s="2400"/>
      <c r="B22" s="2400"/>
      <c r="C22" s="2400"/>
      <c r="D22" s="2400"/>
      <c r="E22" s="2400"/>
      <c r="F22" s="2400"/>
      <c r="G22" s="2400"/>
      <c r="H22" s="2400"/>
      <c r="I22" s="2400"/>
      <c r="J22" s="2400"/>
      <c r="K22" s="2400"/>
      <c r="L22" s="2400"/>
      <c r="M22" s="94"/>
    </row>
    <row r="23" spans="1:15">
      <c r="A23" s="2400"/>
      <c r="B23" s="2400"/>
      <c r="C23" s="2400"/>
      <c r="D23" s="2400"/>
      <c r="E23" s="2400"/>
      <c r="F23" s="2400"/>
      <c r="G23" s="2400"/>
      <c r="H23" s="2400"/>
      <c r="I23" s="2400"/>
      <c r="J23" s="2400"/>
      <c r="K23" s="2400"/>
      <c r="L23" s="2400"/>
      <c r="M23" s="94"/>
    </row>
    <row r="24" spans="1:15">
      <c r="A24" s="2400"/>
      <c r="B24" s="2400"/>
      <c r="C24" s="2400"/>
      <c r="D24" s="2400"/>
      <c r="E24" s="2400"/>
      <c r="F24" s="2400"/>
      <c r="G24" s="2400"/>
      <c r="H24" s="2400"/>
      <c r="I24" s="2400"/>
      <c r="J24" s="2400"/>
      <c r="K24" s="2400"/>
      <c r="L24" s="2400"/>
      <c r="M24" s="94"/>
    </row>
    <row r="25" spans="1:15">
      <c r="A25" s="2400"/>
      <c r="B25" s="2400"/>
      <c r="C25" s="2400"/>
      <c r="D25" s="2400"/>
      <c r="E25" s="2400"/>
      <c r="F25" s="2400"/>
      <c r="G25" s="2400"/>
      <c r="H25" s="2400"/>
      <c r="I25" s="2400"/>
      <c r="J25" s="2400"/>
      <c r="K25" s="2400"/>
      <c r="L25" s="2400"/>
      <c r="M25" s="94"/>
    </row>
    <row r="26" spans="1:15">
      <c r="A26" s="2400"/>
      <c r="B26" s="2400"/>
      <c r="C26" s="2400"/>
      <c r="D26" s="2400"/>
      <c r="E26" s="2400"/>
      <c r="F26" s="2400"/>
      <c r="G26" s="2400"/>
      <c r="H26" s="2400"/>
      <c r="I26" s="2400"/>
      <c r="J26" s="2400"/>
      <c r="K26" s="2400"/>
      <c r="L26" s="2400"/>
      <c r="M26" s="94"/>
      <c r="O26" s="241"/>
    </row>
    <row r="27" spans="1:15">
      <c r="A27" s="2400"/>
      <c r="B27" s="2400"/>
      <c r="C27" s="2400"/>
      <c r="D27" s="2400"/>
      <c r="E27" s="2400"/>
      <c r="F27" s="2400"/>
      <c r="G27" s="2400"/>
      <c r="H27" s="2400"/>
      <c r="I27" s="2400"/>
      <c r="J27" s="2400"/>
      <c r="K27" s="2400"/>
      <c r="L27" s="2400"/>
      <c r="M27" s="22"/>
      <c r="N27" s="241"/>
    </row>
    <row r="28" spans="1:15">
      <c r="A28" s="2400"/>
      <c r="B28" s="2400"/>
      <c r="C28" s="2400"/>
      <c r="D28" s="2400"/>
      <c r="E28" s="2400"/>
      <c r="F28" s="2400"/>
      <c r="G28" s="2400"/>
      <c r="H28" s="2400"/>
      <c r="I28" s="2400"/>
      <c r="J28" s="2400"/>
      <c r="K28" s="2400"/>
      <c r="L28" s="2400"/>
      <c r="M28" s="22"/>
      <c r="N28" s="241"/>
    </row>
    <row r="29" spans="1:15">
      <c r="A29" s="2400"/>
      <c r="B29" s="2400"/>
      <c r="C29" s="2400"/>
      <c r="D29" s="2400"/>
      <c r="E29" s="2400"/>
      <c r="F29" s="2400"/>
      <c r="G29" s="2400"/>
      <c r="H29" s="2400"/>
      <c r="I29" s="2400"/>
      <c r="J29" s="2400"/>
      <c r="K29" s="2400"/>
      <c r="L29" s="2400"/>
    </row>
    <row r="30" spans="1:15">
      <c r="A30" s="2400"/>
      <c r="B30" s="2400"/>
      <c r="C30" s="2400"/>
      <c r="D30" s="2400"/>
      <c r="E30" s="2400"/>
      <c r="F30" s="2400"/>
      <c r="G30" s="2400"/>
      <c r="H30" s="2400"/>
      <c r="I30" s="2400"/>
      <c r="J30" s="2400"/>
      <c r="K30" s="2400"/>
      <c r="L30" s="2400"/>
    </row>
    <row r="31" spans="1:15">
      <c r="A31" s="2400"/>
      <c r="B31" s="2400"/>
      <c r="C31" s="2400"/>
      <c r="D31" s="2400"/>
      <c r="E31" s="2400"/>
      <c r="F31" s="2400"/>
      <c r="G31" s="2400"/>
      <c r="H31" s="2400"/>
      <c r="I31" s="2400"/>
      <c r="J31" s="2400"/>
      <c r="K31" s="2400"/>
      <c r="L31" s="2400"/>
    </row>
  </sheetData>
  <mergeCells count="1">
    <mergeCell ref="A5:L31"/>
  </mergeCells>
  <pageMargins left="0.7" right="0.7" top="0.75" bottom="0.75" header="0.3" footer="0.3"/>
  <pageSetup scale="9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40" zoomScaleNormal="100" zoomScaleSheetLayoutView="40" workbookViewId="0">
      <selection activeCell="P1" sqref="P1:AF1048576"/>
    </sheetView>
  </sheetViews>
  <sheetFormatPr baseColWidth="10" defaultColWidth="11.42578125" defaultRowHeight="15"/>
  <cols>
    <col min="1" max="1" width="25.7109375" style="69" customWidth="1"/>
    <col min="2" max="2" width="22.42578125" style="69" customWidth="1"/>
    <col min="3" max="3" width="25.28515625" style="69" customWidth="1"/>
    <col min="4" max="4" width="25.28515625" style="180" customWidth="1"/>
    <col min="5" max="5" width="21.140625" style="69" customWidth="1"/>
    <col min="6" max="6" width="30.28515625" style="69" customWidth="1"/>
    <col min="7" max="7" width="26.5703125" style="69" customWidth="1"/>
    <col min="8" max="8" width="14.5703125" style="69" bestFit="1" customWidth="1"/>
    <col min="9" max="9" width="35" style="69" customWidth="1"/>
    <col min="10" max="10" width="27.140625" style="69" customWidth="1"/>
    <col min="11" max="11" width="33.28515625" style="69" customWidth="1"/>
    <col min="12" max="12" width="16.28515625" style="69" customWidth="1"/>
    <col min="13" max="16384" width="11.42578125" style="69"/>
  </cols>
  <sheetData>
    <row r="1" spans="1:12" ht="104.25" customHeight="1">
      <c r="A1" s="2286"/>
      <c r="B1" s="2286"/>
      <c r="C1" s="2286"/>
      <c r="D1" s="2286"/>
      <c r="E1" s="2286"/>
      <c r="F1" s="2286"/>
      <c r="G1" s="2286"/>
      <c r="H1" s="2286"/>
      <c r="I1" s="2286"/>
      <c r="J1" s="2286"/>
      <c r="K1" s="2286"/>
      <c r="L1" s="2286"/>
    </row>
    <row r="2" spans="1:12" ht="4.5" customHeight="1"/>
    <row r="3" spans="1:12" ht="32.25" customHeight="1">
      <c r="A3" s="648"/>
      <c r="B3" s="2401" t="s">
        <v>165</v>
      </c>
      <c r="C3" s="2402"/>
      <c r="D3" s="2402"/>
      <c r="E3" s="2402"/>
      <c r="F3" s="2402"/>
      <c r="G3" s="2403"/>
    </row>
    <row r="4" spans="1:12" ht="41.25" customHeight="1">
      <c r="A4" s="649" t="s">
        <v>168</v>
      </c>
      <c r="B4" s="649" t="s">
        <v>166</v>
      </c>
      <c r="C4" s="900" t="s">
        <v>167</v>
      </c>
      <c r="D4" s="1174" t="s">
        <v>655</v>
      </c>
      <c r="E4" s="1692" t="s">
        <v>182</v>
      </c>
      <c r="F4" s="900" t="s">
        <v>183</v>
      </c>
      <c r="G4" s="650" t="s">
        <v>184</v>
      </c>
    </row>
    <row r="5" spans="1:12" ht="21" customHeight="1">
      <c r="A5" s="902">
        <v>2003</v>
      </c>
      <c r="B5" s="1286">
        <v>3</v>
      </c>
      <c r="C5" s="1287">
        <v>24</v>
      </c>
      <c r="D5" s="1288"/>
      <c r="E5" s="1693">
        <f t="shared" ref="E5:E19" si="0">+B5+C5+D5</f>
        <v>27</v>
      </c>
      <c r="F5" s="1289">
        <f t="shared" ref="F5:F19" si="1">B5/E5</f>
        <v>0.1111111111111111</v>
      </c>
      <c r="G5" s="1290">
        <f t="shared" ref="G5:G19" si="2">C5/E5</f>
        <v>0.88888888888888884</v>
      </c>
    </row>
    <row r="6" spans="1:12" ht="21" customHeight="1">
      <c r="A6" s="902">
        <v>2004</v>
      </c>
      <c r="B6" s="1291">
        <v>2</v>
      </c>
      <c r="C6" s="1292">
        <v>63</v>
      </c>
      <c r="D6" s="1293"/>
      <c r="E6" s="1694">
        <f t="shared" si="0"/>
        <v>65</v>
      </c>
      <c r="F6" s="1294">
        <f t="shared" si="1"/>
        <v>3.0769230769230771E-2</v>
      </c>
      <c r="G6" s="1295">
        <f t="shared" si="2"/>
        <v>0.96923076923076923</v>
      </c>
    </row>
    <row r="7" spans="1:12" ht="21" customHeight="1">
      <c r="A7" s="902">
        <v>2005</v>
      </c>
      <c r="B7" s="1291">
        <v>34</v>
      </c>
      <c r="C7" s="1292">
        <v>181</v>
      </c>
      <c r="D7" s="1293"/>
      <c r="E7" s="1694">
        <f t="shared" si="0"/>
        <v>215</v>
      </c>
      <c r="F7" s="1294">
        <f t="shared" si="1"/>
        <v>0.15813953488372093</v>
      </c>
      <c r="G7" s="1295">
        <f t="shared" si="2"/>
        <v>0.8418604651162791</v>
      </c>
    </row>
    <row r="8" spans="1:12" ht="21" customHeight="1">
      <c r="A8" s="902">
        <v>2006</v>
      </c>
      <c r="B8" s="1291">
        <v>99</v>
      </c>
      <c r="C8" s="1292">
        <v>278</v>
      </c>
      <c r="D8" s="1293">
        <v>3</v>
      </c>
      <c r="E8" s="1694">
        <f t="shared" si="0"/>
        <v>380</v>
      </c>
      <c r="F8" s="1294">
        <f t="shared" si="1"/>
        <v>0.26052631578947366</v>
      </c>
      <c r="G8" s="1295">
        <f t="shared" si="2"/>
        <v>0.73157894736842111</v>
      </c>
    </row>
    <row r="9" spans="1:12" ht="21" customHeight="1">
      <c r="A9" s="902">
        <v>2007</v>
      </c>
      <c r="B9" s="1291">
        <v>154</v>
      </c>
      <c r="C9" s="1292">
        <v>252</v>
      </c>
      <c r="D9" s="1293"/>
      <c r="E9" s="1694">
        <f t="shared" si="0"/>
        <v>406</v>
      </c>
      <c r="F9" s="1294">
        <f t="shared" si="1"/>
        <v>0.37931034482758619</v>
      </c>
      <c r="G9" s="1295">
        <f t="shared" si="2"/>
        <v>0.62068965517241381</v>
      </c>
    </row>
    <row r="10" spans="1:12" ht="21" customHeight="1">
      <c r="A10" s="902">
        <v>2008</v>
      </c>
      <c r="B10" s="1296">
        <v>246</v>
      </c>
      <c r="C10" s="1297">
        <v>362</v>
      </c>
      <c r="D10" s="1298"/>
      <c r="E10" s="1694">
        <f t="shared" si="0"/>
        <v>608</v>
      </c>
      <c r="F10" s="1294">
        <f t="shared" si="1"/>
        <v>0.40460526315789475</v>
      </c>
      <c r="G10" s="1295">
        <f t="shared" si="2"/>
        <v>0.59539473684210531</v>
      </c>
    </row>
    <row r="11" spans="1:12" ht="21" customHeight="1">
      <c r="A11" s="902">
        <v>2009</v>
      </c>
      <c r="B11" s="1296">
        <v>258</v>
      </c>
      <c r="C11" s="1297">
        <v>581</v>
      </c>
      <c r="D11" s="1298">
        <v>1</v>
      </c>
      <c r="E11" s="1694">
        <f t="shared" si="0"/>
        <v>840</v>
      </c>
      <c r="F11" s="1294">
        <f t="shared" si="1"/>
        <v>0.30714285714285716</v>
      </c>
      <c r="G11" s="1295">
        <f t="shared" si="2"/>
        <v>0.69166666666666665</v>
      </c>
    </row>
    <row r="12" spans="1:12" ht="21" customHeight="1">
      <c r="A12" s="902">
        <v>2010</v>
      </c>
      <c r="B12" s="1296">
        <v>255</v>
      </c>
      <c r="C12" s="1297">
        <v>415</v>
      </c>
      <c r="D12" s="1298">
        <v>1</v>
      </c>
      <c r="E12" s="1694">
        <f t="shared" si="0"/>
        <v>671</v>
      </c>
      <c r="F12" s="1294">
        <f t="shared" si="1"/>
        <v>0.38002980625931443</v>
      </c>
      <c r="G12" s="1295">
        <f t="shared" si="2"/>
        <v>0.61847988077496274</v>
      </c>
    </row>
    <row r="13" spans="1:12" ht="21" customHeight="1">
      <c r="A13" s="902">
        <v>2011</v>
      </c>
      <c r="B13" s="1296">
        <v>369</v>
      </c>
      <c r="C13" s="1297">
        <v>506</v>
      </c>
      <c r="D13" s="1298"/>
      <c r="E13" s="1694">
        <f t="shared" si="0"/>
        <v>875</v>
      </c>
      <c r="F13" s="1294">
        <f t="shared" si="1"/>
        <v>0.42171428571428571</v>
      </c>
      <c r="G13" s="1295">
        <f t="shared" si="2"/>
        <v>0.57828571428571429</v>
      </c>
    </row>
    <row r="14" spans="1:12" ht="21" customHeight="1">
      <c r="A14" s="902">
        <v>2012</v>
      </c>
      <c r="B14" s="1296">
        <v>628</v>
      </c>
      <c r="C14" s="1297">
        <v>603</v>
      </c>
      <c r="D14" s="1298">
        <v>1</v>
      </c>
      <c r="E14" s="1694">
        <f t="shared" si="0"/>
        <v>1232</v>
      </c>
      <c r="F14" s="1294">
        <f t="shared" si="1"/>
        <v>0.50974025974025972</v>
      </c>
      <c r="G14" s="1295">
        <f t="shared" si="2"/>
        <v>0.48944805194805197</v>
      </c>
    </row>
    <row r="15" spans="1:12" ht="21" customHeight="1">
      <c r="A15" s="902" t="s">
        <v>507</v>
      </c>
      <c r="B15" s="1296">
        <v>1205</v>
      </c>
      <c r="C15" s="1297">
        <v>659</v>
      </c>
      <c r="D15" s="1298">
        <v>8</v>
      </c>
      <c r="E15" s="1694">
        <f t="shared" si="0"/>
        <v>1872</v>
      </c>
      <c r="F15" s="1294">
        <f t="shared" si="1"/>
        <v>0.64369658119658124</v>
      </c>
      <c r="G15" s="1295">
        <f t="shared" si="2"/>
        <v>0.35202991452991456</v>
      </c>
    </row>
    <row r="16" spans="1:12" ht="21" customHeight="1">
      <c r="A16" s="902" t="s">
        <v>512</v>
      </c>
      <c r="B16" s="1296">
        <v>1005</v>
      </c>
      <c r="C16" s="1297">
        <v>722</v>
      </c>
      <c r="D16" s="1298">
        <v>7</v>
      </c>
      <c r="E16" s="1694">
        <f t="shared" si="0"/>
        <v>1734</v>
      </c>
      <c r="F16" s="1294">
        <f t="shared" si="1"/>
        <v>0.57958477508650519</v>
      </c>
      <c r="G16" s="1295">
        <f t="shared" si="2"/>
        <v>0.41637831603229525</v>
      </c>
    </row>
    <row r="17" spans="1:7" ht="21" customHeight="1">
      <c r="A17" s="902" t="s">
        <v>825</v>
      </c>
      <c r="B17" s="1296">
        <v>740</v>
      </c>
      <c r="C17" s="1297">
        <v>836</v>
      </c>
      <c r="D17" s="1298">
        <v>0</v>
      </c>
      <c r="E17" s="1694">
        <f t="shared" si="0"/>
        <v>1576</v>
      </c>
      <c r="F17" s="1294">
        <f t="shared" si="1"/>
        <v>0.46954314720812185</v>
      </c>
      <c r="G17" s="1295">
        <f t="shared" si="2"/>
        <v>0.53045685279187815</v>
      </c>
    </row>
    <row r="18" spans="1:7" s="956" customFormat="1" ht="21" customHeight="1">
      <c r="A18" s="902" t="s">
        <v>910</v>
      </c>
      <c r="B18" s="1296">
        <v>580</v>
      </c>
      <c r="C18" s="1297">
        <v>937</v>
      </c>
      <c r="D18" s="1298">
        <v>0</v>
      </c>
      <c r="E18" s="1694">
        <f t="shared" si="0"/>
        <v>1517</v>
      </c>
      <c r="F18" s="1294">
        <f t="shared" si="1"/>
        <v>0.3823335530652604</v>
      </c>
      <c r="G18" s="1295">
        <f t="shared" si="2"/>
        <v>0.6176664469347396</v>
      </c>
    </row>
    <row r="19" spans="1:7" s="956" customFormat="1" ht="21" customHeight="1">
      <c r="A19" s="902" t="s">
        <v>1002</v>
      </c>
      <c r="B19" s="1296">
        <v>660</v>
      </c>
      <c r="C19" s="1297">
        <v>933</v>
      </c>
      <c r="D19" s="1298">
        <v>0</v>
      </c>
      <c r="E19" s="1694">
        <f t="shared" si="0"/>
        <v>1593</v>
      </c>
      <c r="F19" s="1294">
        <f t="shared" si="1"/>
        <v>0.4143126177024482</v>
      </c>
      <c r="G19" s="1295">
        <f t="shared" si="2"/>
        <v>0.5856873822975518</v>
      </c>
    </row>
    <row r="20" spans="1:7" ht="18.75">
      <c r="A20" s="901" t="s">
        <v>87</v>
      </c>
      <c r="B20" s="1608">
        <f>SUM(B5:B19)</f>
        <v>6238</v>
      </c>
      <c r="C20" s="1607">
        <f>SUM(C5:C19)</f>
        <v>7352</v>
      </c>
      <c r="D20" s="1607">
        <f>SUM(D5:D19)</f>
        <v>21</v>
      </c>
      <c r="E20" s="1695">
        <f>SUM(E5:E19)</f>
        <v>13611</v>
      </c>
      <c r="F20" s="651"/>
      <c r="G20" s="652"/>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H8" sqref="H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27"/>
      <c r="B1" s="2327"/>
      <c r="C1" s="2327"/>
      <c r="D1" s="2327"/>
      <c r="E1" s="2327"/>
      <c r="F1" s="2327"/>
      <c r="G1" s="2327"/>
      <c r="H1" s="2327"/>
      <c r="I1" s="2327"/>
      <c r="J1" s="2327"/>
      <c r="K1" s="2327"/>
      <c r="L1" s="2327"/>
      <c r="M1" s="2327"/>
      <c r="N1" s="2327"/>
    </row>
    <row r="2" spans="1:14" ht="14.25" customHeight="1">
      <c r="A2" s="2404"/>
      <c r="B2" s="2404"/>
    </row>
    <row r="3" spans="1:14" ht="25.5" customHeight="1">
      <c r="A3" s="407" t="s">
        <v>448</v>
      </c>
      <c r="B3" s="605" t="s">
        <v>473</v>
      </c>
      <c r="C3" s="605" t="s">
        <v>474</v>
      </c>
      <c r="D3" s="315" t="s">
        <v>472</v>
      </c>
    </row>
    <row r="4" spans="1:14" s="956" customFormat="1" ht="22.5" customHeight="1">
      <c r="A4" s="1585" t="s">
        <v>898</v>
      </c>
      <c r="B4" s="1586">
        <v>0</v>
      </c>
      <c r="C4" s="1586">
        <v>0</v>
      </c>
      <c r="D4" s="1587">
        <v>0</v>
      </c>
    </row>
    <row r="5" spans="1:14" s="191" customFormat="1" ht="18.75">
      <c r="A5" s="863" t="s">
        <v>85</v>
      </c>
      <c r="B5" s="406">
        <v>4450.57</v>
      </c>
      <c r="C5" s="406">
        <v>9541.18</v>
      </c>
      <c r="D5" s="408">
        <v>7646.55</v>
      </c>
    </row>
    <row r="6" spans="1:14" s="191" customFormat="1" ht="18.75">
      <c r="A6" s="863" t="s">
        <v>86</v>
      </c>
      <c r="B6" s="406">
        <v>4456.41</v>
      </c>
      <c r="C6" s="406">
        <v>10308.64</v>
      </c>
      <c r="D6" s="408">
        <v>7554.99</v>
      </c>
    </row>
    <row r="7" spans="1:14" s="191" customFormat="1" ht="18.75">
      <c r="A7" s="863" t="s">
        <v>77</v>
      </c>
      <c r="B7" s="406">
        <v>3376</v>
      </c>
      <c r="C7" s="406">
        <v>7644.7</v>
      </c>
      <c r="D7" s="408">
        <v>6420.34</v>
      </c>
    </row>
    <row r="8" spans="1:14" s="191" customFormat="1" ht="18.75">
      <c r="A8" s="863" t="s">
        <v>78</v>
      </c>
      <c r="B8" s="406">
        <v>2741.81</v>
      </c>
      <c r="C8" s="406">
        <v>6926</v>
      </c>
      <c r="D8" s="408">
        <v>5138.07</v>
      </c>
    </row>
    <row r="9" spans="1:14" s="191" customFormat="1" ht="18.75">
      <c r="A9" s="863" t="s">
        <v>79</v>
      </c>
      <c r="B9" s="406">
        <v>4014.28</v>
      </c>
      <c r="C9" s="406">
        <v>9131.27</v>
      </c>
      <c r="D9" s="408">
        <v>7299.73</v>
      </c>
    </row>
    <row r="10" spans="1:14" s="191" customFormat="1" ht="18.75">
      <c r="A10" s="863" t="s">
        <v>446</v>
      </c>
      <c r="B10" s="406">
        <v>9588.3700000000008</v>
      </c>
      <c r="C10" s="406">
        <v>31141.85</v>
      </c>
      <c r="D10" s="408">
        <v>26202.51</v>
      </c>
    </row>
    <row r="11" spans="1:14" s="191" customFormat="1" ht="18.75">
      <c r="A11" s="863" t="s">
        <v>447</v>
      </c>
      <c r="B11" s="406">
        <v>11542.79</v>
      </c>
      <c r="C11" s="406">
        <v>23167.38</v>
      </c>
      <c r="D11" s="408">
        <v>17552.11</v>
      </c>
    </row>
    <row r="12" spans="1:14" s="191" customFormat="1" ht="18" customHeight="1">
      <c r="A12" s="863" t="s">
        <v>647</v>
      </c>
      <c r="B12" s="406">
        <v>5728.75</v>
      </c>
      <c r="C12" s="406">
        <v>15115.61</v>
      </c>
      <c r="D12" s="408">
        <v>10707.71</v>
      </c>
    </row>
    <row r="13" spans="1:14" s="69" customFormat="1" ht="18.75" customHeight="1">
      <c r="A13" s="823" t="s">
        <v>17</v>
      </c>
      <c r="B13" s="825">
        <v>4214.8100000000004</v>
      </c>
      <c r="C13" s="824">
        <v>9753.0400000000009</v>
      </c>
      <c r="D13" s="824">
        <v>7494.6</v>
      </c>
    </row>
    <row r="14" spans="1:14" ht="18.75">
      <c r="A14" s="409" t="s">
        <v>995</v>
      </c>
      <c r="B14" s="410"/>
      <c r="C14" s="410"/>
      <c r="D14" s="410"/>
      <c r="F14" s="69"/>
      <c r="G14" s="69"/>
      <c r="H14" s="69"/>
      <c r="I14" s="69"/>
      <c r="J14" s="69"/>
      <c r="K14" s="69"/>
      <c r="L14" s="69"/>
      <c r="M14" s="69"/>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topLeftCell="B1" zoomScale="55" zoomScaleNormal="85" zoomScaleSheetLayoutView="55" workbookViewId="0">
      <selection activeCell="N1" sqref="N1:R1048576"/>
    </sheetView>
  </sheetViews>
  <sheetFormatPr baseColWidth="10" defaultColWidth="11.42578125" defaultRowHeight="13.5" customHeight="1"/>
  <cols>
    <col min="1" max="1" width="27" style="62" customWidth="1"/>
    <col min="2" max="5" width="22" style="62" customWidth="1"/>
    <col min="6" max="6" width="22.85546875" style="62" customWidth="1"/>
    <col min="7" max="9" width="21.42578125" style="62" customWidth="1"/>
    <col min="10" max="10" width="18.42578125" style="62" customWidth="1"/>
    <col min="11" max="11" width="20.28515625" style="62" customWidth="1"/>
    <col min="12" max="12" width="21.5703125" style="62" customWidth="1"/>
    <col min="13" max="13" width="2.7109375" style="62" customWidth="1"/>
    <col min="14" max="16384" width="11.42578125" style="62"/>
  </cols>
  <sheetData>
    <row r="2" spans="1:14" ht="54.75" customHeight="1"/>
    <row r="3" spans="1:14" ht="39.75" customHeight="1">
      <c r="A3" s="2238"/>
      <c r="B3" s="2238"/>
      <c r="C3" s="2238"/>
      <c r="D3" s="2238"/>
      <c r="E3" s="2238"/>
      <c r="F3" s="2238"/>
      <c r="G3" s="2238"/>
      <c r="H3" s="2238"/>
      <c r="I3" s="2238"/>
      <c r="J3" s="2238"/>
      <c r="K3" s="2238"/>
      <c r="L3" s="2238"/>
    </row>
    <row r="4" spans="1:14" s="260" customFormat="1" ht="52.5" customHeight="1">
      <c r="A4" s="264" t="s">
        <v>519</v>
      </c>
      <c r="B4" s="285" t="s">
        <v>493</v>
      </c>
      <c r="C4" s="285" t="s">
        <v>491</v>
      </c>
      <c r="D4" s="285" t="s">
        <v>494</v>
      </c>
      <c r="E4" s="286" t="s">
        <v>492</v>
      </c>
      <c r="F4" s="257"/>
      <c r="G4" s="258"/>
      <c r="H4" s="258"/>
      <c r="I4" s="258"/>
      <c r="J4" s="259"/>
      <c r="K4" s="259"/>
      <c r="L4" s="259"/>
      <c r="M4" s="259"/>
      <c r="N4" s="261"/>
    </row>
    <row r="5" spans="1:14" ht="19.5" customHeight="1">
      <c r="A5" s="287" t="s">
        <v>520</v>
      </c>
      <c r="B5" s="2122">
        <v>46837</v>
      </c>
      <c r="C5" s="2123">
        <f t="shared" ref="C5:C13" si="0">+B5/$B$14</f>
        <v>0.59010217837749301</v>
      </c>
      <c r="D5" s="2124">
        <v>118655</v>
      </c>
      <c r="E5" s="2125">
        <f>+D5/$D$14</f>
        <v>5.8198250251249875E-2</v>
      </c>
      <c r="F5" s="69"/>
      <c r="G5" s="108"/>
      <c r="H5" s="108"/>
      <c r="I5" s="108"/>
      <c r="J5" s="222"/>
      <c r="K5" s="219"/>
      <c r="L5" s="219"/>
      <c r="M5" s="220"/>
      <c r="N5" s="145"/>
    </row>
    <row r="6" spans="1:14" ht="19.5" customHeight="1">
      <c r="A6" s="287" t="s">
        <v>521</v>
      </c>
      <c r="B6" s="1577">
        <v>13792</v>
      </c>
      <c r="C6" s="2126">
        <f t="shared" si="0"/>
        <v>0.17376623703871691</v>
      </c>
      <c r="D6" s="244">
        <v>104855</v>
      </c>
      <c r="E6" s="2127">
        <f t="shared" ref="E6:E13" si="1">+D6/$D$14</f>
        <v>5.1429586027515108E-2</v>
      </c>
      <c r="F6" s="69"/>
      <c r="G6" s="108"/>
      <c r="H6" s="108"/>
      <c r="I6" s="108"/>
      <c r="J6" s="222"/>
      <c r="K6" s="219"/>
      <c r="L6" s="219"/>
      <c r="M6" s="220"/>
      <c r="N6" s="145"/>
    </row>
    <row r="7" spans="1:14" ht="19.5" customHeight="1">
      <c r="A7" s="287" t="s">
        <v>522</v>
      </c>
      <c r="B7" s="1577">
        <v>8704</v>
      </c>
      <c r="C7" s="2126">
        <f t="shared" si="0"/>
        <v>0.10966221919844779</v>
      </c>
      <c r="D7" s="244">
        <v>125845</v>
      </c>
      <c r="E7" s="2127">
        <f t="shared" si="1"/>
        <v>6.172482240839864E-2</v>
      </c>
      <c r="F7" s="69"/>
      <c r="H7" s="108"/>
      <c r="I7" s="108"/>
      <c r="J7" s="222"/>
      <c r="K7" s="219"/>
      <c r="L7" s="219"/>
      <c r="M7" s="220"/>
      <c r="N7" s="145"/>
    </row>
    <row r="8" spans="1:14" ht="19.5" customHeight="1">
      <c r="A8" s="287" t="s">
        <v>523</v>
      </c>
      <c r="B8" s="1577">
        <v>5861</v>
      </c>
      <c r="C8" s="2126">
        <f t="shared" si="0"/>
        <v>7.3843091305388617E-2</v>
      </c>
      <c r="D8" s="244">
        <v>182918</v>
      </c>
      <c r="E8" s="2127">
        <f t="shared" si="1"/>
        <v>8.9718153802689521E-2</v>
      </c>
      <c r="F8" s="117"/>
      <c r="G8" s="221"/>
      <c r="H8" s="221"/>
      <c r="I8" s="221"/>
      <c r="J8" s="223"/>
      <c r="K8" s="219"/>
      <c r="L8" s="219"/>
      <c r="M8" s="220"/>
    </row>
    <row r="9" spans="1:14" ht="19.5" customHeight="1">
      <c r="A9" s="287" t="s">
        <v>524</v>
      </c>
      <c r="B9" s="1577">
        <v>1985</v>
      </c>
      <c r="C9" s="2126">
        <f t="shared" si="0"/>
        <v>2.5009134318579835E-2</v>
      </c>
      <c r="D9" s="244">
        <v>139103</v>
      </c>
      <c r="E9" s="2127">
        <f t="shared" si="1"/>
        <v>6.8227644892331643E-2</v>
      </c>
      <c r="F9" s="145"/>
      <c r="G9" s="224"/>
      <c r="H9" s="224"/>
      <c r="I9" s="224"/>
      <c r="J9" s="223"/>
      <c r="K9" s="219"/>
      <c r="L9" s="219"/>
      <c r="M9" s="220"/>
      <c r="N9" s="145"/>
    </row>
    <row r="10" spans="1:14" ht="19.5" customHeight="1">
      <c r="A10" s="287" t="s">
        <v>525</v>
      </c>
      <c r="B10" s="1577">
        <v>1708</v>
      </c>
      <c r="C10" s="2126">
        <f t="shared" si="0"/>
        <v>2.1519194668077762E-2</v>
      </c>
      <c r="D10" s="244">
        <v>349335</v>
      </c>
      <c r="E10" s="2127">
        <f t="shared" si="1"/>
        <v>0.17134284902886834</v>
      </c>
      <c r="F10" s="69"/>
      <c r="G10" s="108"/>
      <c r="H10" s="108"/>
      <c r="I10" s="108"/>
      <c r="J10" s="223"/>
      <c r="K10" s="219"/>
      <c r="L10" s="219"/>
      <c r="M10" s="220"/>
    </row>
    <row r="11" spans="1:14" ht="19.5" customHeight="1">
      <c r="A11" s="287" t="s">
        <v>526</v>
      </c>
      <c r="B11" s="1577">
        <v>260</v>
      </c>
      <c r="C11" s="2126">
        <f t="shared" si="0"/>
        <v>3.2757556286301041E-3</v>
      </c>
      <c r="D11" s="244">
        <v>183981</v>
      </c>
      <c r="E11" s="2127">
        <f t="shared" si="1"/>
        <v>9.0239537141083001E-2</v>
      </c>
      <c r="F11" s="69"/>
      <c r="G11" s="108"/>
      <c r="H11" s="108"/>
      <c r="I11" s="108"/>
      <c r="J11" s="223"/>
      <c r="K11" s="219"/>
      <c r="L11" s="219"/>
      <c r="M11" s="220"/>
    </row>
    <row r="12" spans="1:14" ht="19.5" customHeight="1">
      <c r="A12" s="287" t="s">
        <v>527</v>
      </c>
      <c r="B12" s="1577">
        <v>216</v>
      </c>
      <c r="C12" s="2126">
        <f t="shared" si="0"/>
        <v>2.7213969837850097E-3</v>
      </c>
      <c r="D12" s="244">
        <v>480956</v>
      </c>
      <c r="E12" s="2127">
        <f t="shared" si="1"/>
        <v>0.23590070075294031</v>
      </c>
      <c r="F12" s="90"/>
      <c r="G12" s="90"/>
      <c r="H12" s="90"/>
      <c r="I12" s="90"/>
      <c r="J12" s="223"/>
      <c r="K12" s="219"/>
      <c r="L12" s="219"/>
      <c r="M12" s="224"/>
    </row>
    <row r="13" spans="1:14" ht="19.5" customHeight="1">
      <c r="A13" s="287" t="s">
        <v>528</v>
      </c>
      <c r="B13" s="1579">
        <v>8</v>
      </c>
      <c r="C13" s="2128">
        <f t="shared" si="0"/>
        <v>1.0079248088092629E-4</v>
      </c>
      <c r="D13" s="1339">
        <v>353159</v>
      </c>
      <c r="E13" s="2129">
        <f t="shared" si="1"/>
        <v>0.17321845569492356</v>
      </c>
      <c r="F13" s="90"/>
      <c r="G13" s="90"/>
      <c r="H13" s="90"/>
      <c r="I13" s="90"/>
      <c r="J13" s="225"/>
      <c r="K13" s="219"/>
      <c r="L13" s="219"/>
      <c r="M13" s="220"/>
    </row>
    <row r="14" spans="1:14" ht="24.75" customHeight="1">
      <c r="A14" s="288" t="s">
        <v>17</v>
      </c>
      <c r="B14" s="1852">
        <f>SUM(B5:B13)</f>
        <v>79371</v>
      </c>
      <c r="C14" s="1854">
        <f>SUM(C5:C13)</f>
        <v>0.99999999999999989</v>
      </c>
      <c r="D14" s="1853">
        <f>SUM(D5:D13)</f>
        <v>2038807</v>
      </c>
      <c r="E14" s="1851">
        <f>SUM(E5:E13)</f>
        <v>1</v>
      </c>
      <c r="F14" s="90"/>
      <c r="G14" s="90"/>
      <c r="H14" s="90"/>
      <c r="I14" s="90"/>
      <c r="J14" s="225"/>
      <c r="K14" s="219"/>
      <c r="L14" s="219"/>
      <c r="M14" s="220"/>
    </row>
    <row r="15" spans="1:14" ht="13.5" customHeight="1">
      <c r="A15" s="90"/>
      <c r="B15" s="90"/>
      <c r="C15" s="90"/>
      <c r="D15" s="90"/>
      <c r="E15" s="90"/>
      <c r="F15" s="90"/>
      <c r="G15" s="90"/>
      <c r="H15" s="90"/>
      <c r="I15" s="90"/>
      <c r="J15" s="90"/>
      <c r="K15" s="90"/>
    </row>
    <row r="16" spans="1:14" ht="13.5" customHeight="1">
      <c r="A16" s="90"/>
      <c r="B16" s="90"/>
      <c r="C16" s="90"/>
      <c r="D16" s="90"/>
      <c r="E16" s="90"/>
      <c r="F16" s="90"/>
      <c r="G16" s="90"/>
      <c r="H16" s="90"/>
      <c r="I16" s="90"/>
      <c r="J16" s="90"/>
      <c r="K16" s="90"/>
    </row>
    <row r="17" spans="1:11" ht="13.5" customHeight="1">
      <c r="A17" s="90"/>
      <c r="B17" s="90"/>
      <c r="C17" s="90"/>
      <c r="D17" s="90"/>
      <c r="E17" s="90"/>
      <c r="F17" s="90"/>
      <c r="G17" s="90"/>
      <c r="H17" s="90"/>
      <c r="I17" s="90"/>
      <c r="J17" s="90"/>
      <c r="K17" s="90"/>
    </row>
    <row r="18" spans="1:11" ht="13.5" customHeight="1">
      <c r="A18" s="90"/>
      <c r="B18" s="90"/>
      <c r="C18" s="90"/>
      <c r="D18" s="90"/>
      <c r="E18" s="90"/>
      <c r="F18" s="90"/>
      <c r="G18" s="90"/>
      <c r="H18" s="90"/>
      <c r="I18" s="90"/>
      <c r="J18" s="90"/>
      <c r="K18" s="90"/>
    </row>
    <row r="19" spans="1:11" ht="13.5" customHeight="1">
      <c r="A19" s="90"/>
      <c r="B19" s="90"/>
      <c r="C19" s="90"/>
      <c r="D19" s="90"/>
      <c r="E19" s="90"/>
      <c r="F19" s="90"/>
      <c r="G19" s="90"/>
      <c r="H19" s="90"/>
      <c r="I19" s="90"/>
      <c r="J19" s="90"/>
      <c r="K19" s="90"/>
    </row>
    <row r="20" spans="1:11" ht="13.5" customHeight="1">
      <c r="A20" s="90"/>
      <c r="B20" s="90"/>
      <c r="C20" s="90"/>
      <c r="D20" s="90"/>
      <c r="E20" s="90"/>
      <c r="F20" s="90"/>
      <c r="G20" s="90"/>
      <c r="H20" s="90"/>
      <c r="I20" s="90"/>
      <c r="J20" s="90"/>
      <c r="K20" s="90"/>
    </row>
    <row r="21" spans="1:11" ht="13.5" customHeight="1">
      <c r="A21" s="90"/>
      <c r="B21" s="90"/>
      <c r="C21" s="90"/>
      <c r="D21" s="90"/>
      <c r="E21" s="90"/>
      <c r="F21" s="90"/>
      <c r="G21" s="90"/>
      <c r="H21" s="90"/>
      <c r="I21" s="90"/>
      <c r="J21" s="90"/>
      <c r="K21" s="90"/>
    </row>
    <row r="22" spans="1:11" ht="13.5" customHeight="1">
      <c r="A22" s="90"/>
      <c r="B22" s="90"/>
      <c r="C22" s="90"/>
      <c r="D22" s="90"/>
      <c r="E22" s="90"/>
      <c r="F22" s="90"/>
      <c r="G22" s="90"/>
      <c r="H22" s="90"/>
      <c r="I22" s="90"/>
      <c r="J22" s="90"/>
      <c r="K22" s="90"/>
    </row>
    <row r="23" spans="1:11" ht="13.5" customHeight="1">
      <c r="A23" s="90"/>
      <c r="B23" s="90"/>
      <c r="C23" s="90"/>
      <c r="D23" s="90"/>
      <c r="E23" s="90"/>
      <c r="F23" s="90"/>
      <c r="G23" s="90"/>
      <c r="H23" s="90"/>
      <c r="I23" s="90"/>
      <c r="J23" s="90"/>
      <c r="K23" s="90"/>
    </row>
    <row r="24" spans="1:11" ht="13.5" customHeight="1">
      <c r="A24" s="90"/>
      <c r="B24" s="90"/>
      <c r="C24" s="90"/>
      <c r="D24" s="90"/>
      <c r="E24" s="90"/>
      <c r="F24" s="90"/>
      <c r="G24" s="90"/>
      <c r="H24" s="90"/>
      <c r="I24" s="90"/>
      <c r="J24" s="90"/>
      <c r="K24" s="90"/>
    </row>
    <row r="25" spans="1:11" ht="13.5" customHeight="1">
      <c r="A25" s="90"/>
      <c r="B25" s="90"/>
      <c r="C25" s="90"/>
      <c r="D25" s="90"/>
      <c r="E25" s="90"/>
      <c r="F25" s="90"/>
      <c r="G25" s="90"/>
      <c r="H25" s="90"/>
      <c r="I25" s="90"/>
      <c r="J25" s="90"/>
      <c r="K25" s="90"/>
    </row>
    <row r="26" spans="1:11" ht="13.5" customHeight="1">
      <c r="A26" s="90"/>
      <c r="B26" s="90"/>
      <c r="C26" s="90"/>
      <c r="D26" s="90"/>
      <c r="E26" s="90"/>
      <c r="F26" s="90"/>
      <c r="G26" s="90"/>
      <c r="H26" s="90"/>
      <c r="I26" s="90"/>
      <c r="J26" s="90"/>
      <c r="K26" s="90"/>
    </row>
    <row r="27" spans="1:11" ht="13.5" customHeight="1">
      <c r="A27" s="90"/>
      <c r="B27" s="90"/>
      <c r="C27" s="90"/>
      <c r="D27" s="90"/>
      <c r="E27" s="90"/>
      <c r="F27" s="90"/>
      <c r="G27" s="90"/>
      <c r="H27" s="90"/>
      <c r="I27" s="90"/>
      <c r="J27" s="90"/>
      <c r="K27" s="90"/>
    </row>
    <row r="28" spans="1:11" ht="13.5" customHeight="1">
      <c r="A28" s="90"/>
      <c r="B28" s="90"/>
      <c r="C28" s="90"/>
      <c r="D28" s="90"/>
      <c r="E28" s="90"/>
      <c r="F28" s="90"/>
      <c r="G28" s="90"/>
      <c r="H28" s="90"/>
      <c r="I28" s="90"/>
      <c r="J28" s="90"/>
      <c r="K28" s="90"/>
    </row>
    <row r="29" spans="1:11" ht="13.5" customHeight="1">
      <c r="A29" s="90"/>
      <c r="B29" s="90"/>
      <c r="C29" s="90"/>
      <c r="D29" s="90"/>
      <c r="E29" s="90"/>
      <c r="F29" s="90"/>
      <c r="G29" s="90"/>
      <c r="H29" s="90"/>
      <c r="I29" s="90"/>
      <c r="J29" s="90"/>
      <c r="K29" s="90"/>
    </row>
    <row r="30" spans="1:11" ht="13.5" customHeight="1">
      <c r="A30" s="90"/>
      <c r="B30" s="90"/>
      <c r="C30" s="90"/>
      <c r="D30" s="90"/>
      <c r="E30" s="90"/>
      <c r="F30" s="90"/>
      <c r="G30" s="90"/>
      <c r="H30" s="90"/>
      <c r="I30" s="90"/>
      <c r="J30" s="90"/>
      <c r="K30" s="90"/>
    </row>
    <row r="31" spans="1:11" ht="13.5" customHeight="1">
      <c r="A31" s="90"/>
      <c r="B31" s="90"/>
      <c r="C31" s="90"/>
      <c r="D31" s="90"/>
      <c r="E31" s="90"/>
      <c r="F31" s="90"/>
      <c r="G31" s="90"/>
      <c r="H31" s="90"/>
      <c r="I31" s="90"/>
      <c r="J31" s="90"/>
      <c r="K31" s="90"/>
    </row>
    <row r="32" spans="1:11" ht="13.5" customHeight="1">
      <c r="A32" s="90"/>
      <c r="B32" s="90"/>
      <c r="C32" s="90"/>
      <c r="D32" s="90"/>
      <c r="E32" s="90"/>
      <c r="F32" s="90"/>
      <c r="G32" s="90"/>
      <c r="H32" s="90"/>
      <c r="I32" s="90"/>
      <c r="J32" s="90"/>
      <c r="K32" s="90"/>
    </row>
    <row r="33" spans="1:11" ht="13.5" customHeight="1">
      <c r="A33" s="90"/>
      <c r="B33" s="90"/>
      <c r="C33" s="90"/>
      <c r="D33" s="90"/>
      <c r="E33" s="90"/>
      <c r="F33" s="90"/>
      <c r="G33" s="90"/>
      <c r="H33" s="90"/>
      <c r="I33" s="90"/>
      <c r="J33" s="90"/>
      <c r="K33" s="90"/>
    </row>
    <row r="34" spans="1:11" ht="13.5" customHeight="1">
      <c r="A34" s="90"/>
      <c r="B34" s="90"/>
      <c r="C34" s="90"/>
      <c r="D34" s="90"/>
      <c r="E34" s="90"/>
      <c r="F34" s="90"/>
      <c r="G34" s="90"/>
      <c r="H34" s="90"/>
      <c r="I34" s="90"/>
      <c r="J34" s="90"/>
      <c r="K34" s="90"/>
    </row>
    <row r="35" spans="1:11" ht="13.5" customHeight="1">
      <c r="A35" s="90"/>
      <c r="B35" s="90"/>
      <c r="C35" s="90"/>
      <c r="D35" s="90"/>
      <c r="E35" s="90"/>
      <c r="F35" s="90"/>
      <c r="G35" s="90"/>
      <c r="H35" s="90"/>
      <c r="I35" s="90"/>
      <c r="J35" s="90"/>
      <c r="K35" s="90"/>
    </row>
    <row r="36" spans="1:11" ht="13.5" customHeight="1">
      <c r="A36" s="90"/>
      <c r="B36" s="90"/>
      <c r="C36" s="90"/>
      <c r="D36" s="90"/>
      <c r="E36" s="90"/>
      <c r="F36" s="90"/>
      <c r="G36" s="90"/>
      <c r="H36" s="90"/>
      <c r="I36" s="90"/>
      <c r="J36" s="90"/>
      <c r="K36" s="90"/>
    </row>
    <row r="37" spans="1:11" ht="13.5" customHeight="1">
      <c r="A37" s="90"/>
      <c r="B37" s="90"/>
      <c r="C37" s="90"/>
      <c r="D37" s="90"/>
      <c r="E37" s="90"/>
      <c r="F37" s="90"/>
      <c r="G37" s="90"/>
      <c r="H37" s="90"/>
      <c r="I37" s="90"/>
      <c r="J37" s="90"/>
      <c r="K37" s="90"/>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B3" zoomScaleNormal="85" zoomScaleSheetLayoutView="100" workbookViewId="0">
      <selection activeCell="C5" sqref="C5"/>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06"/>
      <c r="B1" s="2406"/>
      <c r="C1" s="2406"/>
      <c r="D1" s="2406"/>
      <c r="E1" s="2406"/>
      <c r="F1" s="2406"/>
      <c r="G1" s="2406"/>
      <c r="H1" s="2406"/>
      <c r="I1" s="2406"/>
      <c r="J1" s="207"/>
      <c r="K1" s="207"/>
      <c r="L1" s="2405"/>
      <c r="M1" s="2405"/>
      <c r="N1" s="2405"/>
      <c r="O1" s="2405"/>
      <c r="P1" s="2405"/>
      <c r="Q1" s="2405"/>
    </row>
    <row r="2" spans="1:17" s="69" customFormat="1" ht="15.75" customHeight="1"/>
    <row r="3" spans="1:17">
      <c r="A3" s="498" t="s">
        <v>448</v>
      </c>
      <c r="B3" s="1590" t="s">
        <v>167</v>
      </c>
      <c r="C3" s="1591" t="s">
        <v>166</v>
      </c>
    </row>
    <row r="4" spans="1:17" ht="12.75" customHeight="1">
      <c r="A4" s="1588" t="s">
        <v>898</v>
      </c>
      <c r="B4" s="1593">
        <v>6741.27</v>
      </c>
      <c r="C4" s="1805" t="s">
        <v>901</v>
      </c>
    </row>
    <row r="5" spans="1:17" ht="12.75" customHeight="1">
      <c r="A5" s="1589" t="s">
        <v>85</v>
      </c>
      <c r="B5" s="1594">
        <v>11836.37</v>
      </c>
      <c r="C5" s="1806">
        <f>+'V.3.3.Pens.Disc. AFP'!D5</f>
        <v>7646.55</v>
      </c>
    </row>
    <row r="6" spans="1:17" ht="12.75" customHeight="1">
      <c r="A6" s="1589" t="s">
        <v>86</v>
      </c>
      <c r="B6" s="1594">
        <v>11941.39</v>
      </c>
      <c r="C6" s="1806">
        <f>+'V.3.3.Pens.Disc. AFP'!D6</f>
        <v>7554.99</v>
      </c>
    </row>
    <row r="7" spans="1:17" ht="12.75" customHeight="1">
      <c r="A7" s="1589" t="s">
        <v>77</v>
      </c>
      <c r="B7" s="1594">
        <v>9348.67</v>
      </c>
      <c r="C7" s="1806">
        <f>+'V.3.3.Pens.Disc. AFP'!D7</f>
        <v>6420.34</v>
      </c>
    </row>
    <row r="8" spans="1:17" ht="12.75" customHeight="1">
      <c r="A8" s="1589" t="s">
        <v>78</v>
      </c>
      <c r="B8" s="1594">
        <v>8999.24</v>
      </c>
      <c r="C8" s="1806">
        <f>+'V.3.3.Pens.Disc. AFP'!D8</f>
        <v>5138.07</v>
      </c>
    </row>
    <row r="9" spans="1:17" ht="12.75" customHeight="1">
      <c r="A9" s="1589" t="s">
        <v>79</v>
      </c>
      <c r="B9" s="1594">
        <v>10821.79</v>
      </c>
      <c r="C9" s="1806">
        <f>+'V.3.3.Pens.Disc. AFP'!D9</f>
        <v>7299.73</v>
      </c>
    </row>
    <row r="10" spans="1:17" ht="12.75" customHeight="1">
      <c r="A10" s="1589" t="s">
        <v>451</v>
      </c>
      <c r="B10" s="1594">
        <v>35167.370000000003</v>
      </c>
      <c r="C10" s="1806">
        <f>+'V.3.3.Pens.Disc. AFP'!D10</f>
        <v>26202.51</v>
      </c>
    </row>
    <row r="11" spans="1:17" ht="12.75" customHeight="1">
      <c r="A11" s="1589" t="s">
        <v>450</v>
      </c>
      <c r="B11" s="1594">
        <v>15963.99</v>
      </c>
      <c r="C11" s="1806">
        <f>+'V.3.3.Pens.Disc. AFP'!D11</f>
        <v>17552.11</v>
      </c>
    </row>
    <row r="12" spans="1:17">
      <c r="A12" s="1589" t="s">
        <v>449</v>
      </c>
      <c r="B12" s="1595">
        <v>9215.2800000000007</v>
      </c>
      <c r="C12" s="1806">
        <f>+'V.3.3.Pens.Disc. AFP'!D12</f>
        <v>10707.71</v>
      </c>
    </row>
    <row r="13" spans="1:17">
      <c r="A13" s="499" t="s">
        <v>466</v>
      </c>
      <c r="B13" s="1592">
        <v>10861.68</v>
      </c>
      <c r="C13" s="1807">
        <f>+'V.3.3.Pens.Disc. AFP'!D13</f>
        <v>7494.6</v>
      </c>
    </row>
    <row r="14" spans="1:17">
      <c r="A14" s="653" t="s">
        <v>996</v>
      </c>
      <c r="B14" s="84"/>
    </row>
    <row r="16" spans="1:17" ht="15" customHeight="1"/>
    <row r="17" ht="15" customHeight="1"/>
    <row r="39" spans="1:52" hidden="1">
      <c r="D39" s="69"/>
      <c r="E39" s="69"/>
      <c r="F39" s="69"/>
      <c r="G39" s="69"/>
      <c r="H39" s="69"/>
      <c r="I39" s="69"/>
      <c r="J39" s="69"/>
      <c r="K39" s="69"/>
      <c r="L39" s="69"/>
      <c r="M39" s="69"/>
      <c r="N39" s="69"/>
      <c r="O39" s="69"/>
      <c r="P39" s="204"/>
      <c r="Q39" s="204"/>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row>
    <row r="40" spans="1:52" hidden="1">
      <c r="A40" s="69"/>
      <c r="B40" s="69"/>
      <c r="C40" s="69"/>
      <c r="D40" s="198" t="s">
        <v>469</v>
      </c>
      <c r="E40" s="205" t="s">
        <v>470</v>
      </c>
      <c r="F40" s="198" t="s">
        <v>469</v>
      </c>
      <c r="G40" s="205" t="s">
        <v>470</v>
      </c>
      <c r="H40" s="198" t="s">
        <v>469</v>
      </c>
      <c r="I40" s="205" t="s">
        <v>470</v>
      </c>
      <c r="J40" s="198" t="s">
        <v>469</v>
      </c>
      <c r="K40" s="205" t="s">
        <v>470</v>
      </c>
      <c r="L40" s="198" t="s">
        <v>469</v>
      </c>
      <c r="M40" s="205" t="s">
        <v>470</v>
      </c>
      <c r="N40" s="198" t="s">
        <v>469</v>
      </c>
      <c r="O40" s="205" t="s">
        <v>470</v>
      </c>
      <c r="P40" s="198" t="s">
        <v>469</v>
      </c>
      <c r="Q40" s="205" t="s">
        <v>470</v>
      </c>
      <c r="R40" s="198" t="s">
        <v>469</v>
      </c>
      <c r="S40" s="205" t="s">
        <v>470</v>
      </c>
      <c r="T40" s="198" t="s">
        <v>469</v>
      </c>
      <c r="U40" s="205" t="s">
        <v>470</v>
      </c>
      <c r="V40" s="198" t="s">
        <v>469</v>
      </c>
      <c r="W40" s="205" t="s">
        <v>470</v>
      </c>
      <c r="X40" s="198" t="s">
        <v>469</v>
      </c>
      <c r="Y40" s="205" t="s">
        <v>470</v>
      </c>
      <c r="Z40" s="198" t="s">
        <v>469</v>
      </c>
      <c r="AA40" s="205" t="s">
        <v>470</v>
      </c>
      <c r="AB40" s="198" t="s">
        <v>469</v>
      </c>
      <c r="AC40" s="205" t="s">
        <v>470</v>
      </c>
      <c r="AD40" s="198" t="s">
        <v>469</v>
      </c>
      <c r="AE40" s="205" t="s">
        <v>470</v>
      </c>
      <c r="AF40" s="198" t="s">
        <v>469</v>
      </c>
      <c r="AG40" s="205" t="s">
        <v>470</v>
      </c>
      <c r="AH40" s="198" t="s">
        <v>469</v>
      </c>
      <c r="AI40" s="205" t="s">
        <v>470</v>
      </c>
      <c r="AJ40" s="198" t="s">
        <v>469</v>
      </c>
      <c r="AK40" s="205" t="s">
        <v>470</v>
      </c>
      <c r="AL40" s="198" t="s">
        <v>469</v>
      </c>
      <c r="AM40" s="205" t="s">
        <v>470</v>
      </c>
      <c r="AN40" s="198" t="s">
        <v>469</v>
      </c>
      <c r="AO40" s="205" t="s">
        <v>470</v>
      </c>
      <c r="AP40" s="198" t="s">
        <v>469</v>
      </c>
      <c r="AQ40" s="205" t="s">
        <v>470</v>
      </c>
      <c r="AR40" s="198" t="s">
        <v>469</v>
      </c>
      <c r="AS40" s="205" t="s">
        <v>470</v>
      </c>
      <c r="AT40" s="198" t="s">
        <v>469</v>
      </c>
      <c r="AU40" s="205" t="s">
        <v>470</v>
      </c>
      <c r="AV40" s="198" t="s">
        <v>469</v>
      </c>
      <c r="AW40" s="205" t="s">
        <v>470</v>
      </c>
      <c r="AX40" s="198" t="s">
        <v>469</v>
      </c>
      <c r="AY40" s="205" t="s">
        <v>470</v>
      </c>
    </row>
    <row r="41" spans="1:52" hidden="1">
      <c r="B41" s="198" t="s">
        <v>469</v>
      </c>
      <c r="C41" s="205" t="s">
        <v>470</v>
      </c>
      <c r="D41" s="198" t="s">
        <v>464</v>
      </c>
      <c r="E41" s="205" t="s">
        <v>464</v>
      </c>
      <c r="F41" s="198" t="s">
        <v>465</v>
      </c>
      <c r="G41" s="205" t="s">
        <v>465</v>
      </c>
      <c r="H41" s="198" t="s">
        <v>460</v>
      </c>
      <c r="I41" s="205" t="s">
        <v>460</v>
      </c>
      <c r="J41" s="198" t="s">
        <v>461</v>
      </c>
      <c r="K41" s="205" t="s">
        <v>461</v>
      </c>
      <c r="L41" s="198" t="s">
        <v>462</v>
      </c>
      <c r="M41" s="205" t="s">
        <v>462</v>
      </c>
      <c r="N41" s="198" t="s">
        <v>452</v>
      </c>
      <c r="O41" s="205" t="s">
        <v>452</v>
      </c>
      <c r="P41" s="201" t="s">
        <v>471</v>
      </c>
      <c r="Q41" s="205" t="s">
        <v>471</v>
      </c>
      <c r="R41" s="201" t="s">
        <v>453</v>
      </c>
      <c r="S41" s="205" t="s">
        <v>453</v>
      </c>
      <c r="T41" s="201" t="s">
        <v>439</v>
      </c>
      <c r="U41" s="205" t="s">
        <v>439</v>
      </c>
      <c r="V41" s="201" t="s">
        <v>454</v>
      </c>
      <c r="W41" s="205" t="s">
        <v>454</v>
      </c>
      <c r="X41" s="201" t="s">
        <v>455</v>
      </c>
      <c r="Y41" s="205" t="s">
        <v>455</v>
      </c>
      <c r="Z41" s="201" t="s">
        <v>394</v>
      </c>
      <c r="AA41" s="205" t="s">
        <v>394</v>
      </c>
      <c r="AB41" s="198" t="s">
        <v>456</v>
      </c>
      <c r="AC41" s="205" t="s">
        <v>456</v>
      </c>
      <c r="AD41" s="198" t="s">
        <v>467</v>
      </c>
      <c r="AE41" s="205" t="s">
        <v>467</v>
      </c>
      <c r="AF41" s="198" t="s">
        <v>458</v>
      </c>
      <c r="AG41" s="205" t="s">
        <v>458</v>
      </c>
      <c r="AH41" s="198" t="s">
        <v>395</v>
      </c>
      <c r="AI41" s="205" t="s">
        <v>395</v>
      </c>
      <c r="AJ41" s="198" t="s">
        <v>459</v>
      </c>
      <c r="AK41" s="205" t="s">
        <v>459</v>
      </c>
      <c r="AL41" s="198" t="s">
        <v>468</v>
      </c>
      <c r="AM41" s="205" t="s">
        <v>468</v>
      </c>
      <c r="AN41" s="198" t="s">
        <v>457</v>
      </c>
      <c r="AO41" s="205" t="s">
        <v>457</v>
      </c>
      <c r="AP41" s="198" t="s">
        <v>396</v>
      </c>
      <c r="AQ41" s="205" t="s">
        <v>396</v>
      </c>
      <c r="AR41" s="198" t="s">
        <v>393</v>
      </c>
      <c r="AS41" s="206" t="s">
        <v>393</v>
      </c>
      <c r="AT41" s="198" t="s">
        <v>425</v>
      </c>
      <c r="AU41" s="206" t="s">
        <v>425</v>
      </c>
      <c r="AV41" s="198" t="s">
        <v>426</v>
      </c>
      <c r="AW41" s="205" t="s">
        <v>426</v>
      </c>
      <c r="AX41" s="198" t="s">
        <v>440</v>
      </c>
      <c r="AY41" s="205" t="s">
        <v>440</v>
      </c>
    </row>
    <row r="42" spans="1:52" hidden="1">
      <c r="A42" s="199" t="s">
        <v>448</v>
      </c>
      <c r="B42" s="198" t="s">
        <v>463</v>
      </c>
      <c r="C42" s="205" t="s">
        <v>463</v>
      </c>
      <c r="D42" s="189"/>
      <c r="E42" s="189"/>
      <c r="F42" s="189"/>
      <c r="G42" s="189"/>
      <c r="H42" s="189"/>
      <c r="I42" s="189"/>
      <c r="J42" s="189"/>
      <c r="K42" s="189"/>
      <c r="L42" s="189"/>
      <c r="M42" s="189"/>
      <c r="N42" s="197"/>
      <c r="O42" s="197"/>
      <c r="P42" s="197"/>
      <c r="Q42" s="197"/>
      <c r="R42" s="197"/>
      <c r="S42" s="197"/>
      <c r="T42" s="197">
        <v>6862.09</v>
      </c>
      <c r="U42" s="197">
        <v>5466.02</v>
      </c>
      <c r="V42" s="197">
        <v>7008.29</v>
      </c>
      <c r="W42" s="197">
        <v>5228.53</v>
      </c>
      <c r="X42" s="197">
        <v>7052.01</v>
      </c>
      <c r="Y42" s="197">
        <v>5918.51</v>
      </c>
      <c r="Z42" s="197">
        <v>7363.3</v>
      </c>
      <c r="AA42" s="197">
        <v>5926.22</v>
      </c>
      <c r="AB42" s="197">
        <v>7444.78</v>
      </c>
      <c r="AC42" s="197">
        <v>6170.85</v>
      </c>
      <c r="AD42" s="197">
        <v>8016.05</v>
      </c>
      <c r="AE42" s="197">
        <v>6120.58</v>
      </c>
      <c r="AF42" s="197">
        <v>8107.44</v>
      </c>
      <c r="AG42" s="197">
        <v>6146.74</v>
      </c>
      <c r="AH42" s="197">
        <v>8273.11</v>
      </c>
      <c r="AI42" s="197">
        <v>6132.23</v>
      </c>
      <c r="AJ42" s="197">
        <v>8396.0499999999993</v>
      </c>
      <c r="AK42" s="197">
        <v>6292.33</v>
      </c>
      <c r="AL42" s="197">
        <v>8397.69</v>
      </c>
      <c r="AM42" s="197">
        <v>6201.63</v>
      </c>
      <c r="AN42" s="197">
        <v>8536.24</v>
      </c>
      <c r="AO42" s="197">
        <v>6198.55</v>
      </c>
      <c r="AP42" s="197">
        <v>8794.74</v>
      </c>
      <c r="AQ42" s="197">
        <v>6403.89</v>
      </c>
      <c r="AR42" s="197">
        <v>9041.9</v>
      </c>
      <c r="AS42" s="197">
        <v>6414.86</v>
      </c>
      <c r="AT42" s="197">
        <v>9043.19</v>
      </c>
      <c r="AU42" s="197">
        <v>6608.88</v>
      </c>
      <c r="AV42" s="197">
        <v>9175.3654368737461</v>
      </c>
      <c r="AW42" s="197">
        <v>6669.75</v>
      </c>
      <c r="AX42" s="197">
        <v>9235.15</v>
      </c>
      <c r="AY42" s="197">
        <v>6406.86</v>
      </c>
    </row>
    <row r="43" spans="1:52" hidden="1">
      <c r="A43" s="202" t="s">
        <v>85</v>
      </c>
      <c r="B43" s="189"/>
      <c r="C43" s="189"/>
      <c r="D43" s="189"/>
      <c r="E43" s="189"/>
      <c r="F43" s="189"/>
      <c r="G43" s="189"/>
      <c r="H43" s="189"/>
      <c r="I43" s="189"/>
      <c r="J43" s="189"/>
      <c r="K43" s="189"/>
      <c r="L43" s="189"/>
      <c r="M43" s="189"/>
      <c r="N43" s="197"/>
      <c r="O43" s="197"/>
      <c r="P43" s="197"/>
      <c r="Q43" s="197"/>
      <c r="R43" s="197"/>
      <c r="S43" s="197"/>
      <c r="T43" s="197">
        <v>7929.91</v>
      </c>
      <c r="U43" s="197">
        <v>8646.26</v>
      </c>
      <c r="V43" s="197">
        <v>7950.08</v>
      </c>
      <c r="W43" s="197">
        <v>8620.76</v>
      </c>
      <c r="X43" s="197">
        <v>8356.56</v>
      </c>
      <c r="Y43" s="197">
        <v>8685.5</v>
      </c>
      <c r="Z43" s="197">
        <v>7387.96</v>
      </c>
      <c r="AA43" s="197">
        <v>8934.6200000000008</v>
      </c>
      <c r="AB43" s="197">
        <v>7167.07</v>
      </c>
      <c r="AC43" s="197">
        <v>8801.31</v>
      </c>
      <c r="AD43" s="197">
        <v>7605.92</v>
      </c>
      <c r="AE43" s="197">
        <v>8570.25</v>
      </c>
      <c r="AF43" s="197">
        <v>7932.06</v>
      </c>
      <c r="AG43" s="197">
        <v>7801.78</v>
      </c>
      <c r="AH43" s="197">
        <v>7954.11</v>
      </c>
      <c r="AI43" s="197">
        <v>8209.52</v>
      </c>
      <c r="AJ43" s="197">
        <v>8082.35</v>
      </c>
      <c r="AK43" s="197">
        <v>7899.34</v>
      </c>
      <c r="AL43" s="197">
        <v>8597.8700000000008</v>
      </c>
      <c r="AM43" s="197">
        <v>7804.42</v>
      </c>
      <c r="AN43" s="197">
        <v>8651.5499999999993</v>
      </c>
      <c r="AO43" s="197">
        <v>7878.08</v>
      </c>
      <c r="AP43" s="197">
        <v>9077.81</v>
      </c>
      <c r="AQ43" s="197">
        <v>7627.54</v>
      </c>
      <c r="AR43" s="197">
        <v>9163.0499999999993</v>
      </c>
      <c r="AS43" s="197">
        <v>7088.11</v>
      </c>
      <c r="AT43" s="197">
        <v>9184.4599999999991</v>
      </c>
      <c r="AU43" s="197">
        <v>6909.23</v>
      </c>
      <c r="AV43" s="197">
        <v>9212.4380608695701</v>
      </c>
      <c r="AW43" s="197">
        <v>6792.19</v>
      </c>
      <c r="AX43" s="197">
        <v>9340.68</v>
      </c>
      <c r="AY43" s="197">
        <v>6846.92</v>
      </c>
    </row>
    <row r="44" spans="1:52" hidden="1">
      <c r="A44" s="202" t="s">
        <v>86</v>
      </c>
      <c r="B44" s="189"/>
      <c r="C44" s="189"/>
      <c r="D44" s="189"/>
      <c r="E44" s="189"/>
      <c r="F44" s="189"/>
      <c r="G44" s="189"/>
      <c r="H44" s="189"/>
      <c r="I44" s="189"/>
      <c r="J44" s="189"/>
      <c r="K44" s="189"/>
      <c r="L44" s="189"/>
      <c r="M44" s="189"/>
      <c r="N44" s="197"/>
      <c r="O44" s="197"/>
      <c r="P44" s="197"/>
      <c r="Q44" s="197"/>
      <c r="R44" s="197"/>
      <c r="S44" s="197"/>
      <c r="T44" s="197">
        <v>5859.75</v>
      </c>
      <c r="U44" s="197">
        <v>3835.19</v>
      </c>
      <c r="V44" s="197">
        <v>5772.78</v>
      </c>
      <c r="W44" s="197">
        <v>3708.91</v>
      </c>
      <c r="X44" s="197">
        <v>5637.4</v>
      </c>
      <c r="Y44" s="197">
        <v>3907.57</v>
      </c>
      <c r="Z44" s="197">
        <v>5637.4</v>
      </c>
      <c r="AA44" s="197">
        <v>3924.68</v>
      </c>
      <c r="AB44" s="197">
        <v>5621.6</v>
      </c>
      <c r="AC44" s="197">
        <v>3924.68</v>
      </c>
      <c r="AD44" s="197">
        <v>5924.07</v>
      </c>
      <c r="AE44" s="197">
        <v>4047.55</v>
      </c>
      <c r="AF44" s="197">
        <v>5948.37</v>
      </c>
      <c r="AG44" s="197">
        <v>4047.55</v>
      </c>
      <c r="AH44" s="197">
        <v>5880.94</v>
      </c>
      <c r="AI44" s="197">
        <v>4135.4399999999996</v>
      </c>
      <c r="AJ44" s="197">
        <v>5799.6</v>
      </c>
      <c r="AK44" s="197">
        <v>4156.57</v>
      </c>
      <c r="AL44" s="197">
        <v>5757.81</v>
      </c>
      <c r="AM44" s="197">
        <v>4156.57</v>
      </c>
      <c r="AN44" s="197">
        <v>5750.14</v>
      </c>
      <c r="AO44" s="197">
        <v>4156.57</v>
      </c>
      <c r="AP44" s="197">
        <v>5747.2</v>
      </c>
      <c r="AQ44" s="197">
        <v>4259.95</v>
      </c>
      <c r="AR44" s="197">
        <v>5751.11</v>
      </c>
      <c r="AS44" s="197">
        <v>4250.91</v>
      </c>
      <c r="AT44" s="197">
        <v>5751.11</v>
      </c>
      <c r="AU44" s="197">
        <v>4219.03</v>
      </c>
      <c r="AV44" s="197">
        <v>5792.1264186046501</v>
      </c>
      <c r="AW44" s="197">
        <v>4391.16</v>
      </c>
      <c r="AX44" s="197">
        <v>5947.33</v>
      </c>
      <c r="AY44" s="197">
        <v>4233.6099999999997</v>
      </c>
    </row>
    <row r="45" spans="1:52" hidden="1">
      <c r="A45" s="202" t="s">
        <v>77</v>
      </c>
      <c r="B45" s="189"/>
      <c r="C45" s="189"/>
      <c r="D45" s="189"/>
      <c r="E45" s="189"/>
      <c r="F45" s="189"/>
      <c r="G45" s="189"/>
      <c r="H45" s="189"/>
      <c r="I45" s="189"/>
      <c r="J45" s="189"/>
      <c r="K45" s="189"/>
      <c r="L45" s="189"/>
      <c r="M45" s="189"/>
      <c r="N45" s="197"/>
      <c r="O45" s="197"/>
      <c r="P45" s="197"/>
      <c r="Q45" s="197"/>
      <c r="R45" s="197"/>
      <c r="S45" s="197"/>
      <c r="T45" s="197">
        <v>5442.78</v>
      </c>
      <c r="U45" s="197">
        <v>4647.8999999999996</v>
      </c>
      <c r="V45" s="197">
        <v>5543.16</v>
      </c>
      <c r="W45" s="197">
        <v>4678.74</v>
      </c>
      <c r="X45" s="197">
        <v>5851.72</v>
      </c>
      <c r="Y45" s="197">
        <v>4601.21</v>
      </c>
      <c r="Z45" s="197">
        <v>6156.5</v>
      </c>
      <c r="AA45" s="197">
        <v>4762.3599999999997</v>
      </c>
      <c r="AB45" s="197">
        <v>6277.06</v>
      </c>
      <c r="AC45" s="197">
        <v>4771.51</v>
      </c>
      <c r="AD45" s="197">
        <v>6616.3</v>
      </c>
      <c r="AE45" s="197">
        <v>4848.12</v>
      </c>
      <c r="AF45" s="197">
        <v>6903.37</v>
      </c>
      <c r="AG45" s="197">
        <v>4657.3999999999996</v>
      </c>
      <c r="AH45" s="197">
        <v>6947.49</v>
      </c>
      <c r="AI45" s="197">
        <v>4735.88</v>
      </c>
      <c r="AJ45" s="197">
        <v>7000.61</v>
      </c>
      <c r="AK45" s="197">
        <v>4647.45</v>
      </c>
      <c r="AL45" s="197">
        <v>6898.94</v>
      </c>
      <c r="AM45" s="197">
        <v>4870.25</v>
      </c>
      <c r="AN45" s="197">
        <v>7103.36</v>
      </c>
      <c r="AO45" s="197">
        <v>4741.6499999999996</v>
      </c>
      <c r="AP45" s="197">
        <v>7241.35</v>
      </c>
      <c r="AQ45" s="197">
        <v>4923.1499999999996</v>
      </c>
      <c r="AR45" s="197">
        <v>7199.1</v>
      </c>
      <c r="AS45" s="197">
        <v>5048.2</v>
      </c>
      <c r="AT45" s="197">
        <v>7225</v>
      </c>
      <c r="AU45" s="197">
        <v>4876.26</v>
      </c>
      <c r="AV45" s="197">
        <v>7286.1333393316263</v>
      </c>
      <c r="AW45" s="197">
        <v>4573.1499999999996</v>
      </c>
      <c r="AX45" s="197">
        <v>7343.02</v>
      </c>
      <c r="AY45" s="197">
        <v>4591.4799999999996</v>
      </c>
    </row>
    <row r="46" spans="1:52" hidden="1">
      <c r="A46" s="202" t="s">
        <v>78</v>
      </c>
      <c r="B46" s="189"/>
      <c r="C46" s="189"/>
      <c r="D46" s="189"/>
      <c r="E46" s="189"/>
      <c r="F46" s="189"/>
      <c r="G46" s="189"/>
      <c r="H46" s="189"/>
      <c r="I46" s="189"/>
      <c r="J46" s="189"/>
      <c r="K46" s="189"/>
      <c r="L46" s="189"/>
      <c r="M46" s="189"/>
      <c r="N46" s="197"/>
      <c r="O46" s="197"/>
      <c r="P46" s="197"/>
      <c r="Q46" s="197"/>
      <c r="R46" s="197"/>
      <c r="S46" s="197"/>
      <c r="T46" s="197">
        <v>7737.92</v>
      </c>
      <c r="U46" s="197">
        <v>4975.3599999999997</v>
      </c>
      <c r="V46" s="197">
        <v>7556.01</v>
      </c>
      <c r="W46" s="197">
        <v>4839.3900000000003</v>
      </c>
      <c r="X46" s="197">
        <v>8023.03</v>
      </c>
      <c r="Y46" s="197">
        <v>4857.47</v>
      </c>
      <c r="Z46" s="197">
        <v>8162.58</v>
      </c>
      <c r="AA46" s="197">
        <v>4880.67</v>
      </c>
      <c r="AB46" s="197">
        <v>8215.75</v>
      </c>
      <c r="AC46" s="197">
        <v>4789.3999999999996</v>
      </c>
      <c r="AD46" s="197">
        <v>8479.8700000000008</v>
      </c>
      <c r="AE46" s="197">
        <v>5053.18</v>
      </c>
      <c r="AF46" s="197">
        <v>8604.0400000000009</v>
      </c>
      <c r="AG46" s="197">
        <v>5474.87</v>
      </c>
      <c r="AH46" s="197">
        <v>8546.8799999999992</v>
      </c>
      <c r="AI46" s="197">
        <v>5886.59</v>
      </c>
      <c r="AJ46" s="197">
        <v>8956.7800000000007</v>
      </c>
      <c r="AK46" s="197">
        <v>6393.64</v>
      </c>
      <c r="AL46" s="197">
        <v>8870.9</v>
      </c>
      <c r="AM46" s="197">
        <v>6275.25</v>
      </c>
      <c r="AN46" s="197">
        <v>8875.48</v>
      </c>
      <c r="AO46" s="197">
        <v>6178.67</v>
      </c>
      <c r="AP46" s="197">
        <v>8828.32</v>
      </c>
      <c r="AQ46" s="197">
        <v>6680.66</v>
      </c>
      <c r="AR46" s="197">
        <v>9012.27</v>
      </c>
      <c r="AS46" s="197">
        <v>6702.19</v>
      </c>
      <c r="AT46" s="197">
        <v>9064.69</v>
      </c>
      <c r="AU46" s="197">
        <v>6849.44</v>
      </c>
      <c r="AV46" s="197">
        <v>9110.6958030384922</v>
      </c>
      <c r="AW46" s="197">
        <v>7083</v>
      </c>
      <c r="AX46" s="197">
        <v>8980.09</v>
      </c>
      <c r="AY46" s="197">
        <v>6899.91</v>
      </c>
    </row>
    <row r="47" spans="1:52" hidden="1">
      <c r="A47" s="202" t="s">
        <v>79</v>
      </c>
      <c r="B47" s="189"/>
      <c r="C47" s="189"/>
      <c r="D47" s="189"/>
      <c r="E47" s="189"/>
      <c r="F47" s="189"/>
      <c r="G47" s="189"/>
      <c r="H47" s="189"/>
      <c r="I47" s="189"/>
      <c r="J47" s="189"/>
      <c r="K47" s="189"/>
      <c r="L47" s="189"/>
      <c r="M47" s="189"/>
      <c r="N47" s="197"/>
      <c r="O47" s="197"/>
      <c r="P47" s="197"/>
      <c r="Q47" s="197"/>
      <c r="R47" s="197"/>
      <c r="S47" s="197"/>
      <c r="T47" s="197">
        <v>11769.89</v>
      </c>
      <c r="U47" s="197">
        <v>16056.01</v>
      </c>
      <c r="V47" s="197">
        <v>11769.89</v>
      </c>
      <c r="W47" s="197">
        <v>16056.01</v>
      </c>
      <c r="X47" s="197">
        <v>11769.89</v>
      </c>
      <c r="Y47" s="197">
        <v>15831.22</v>
      </c>
      <c r="Z47" s="197">
        <v>11769.89</v>
      </c>
      <c r="AA47" s="197">
        <v>15831.22</v>
      </c>
      <c r="AB47" s="197">
        <v>11769.89</v>
      </c>
      <c r="AC47" s="197">
        <v>15831.22</v>
      </c>
      <c r="AD47" s="197">
        <v>11769.89</v>
      </c>
      <c r="AE47" s="197">
        <v>15523.18</v>
      </c>
      <c r="AF47" s="197">
        <v>11769.89</v>
      </c>
      <c r="AG47" s="197">
        <v>14890.42</v>
      </c>
      <c r="AH47" s="197">
        <v>11769.89</v>
      </c>
      <c r="AI47" s="197">
        <v>15887.88</v>
      </c>
      <c r="AJ47" s="197">
        <v>11769.89</v>
      </c>
      <c r="AK47" s="197">
        <v>15924.06</v>
      </c>
      <c r="AL47" s="197">
        <v>11769.89</v>
      </c>
      <c r="AM47" s="197">
        <v>15636.54</v>
      </c>
      <c r="AN47" s="197">
        <v>11769.89</v>
      </c>
      <c r="AO47" s="197">
        <v>15636.54</v>
      </c>
      <c r="AP47" s="197">
        <v>11769.89</v>
      </c>
      <c r="AQ47" s="197">
        <v>15636.54</v>
      </c>
      <c r="AR47" s="197">
        <v>11769.89</v>
      </c>
      <c r="AS47" s="197">
        <v>15163.84</v>
      </c>
      <c r="AT47" s="197">
        <v>11769.89</v>
      </c>
      <c r="AU47" s="197">
        <v>15164</v>
      </c>
      <c r="AV47" s="197">
        <v>11769.886500000001</v>
      </c>
      <c r="AW47" s="197">
        <v>15909.84</v>
      </c>
      <c r="AX47" s="197">
        <v>11769.89</v>
      </c>
      <c r="AY47" s="197">
        <v>17050.05</v>
      </c>
    </row>
    <row r="48" spans="1:52" hidden="1">
      <c r="A48" s="202" t="s">
        <v>451</v>
      </c>
      <c r="B48" s="189"/>
      <c r="C48" s="189"/>
      <c r="D48" s="189"/>
      <c r="E48" s="189"/>
      <c r="F48" s="189"/>
      <c r="G48" s="189"/>
      <c r="H48" s="189"/>
      <c r="I48" s="189"/>
      <c r="J48" s="189"/>
      <c r="K48" s="189"/>
      <c r="L48" s="189"/>
      <c r="M48" s="189"/>
      <c r="N48" s="197"/>
      <c r="O48" s="197"/>
      <c r="P48" s="197"/>
      <c r="Q48" s="197"/>
      <c r="R48" s="197"/>
      <c r="S48" s="197"/>
      <c r="T48" s="197">
        <v>7560.59</v>
      </c>
      <c r="U48" s="197">
        <v>12398.75</v>
      </c>
      <c r="V48" s="197">
        <v>7560.59</v>
      </c>
      <c r="W48" s="197">
        <v>12393.77</v>
      </c>
      <c r="X48" s="197">
        <v>7560.59</v>
      </c>
      <c r="Y48" s="197">
        <v>12213.89</v>
      </c>
      <c r="Z48" s="197">
        <v>7560.59</v>
      </c>
      <c r="AA48" s="197">
        <v>11828.81</v>
      </c>
      <c r="AB48" s="197">
        <v>7560.59</v>
      </c>
      <c r="AC48" s="197">
        <v>11894.8</v>
      </c>
      <c r="AD48" s="197">
        <v>7700.59</v>
      </c>
      <c r="AE48" s="197">
        <v>12010.3</v>
      </c>
      <c r="AF48" s="197">
        <v>7700.59</v>
      </c>
      <c r="AG48" s="197">
        <v>12010.3</v>
      </c>
      <c r="AH48" s="197">
        <v>7700.59</v>
      </c>
      <c r="AI48" s="197">
        <v>12463.26</v>
      </c>
      <c r="AJ48" s="197">
        <v>7754.88</v>
      </c>
      <c r="AK48" s="197">
        <v>12780.97</v>
      </c>
      <c r="AL48" s="197">
        <v>7754.88</v>
      </c>
      <c r="AM48" s="197">
        <v>13378.29</v>
      </c>
      <c r="AN48" s="197">
        <v>7754.88</v>
      </c>
      <c r="AO48" s="197">
        <v>13629.1</v>
      </c>
      <c r="AP48" s="197">
        <v>7754.88</v>
      </c>
      <c r="AQ48" s="197">
        <v>13753.57</v>
      </c>
      <c r="AR48" s="197">
        <v>7754.88</v>
      </c>
      <c r="AS48" s="197">
        <v>13753.57</v>
      </c>
      <c r="AT48" s="197">
        <v>7754.88</v>
      </c>
      <c r="AU48" s="197">
        <v>13774.79</v>
      </c>
      <c r="AV48" s="197">
        <v>7754.8792499999981</v>
      </c>
      <c r="AW48" s="197">
        <v>14384.28</v>
      </c>
      <c r="AX48" s="197">
        <v>7754.88</v>
      </c>
      <c r="AY48" s="197">
        <v>13455</v>
      </c>
      <c r="AZ48" s="69"/>
    </row>
    <row r="49" spans="1:52" hidden="1">
      <c r="A49" s="202" t="s">
        <v>450</v>
      </c>
      <c r="B49" s="189"/>
      <c r="C49" s="189"/>
      <c r="D49" s="189"/>
      <c r="E49" s="189"/>
      <c r="F49" s="189"/>
      <c r="G49" s="189"/>
      <c r="H49" s="189"/>
      <c r="I49" s="189"/>
      <c r="J49" s="189"/>
      <c r="K49" s="189"/>
      <c r="L49" s="189"/>
      <c r="M49" s="189"/>
      <c r="N49" s="197"/>
      <c r="O49" s="197"/>
      <c r="P49" s="197"/>
      <c r="Q49" s="197"/>
      <c r="R49" s="197"/>
      <c r="S49" s="197"/>
      <c r="T49" s="197">
        <v>0</v>
      </c>
      <c r="U49" s="197">
        <v>0</v>
      </c>
      <c r="V49" s="197">
        <v>0</v>
      </c>
      <c r="W49" s="197">
        <v>0</v>
      </c>
      <c r="X49" s="197">
        <v>6522.62</v>
      </c>
      <c r="Y49" s="197">
        <v>9328.01</v>
      </c>
      <c r="Z49" s="197">
        <v>6653.12</v>
      </c>
      <c r="AA49" s="197">
        <v>9328.01</v>
      </c>
      <c r="AB49" s="197">
        <v>9215.2800000000007</v>
      </c>
      <c r="AC49" s="197">
        <v>9328.01</v>
      </c>
      <c r="AD49" s="197">
        <v>9215.2800000000007</v>
      </c>
      <c r="AE49" s="197">
        <v>9328.01</v>
      </c>
      <c r="AF49" s="197">
        <v>9215.2800000000007</v>
      </c>
      <c r="AG49" s="197">
        <v>9328.01</v>
      </c>
      <c r="AH49" s="197">
        <v>9215.2800000000007</v>
      </c>
      <c r="AI49" s="197">
        <v>9323.01</v>
      </c>
      <c r="AJ49" s="197">
        <v>9215.2800000000007</v>
      </c>
      <c r="AK49" s="197">
        <v>9328.01</v>
      </c>
      <c r="AL49" s="197">
        <v>9215.2800000000007</v>
      </c>
      <c r="AM49" s="197">
        <v>9328.01</v>
      </c>
      <c r="AN49" s="197">
        <v>9215.2800000000007</v>
      </c>
      <c r="AO49" s="197">
        <v>9328.01</v>
      </c>
      <c r="AP49" s="197">
        <v>9215.2800000000007</v>
      </c>
      <c r="AQ49" s="197">
        <v>9328.01</v>
      </c>
      <c r="AR49" s="197">
        <v>9215.2800000000007</v>
      </c>
      <c r="AS49" s="197">
        <v>9328.01</v>
      </c>
      <c r="AT49" s="197">
        <v>9215.2800000000007</v>
      </c>
      <c r="AU49" s="197">
        <v>9328.01</v>
      </c>
      <c r="AV49" s="197">
        <v>9215.2796732026145</v>
      </c>
      <c r="AW49" s="197">
        <v>9328.01</v>
      </c>
      <c r="AX49" s="197">
        <v>9215.2800000000007</v>
      </c>
      <c r="AY49" s="197">
        <v>9328.01</v>
      </c>
      <c r="AZ49" s="69"/>
    </row>
    <row r="50" spans="1:52" hidden="1">
      <c r="A50" s="202" t="s">
        <v>449</v>
      </c>
      <c r="B50" s="189"/>
      <c r="C50" s="189"/>
      <c r="D50" s="200"/>
      <c r="E50" s="200"/>
      <c r="F50" s="200"/>
      <c r="G50" s="200"/>
      <c r="H50" s="200"/>
      <c r="I50" s="200"/>
      <c r="J50" s="200"/>
      <c r="K50" s="200"/>
      <c r="L50" s="200"/>
      <c r="M50" s="200"/>
      <c r="N50" s="200"/>
      <c r="O50" s="200"/>
      <c r="P50" s="200"/>
      <c r="Q50" s="200"/>
      <c r="R50" s="200"/>
      <c r="S50" s="200"/>
      <c r="T50" s="200">
        <v>6772.71</v>
      </c>
      <c r="U50" s="200">
        <v>6221.8</v>
      </c>
      <c r="V50" s="200">
        <v>6809.68</v>
      </c>
      <c r="W50" s="200">
        <v>6102.92</v>
      </c>
      <c r="X50" s="200">
        <v>6986.6</v>
      </c>
      <c r="Y50" s="200">
        <v>6348.14</v>
      </c>
      <c r="Z50" s="200">
        <v>6912.11</v>
      </c>
      <c r="AA50" s="200">
        <v>6449.89</v>
      </c>
      <c r="AB50" s="200">
        <v>7152.46</v>
      </c>
      <c r="AC50" s="200">
        <v>6517.75</v>
      </c>
      <c r="AD50" s="200">
        <v>7716.41</v>
      </c>
      <c r="AE50" s="200">
        <v>6523.25</v>
      </c>
      <c r="AF50" s="200">
        <v>7872.32</v>
      </c>
      <c r="AG50" s="200">
        <v>6456.67</v>
      </c>
      <c r="AH50" s="200">
        <v>7915.13</v>
      </c>
      <c r="AI50" s="200">
        <v>6616.09</v>
      </c>
      <c r="AJ50" s="200">
        <v>9051.5</v>
      </c>
      <c r="AK50" s="200">
        <v>6748.78</v>
      </c>
      <c r="AL50" s="200">
        <v>8072.43</v>
      </c>
      <c r="AM50" s="200">
        <v>6713.99</v>
      </c>
      <c r="AN50" s="200">
        <v>8172.25</v>
      </c>
      <c r="AO50" s="200">
        <v>6648.35</v>
      </c>
      <c r="AP50" s="200">
        <v>8337.76</v>
      </c>
      <c r="AQ50" s="200">
        <v>6795.41</v>
      </c>
      <c r="AR50" s="200">
        <v>8459.01</v>
      </c>
      <c r="AS50" s="200">
        <v>6714.26</v>
      </c>
      <c r="AT50" s="200">
        <v>8485.99</v>
      </c>
      <c r="AU50" s="200">
        <v>6751.74</v>
      </c>
      <c r="AV50" s="200">
        <v>8564.9457267858488</v>
      </c>
      <c r="AW50" s="200">
        <v>6680.37</v>
      </c>
      <c r="AX50" s="200">
        <v>8594.56</v>
      </c>
      <c r="AY50" s="200">
        <v>6539.13</v>
      </c>
      <c r="AZ50" s="69"/>
    </row>
    <row r="51" spans="1:52" hidden="1">
      <c r="A51" s="203" t="s">
        <v>466</v>
      </c>
      <c r="B51" s="203"/>
      <c r="C51" s="200"/>
      <c r="AK51" s="69"/>
      <c r="AV51" s="69"/>
    </row>
    <row r="52" spans="1:52" hidden="1"/>
  </sheetData>
  <mergeCells count="2">
    <mergeCell ref="L1:Q1"/>
    <mergeCell ref="A1:I1"/>
  </mergeCells>
  <pageMargins left="0.7" right="0.7" top="0.75" bottom="0.75" header="0.3" footer="0.3"/>
  <pageSetup scale="8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84"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Q1048576"/>
    </sheetView>
  </sheetViews>
  <sheetFormatPr baseColWidth="10" defaultColWidth="11.42578125" defaultRowHeight="15"/>
  <cols>
    <col min="1" max="6" width="11.42578125" style="69"/>
    <col min="7" max="10" width="14.5703125" style="69" customWidth="1"/>
    <col min="11" max="11" width="8.42578125" style="69" customWidth="1"/>
    <col min="12" max="12" width="15.85546875" style="69" customWidth="1"/>
    <col min="13" max="13" width="12.42578125" style="69" customWidth="1"/>
    <col min="14" max="14" width="9.5703125" style="69" customWidth="1"/>
    <col min="15" max="15" width="17.85546875" style="69" customWidth="1"/>
    <col min="16" max="16384" width="11.42578125" style="69"/>
  </cols>
  <sheetData>
    <row r="4" ht="15.75" customHeight="1"/>
    <row r="46" spans="9:11">
      <c r="I46" s="241"/>
      <c r="K46" s="241"/>
    </row>
    <row r="47" spans="9:11">
      <c r="K47" s="241"/>
    </row>
    <row r="49" spans="8:8">
      <c r="H49" s="129"/>
    </row>
  </sheetData>
  <pageMargins left="0.7" right="0.7" top="0.75" bottom="0.75" header="0.3" footer="0.3"/>
  <pageSetup scale="71"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L1048576"/>
    </sheetView>
  </sheetViews>
  <sheetFormatPr baseColWidth="10" defaultColWidth="11.42578125" defaultRowHeight="15"/>
  <cols>
    <col min="1" max="1" width="19.85546875" style="32" customWidth="1"/>
    <col min="2" max="2" width="17.7109375" style="170" customWidth="1"/>
    <col min="3" max="3" width="21.28515625" style="170" customWidth="1"/>
    <col min="4" max="4" width="18.5703125" style="170" customWidth="1"/>
    <col min="5" max="5" width="22.85546875" style="170" customWidth="1"/>
    <col min="6" max="6" width="23.140625" style="170"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9" customFormat="1" ht="78.75" customHeight="1">
      <c r="A1" s="2288"/>
      <c r="B1" s="2288"/>
      <c r="C1" s="2288"/>
      <c r="D1" s="2288"/>
      <c r="E1" s="2288"/>
      <c r="F1" s="2288"/>
      <c r="G1" s="2288"/>
      <c r="H1" s="2288"/>
      <c r="I1" s="2288"/>
      <c r="J1" s="2288"/>
    </row>
    <row r="2" spans="1:11" s="69" customFormat="1" ht="4.5" customHeight="1">
      <c r="B2" s="1244"/>
      <c r="C2" s="1244"/>
      <c r="D2" s="1244"/>
      <c r="E2" s="1244"/>
      <c r="F2" s="1244"/>
    </row>
    <row r="3" spans="1:11" s="69" customFormat="1" ht="44.25" customHeight="1">
      <c r="A3" s="1904" t="s">
        <v>0</v>
      </c>
      <c r="B3" s="1905" t="s">
        <v>381</v>
      </c>
      <c r="C3" s="1905" t="s">
        <v>221</v>
      </c>
      <c r="D3" s="1904" t="s">
        <v>121</v>
      </c>
      <c r="E3" s="1905" t="s">
        <v>220</v>
      </c>
      <c r="F3" s="1906" t="s">
        <v>386</v>
      </c>
    </row>
    <row r="4" spans="1:11" s="69" customFormat="1" ht="18" customHeight="1">
      <c r="A4" s="1907">
        <v>2005</v>
      </c>
      <c r="B4" s="1908">
        <v>3719</v>
      </c>
      <c r="C4" s="1908">
        <v>12</v>
      </c>
      <c r="D4" s="2048">
        <f t="shared" ref="D4:D14" si="0">+C4+B4</f>
        <v>3731</v>
      </c>
      <c r="E4" s="2050">
        <f t="shared" ref="E4:E16" si="1">B4/D4</f>
        <v>0.99678370410077732</v>
      </c>
      <c r="F4" s="2051">
        <f t="shared" ref="F4:F10" si="2">C4/D4</f>
        <v>3.2162958992227285E-3</v>
      </c>
      <c r="H4" s="2047"/>
    </row>
    <row r="5" spans="1:11" s="69" customFormat="1" ht="18" customHeight="1">
      <c r="A5" s="1909">
        <v>2006</v>
      </c>
      <c r="B5" s="1908">
        <v>5483</v>
      </c>
      <c r="C5" s="1908">
        <v>52</v>
      </c>
      <c r="D5" s="2048">
        <f t="shared" si="0"/>
        <v>5535</v>
      </c>
      <c r="E5" s="2050">
        <f t="shared" si="1"/>
        <v>0.9906052393857272</v>
      </c>
      <c r="F5" s="2051">
        <f t="shared" si="2"/>
        <v>9.39476061427281E-3</v>
      </c>
      <c r="G5" s="956"/>
    </row>
    <row r="6" spans="1:11" s="69" customFormat="1" ht="18" customHeight="1">
      <c r="A6" s="1907">
        <v>2007</v>
      </c>
      <c r="B6" s="1908">
        <v>8459</v>
      </c>
      <c r="C6" s="1908">
        <v>85</v>
      </c>
      <c r="D6" s="2048">
        <f t="shared" si="0"/>
        <v>8544</v>
      </c>
      <c r="E6" s="2050">
        <f t="shared" si="1"/>
        <v>0.99005149812734083</v>
      </c>
      <c r="F6" s="2051">
        <f t="shared" si="2"/>
        <v>9.948501872659176E-3</v>
      </c>
      <c r="G6" s="956"/>
    </row>
    <row r="7" spans="1:11" s="69" customFormat="1" ht="18" customHeight="1">
      <c r="A7" s="1909">
        <v>2008</v>
      </c>
      <c r="B7" s="1908">
        <v>10873</v>
      </c>
      <c r="C7" s="1908">
        <v>104</v>
      </c>
      <c r="D7" s="2048">
        <f t="shared" si="0"/>
        <v>10977</v>
      </c>
      <c r="E7" s="2050">
        <f t="shared" si="1"/>
        <v>0.99052564452947067</v>
      </c>
      <c r="F7" s="2051">
        <f t="shared" si="2"/>
        <v>9.4743554705292877E-3</v>
      </c>
      <c r="G7" s="956"/>
    </row>
    <row r="8" spans="1:11" s="69" customFormat="1" ht="18" customHeight="1">
      <c r="A8" s="1907">
        <v>2009</v>
      </c>
      <c r="B8" s="1908">
        <v>14386</v>
      </c>
      <c r="C8" s="1908">
        <v>297</v>
      </c>
      <c r="D8" s="2048">
        <f t="shared" si="0"/>
        <v>14683</v>
      </c>
      <c r="E8" s="2050">
        <f t="shared" si="1"/>
        <v>0.97977252605053466</v>
      </c>
      <c r="F8" s="2051">
        <f t="shared" si="2"/>
        <v>2.0227473949465367E-2</v>
      </c>
      <c r="G8" s="956"/>
    </row>
    <row r="9" spans="1:11" s="69" customFormat="1" ht="18" customHeight="1">
      <c r="A9" s="1909">
        <v>2010</v>
      </c>
      <c r="B9" s="1908">
        <v>17051</v>
      </c>
      <c r="C9" s="1908">
        <v>405</v>
      </c>
      <c r="D9" s="2048">
        <f t="shared" si="0"/>
        <v>17456</v>
      </c>
      <c r="E9" s="2050">
        <f t="shared" si="1"/>
        <v>0.97679880843263056</v>
      </c>
      <c r="F9" s="2051">
        <f t="shared" si="2"/>
        <v>2.3201191567369387E-2</v>
      </c>
      <c r="G9" s="956"/>
    </row>
    <row r="10" spans="1:11" s="69" customFormat="1" ht="18" customHeight="1">
      <c r="A10" s="1909">
        <v>2011</v>
      </c>
      <c r="B10" s="1908">
        <v>22120</v>
      </c>
      <c r="C10" s="1908">
        <v>477</v>
      </c>
      <c r="D10" s="2048">
        <f t="shared" si="0"/>
        <v>22597</v>
      </c>
      <c r="E10" s="2050">
        <f t="shared" si="1"/>
        <v>0.97889100323051736</v>
      </c>
      <c r="F10" s="2051">
        <f t="shared" si="2"/>
        <v>2.1108996769482673E-2</v>
      </c>
      <c r="G10" s="956"/>
    </row>
    <row r="11" spans="1:11" s="69" customFormat="1" ht="18" customHeight="1">
      <c r="A11" s="1909" t="s">
        <v>438</v>
      </c>
      <c r="B11" s="1908">
        <v>26233</v>
      </c>
      <c r="C11" s="1908">
        <v>455</v>
      </c>
      <c r="D11" s="2048">
        <f t="shared" si="0"/>
        <v>26688</v>
      </c>
      <c r="E11" s="2050">
        <f t="shared" si="1"/>
        <v>0.982951139088729</v>
      </c>
      <c r="F11" s="2051">
        <f t="shared" ref="F11:F16" si="3">C11/D11</f>
        <v>1.7048860911270985E-2</v>
      </c>
      <c r="G11" s="956"/>
    </row>
    <row r="12" spans="1:11" s="69" customFormat="1" ht="18" customHeight="1">
      <c r="A12" s="1909" t="s">
        <v>507</v>
      </c>
      <c r="B12" s="1908">
        <v>28246</v>
      </c>
      <c r="C12" s="1908">
        <v>389</v>
      </c>
      <c r="D12" s="2048">
        <f t="shared" si="0"/>
        <v>28635</v>
      </c>
      <c r="E12" s="2050">
        <f t="shared" si="1"/>
        <v>0.98641522612187882</v>
      </c>
      <c r="F12" s="2051">
        <f t="shared" si="3"/>
        <v>1.358477387812118E-2</v>
      </c>
      <c r="G12" s="956"/>
    </row>
    <row r="13" spans="1:11" s="69" customFormat="1" ht="18" customHeight="1">
      <c r="A13" s="1909" t="s">
        <v>512</v>
      </c>
      <c r="B13" s="1908">
        <v>30630</v>
      </c>
      <c r="C13" s="1908">
        <v>402</v>
      </c>
      <c r="D13" s="2048">
        <f t="shared" si="0"/>
        <v>31032</v>
      </c>
      <c r="E13" s="2050">
        <f t="shared" si="1"/>
        <v>0.98704563031709203</v>
      </c>
      <c r="F13" s="2051">
        <f t="shared" si="3"/>
        <v>1.2954369682907967E-2</v>
      </c>
      <c r="G13" s="956"/>
    </row>
    <row r="14" spans="1:11" s="69" customFormat="1" ht="18" customHeight="1">
      <c r="A14" s="1910" t="s">
        <v>825</v>
      </c>
      <c r="B14" s="969">
        <v>34087</v>
      </c>
      <c r="C14" s="969">
        <v>462</v>
      </c>
      <c r="D14" s="2048">
        <f t="shared" si="0"/>
        <v>34549</v>
      </c>
      <c r="E14" s="2050">
        <f t="shared" si="1"/>
        <v>0.98662768821094682</v>
      </c>
      <c r="F14" s="2051">
        <f t="shared" si="3"/>
        <v>1.3372311789053229E-2</v>
      </c>
      <c r="G14" s="956"/>
    </row>
    <row r="15" spans="1:11" s="69" customFormat="1" ht="18" customHeight="1">
      <c r="A15" s="1747" t="s">
        <v>910</v>
      </c>
      <c r="B15" s="969">
        <v>38382</v>
      </c>
      <c r="C15" s="969">
        <v>474</v>
      </c>
      <c r="D15" s="1515">
        <f>+C15+B15</f>
        <v>38856</v>
      </c>
      <c r="E15" s="2052">
        <f t="shared" si="1"/>
        <v>0.98780111179740582</v>
      </c>
      <c r="F15" s="2053">
        <f t="shared" si="3"/>
        <v>1.2198888202594195E-2</v>
      </c>
      <c r="G15" s="956"/>
      <c r="K15" s="17"/>
    </row>
    <row r="16" spans="1:11" s="69" customFormat="1" ht="18" customHeight="1">
      <c r="A16" s="1747" t="s">
        <v>1020</v>
      </c>
      <c r="B16" s="969">
        <v>37897</v>
      </c>
      <c r="C16" s="969">
        <v>442</v>
      </c>
      <c r="D16" s="1515">
        <f>+C16+B16</f>
        <v>38339</v>
      </c>
      <c r="E16" s="2052">
        <f t="shared" si="1"/>
        <v>0.98847126946451391</v>
      </c>
      <c r="F16" s="2053">
        <f t="shared" si="3"/>
        <v>1.1528730535486059E-2</v>
      </c>
      <c r="K16" s="32"/>
    </row>
    <row r="17" spans="1:11" s="631" customFormat="1" ht="20.25" customHeight="1">
      <c r="A17" s="1904" t="s">
        <v>17</v>
      </c>
      <c r="B17" s="2046">
        <f>SUM(B4:B16)</f>
        <v>277566</v>
      </c>
      <c r="C17" s="2046">
        <f>SUM(C4:C16)</f>
        <v>4056</v>
      </c>
      <c r="D17" s="2049">
        <f>SUM(D4:D16)</f>
        <v>281622</v>
      </c>
      <c r="E17" s="2054">
        <f>AVERAGE(E4:E16)</f>
        <v>0.98636465298904352</v>
      </c>
      <c r="F17" s="2055">
        <f>AVERAGE(F4:F16)</f>
        <v>1.3635347010956542E-2</v>
      </c>
      <c r="K17" s="644"/>
    </row>
    <row r="18" spans="1:11" s="69" customFormat="1">
      <c r="B18" s="1244"/>
      <c r="C18" s="1244"/>
      <c r="D18" s="1244"/>
      <c r="E18" s="1244"/>
      <c r="F18" s="1244"/>
      <c r="K18" s="17"/>
    </row>
    <row r="19" spans="1:11" s="69" customFormat="1">
      <c r="B19" s="1244"/>
      <c r="C19" s="1244"/>
      <c r="D19" s="1244"/>
      <c r="E19" s="1244"/>
      <c r="F19" s="1244"/>
      <c r="K19" s="17"/>
    </row>
    <row r="20" spans="1:11" s="69" customFormat="1">
      <c r="B20" s="1244"/>
      <c r="C20" s="1244"/>
      <c r="D20" s="1244"/>
      <c r="E20" s="1244"/>
      <c r="F20" s="1244"/>
      <c r="K20" s="17"/>
    </row>
    <row r="21" spans="1:11" s="69" customFormat="1">
      <c r="B21" s="1244"/>
      <c r="C21" s="1244"/>
      <c r="D21" s="1244"/>
      <c r="E21" s="1244"/>
      <c r="F21" s="1244"/>
      <c r="K21" s="17"/>
    </row>
    <row r="22" spans="1:11" s="69" customFormat="1">
      <c r="B22" s="1244"/>
      <c r="C22" s="1244"/>
      <c r="D22" s="1244"/>
      <c r="E22" s="1244"/>
      <c r="F22" s="1244"/>
      <c r="K22" s="17"/>
    </row>
    <row r="23" spans="1:11" s="69" customFormat="1">
      <c r="B23" s="1244"/>
      <c r="C23" s="1244"/>
      <c r="D23" s="1244"/>
      <c r="E23" s="1244"/>
      <c r="F23" s="1244"/>
      <c r="K23" s="17"/>
    </row>
    <row r="24" spans="1:11" s="69" customFormat="1">
      <c r="B24" s="1244"/>
      <c r="C24" s="1244"/>
      <c r="D24" s="1244"/>
      <c r="E24" s="1244"/>
      <c r="F24" s="1244"/>
      <c r="K24" s="17"/>
    </row>
    <row r="25" spans="1:11" s="69" customFormat="1">
      <c r="B25" s="1244"/>
      <c r="C25" s="1244"/>
      <c r="D25" s="1244"/>
      <c r="E25" s="1244"/>
      <c r="F25" s="1244"/>
      <c r="K25" s="17"/>
    </row>
    <row r="26" spans="1:11" s="69" customFormat="1">
      <c r="B26" s="1244"/>
      <c r="C26" s="1244"/>
      <c r="D26" s="1244"/>
      <c r="E26" s="1244"/>
      <c r="F26" s="1244"/>
      <c r="K26" s="17"/>
    </row>
    <row r="27" spans="1:11" s="69" customFormat="1">
      <c r="B27" s="1244"/>
      <c r="C27" s="1244"/>
      <c r="D27" s="1244"/>
      <c r="E27" s="1244"/>
      <c r="F27" s="1244"/>
      <c r="K27" s="17"/>
    </row>
    <row r="28" spans="1:11" s="69" customFormat="1">
      <c r="B28" s="1244"/>
      <c r="C28" s="1244"/>
      <c r="D28" s="1244"/>
      <c r="E28" s="1244"/>
      <c r="F28" s="1244"/>
      <c r="K28" s="17"/>
    </row>
    <row r="29" spans="1:11" s="69" customFormat="1">
      <c r="B29" s="1244"/>
      <c r="C29" s="1244"/>
      <c r="D29" s="1244"/>
      <c r="E29" s="1244"/>
      <c r="F29" s="1244"/>
      <c r="K29" s="17"/>
    </row>
    <row r="30" spans="1:11" s="69" customFormat="1">
      <c r="B30" s="1244"/>
      <c r="C30" s="1244"/>
      <c r="D30" s="1244"/>
      <c r="E30" s="1244"/>
      <c r="F30" s="1244"/>
      <c r="K30" s="17"/>
    </row>
    <row r="31" spans="1:11" s="69" customFormat="1">
      <c r="B31" s="1244"/>
      <c r="C31" s="1244"/>
      <c r="D31" s="1244"/>
      <c r="E31" s="1244"/>
      <c r="F31" s="1244"/>
      <c r="K31" s="17"/>
    </row>
    <row r="32" spans="1:11" s="69" customFormat="1">
      <c r="B32" s="1244"/>
      <c r="C32" s="1244"/>
      <c r="D32" s="1244"/>
      <c r="E32" s="1244"/>
      <c r="F32" s="1244"/>
      <c r="K32" s="17"/>
    </row>
    <row r="33" spans="2:11" s="69" customFormat="1">
      <c r="B33" s="1244"/>
      <c r="C33" s="1244"/>
      <c r="D33" s="1244"/>
      <c r="E33" s="1244"/>
      <c r="F33" s="1244"/>
      <c r="K33" s="17"/>
    </row>
    <row r="34" spans="2:11" s="69" customFormat="1">
      <c r="B34" s="1244"/>
      <c r="C34" s="1244"/>
      <c r="D34" s="1244"/>
      <c r="E34" s="1244"/>
      <c r="F34" s="1244"/>
      <c r="K34" s="17"/>
    </row>
    <row r="35" spans="2:11" s="69" customFormat="1">
      <c r="B35" s="1244"/>
      <c r="C35" s="1244"/>
      <c r="D35" s="1244"/>
      <c r="E35" s="1244"/>
      <c r="F35" s="1244"/>
      <c r="K35" s="17"/>
    </row>
    <row r="36" spans="2:11" s="69" customFormat="1">
      <c r="B36" s="1244"/>
      <c r="C36" s="1244"/>
      <c r="D36" s="1244"/>
      <c r="E36" s="1244"/>
      <c r="F36" s="1244"/>
    </row>
    <row r="37" spans="2:11" s="69" customFormat="1">
      <c r="B37" s="1244"/>
      <c r="C37" s="1244"/>
      <c r="D37" s="1244"/>
      <c r="E37" s="1244"/>
      <c r="F37" s="1244"/>
    </row>
    <row r="38" spans="2:11" s="69" customFormat="1">
      <c r="B38" s="1244"/>
      <c r="C38" s="1244"/>
      <c r="D38" s="1244"/>
      <c r="E38" s="1244"/>
      <c r="F38" s="1244"/>
    </row>
    <row r="39" spans="2:11" s="69" customFormat="1">
      <c r="B39" s="1244"/>
      <c r="C39" s="1244"/>
      <c r="D39" s="1244"/>
      <c r="E39" s="1244"/>
      <c r="F39" s="1244"/>
    </row>
    <row r="40" spans="2:11" s="69" customFormat="1">
      <c r="B40" s="1244"/>
      <c r="C40" s="1244"/>
      <c r="D40" s="1244"/>
      <c r="E40" s="1244"/>
      <c r="F40" s="1244"/>
    </row>
    <row r="41" spans="2:11" s="69" customFormat="1">
      <c r="B41" s="1244"/>
      <c r="C41" s="1244"/>
      <c r="D41" s="1244"/>
      <c r="E41" s="1244"/>
      <c r="F41" s="1244"/>
    </row>
    <row r="42" spans="2:11" s="69" customFormat="1">
      <c r="B42" s="1244"/>
      <c r="C42" s="1244"/>
      <c r="D42" s="1244"/>
      <c r="E42" s="1244"/>
      <c r="F42" s="1244"/>
    </row>
    <row r="43" spans="2:11" s="69" customFormat="1">
      <c r="B43" s="1244"/>
      <c r="C43" s="1244"/>
      <c r="D43" s="1244"/>
      <c r="E43" s="1244"/>
      <c r="F43" s="1244"/>
    </row>
    <row r="44" spans="2:11" s="69" customFormat="1">
      <c r="B44" s="1244"/>
      <c r="C44" s="1244"/>
      <c r="D44" s="1244"/>
      <c r="E44" s="1244"/>
      <c r="F44" s="1244"/>
    </row>
    <row r="45" spans="2:11" s="69" customFormat="1">
      <c r="B45" s="1244"/>
      <c r="C45" s="1244"/>
      <c r="D45" s="1244"/>
      <c r="E45" s="1244"/>
      <c r="F45" s="1244"/>
    </row>
    <row r="46" spans="2:11" s="69" customFormat="1">
      <c r="B46" s="1244"/>
      <c r="C46" s="1244"/>
      <c r="D46" s="1244"/>
      <c r="E46" s="1244"/>
      <c r="F46" s="1244"/>
    </row>
    <row r="47" spans="2:11" s="69" customFormat="1">
      <c r="B47" s="1244"/>
      <c r="C47" s="1244"/>
      <c r="D47" s="1244"/>
      <c r="E47" s="1244"/>
      <c r="F47" s="1244"/>
    </row>
    <row r="48" spans="2:11" s="69" customFormat="1">
      <c r="B48" s="1244"/>
      <c r="C48" s="1244"/>
      <c r="D48" s="1244"/>
      <c r="E48" s="1244"/>
      <c r="F48" s="1244"/>
    </row>
    <row r="49" spans="1:6" s="69" customFormat="1">
      <c r="B49" s="1244"/>
      <c r="C49" s="1244"/>
      <c r="D49" s="1244"/>
      <c r="E49" s="1244"/>
      <c r="F49" s="1244"/>
    </row>
    <row r="50" spans="1:6" s="69" customFormat="1">
      <c r="B50" s="1244"/>
      <c r="C50" s="1244"/>
      <c r="D50" s="1244"/>
      <c r="E50" s="1244"/>
      <c r="F50" s="1244"/>
    </row>
    <row r="51" spans="1:6">
      <c r="A51" s="69"/>
      <c r="B51" s="1244"/>
      <c r="C51" s="1244"/>
      <c r="D51" s="1244"/>
      <c r="E51" s="1244"/>
      <c r="F51" s="1244"/>
    </row>
    <row r="52" spans="1:6">
      <c r="A52" s="69"/>
      <c r="B52" s="1244"/>
      <c r="C52" s="1244"/>
      <c r="D52" s="1244"/>
      <c r="E52" s="1244"/>
      <c r="F52" s="1244"/>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55" zoomScaleNormal="100" zoomScaleSheetLayoutView="55" workbookViewId="0">
      <pane ySplit="1" topLeftCell="A2" activePane="bottomLeft" state="frozen"/>
      <selection activeCell="M22" sqref="M22"/>
      <selection pane="bottomLeft" activeCell="V1" sqref="V1:AJ1048576"/>
    </sheetView>
  </sheetViews>
  <sheetFormatPr baseColWidth="10" defaultColWidth="11.42578125" defaultRowHeight="15"/>
  <cols>
    <col min="1" max="1" width="17.5703125" style="32" customWidth="1"/>
    <col min="2" max="2" width="10.28515625" style="32" customWidth="1"/>
    <col min="3" max="3" width="9.42578125" style="32" customWidth="1"/>
    <col min="4" max="4" width="10.85546875" style="32" customWidth="1"/>
    <col min="5" max="10" width="12" style="32" customWidth="1"/>
    <col min="11" max="20" width="12.85546875" style="32" customWidth="1"/>
    <col min="21" max="21" width="11.5703125" style="32" customWidth="1"/>
    <col min="22" max="16384" width="11.42578125" style="32"/>
  </cols>
  <sheetData>
    <row r="1" spans="1:21" s="69" customFormat="1" ht="68.25" customHeight="1">
      <c r="A1" s="2288"/>
      <c r="B1" s="2288"/>
      <c r="C1" s="2288"/>
      <c r="D1" s="2288"/>
      <c r="E1" s="2288"/>
      <c r="F1" s="2288"/>
      <c r="G1" s="2288"/>
      <c r="H1" s="2288"/>
      <c r="I1" s="2288"/>
      <c r="J1" s="2288"/>
      <c r="K1" s="2288"/>
      <c r="L1" s="2288"/>
      <c r="M1" s="2288"/>
      <c r="N1" s="2288"/>
      <c r="O1" s="2288"/>
      <c r="P1" s="2288"/>
      <c r="Q1" s="2288"/>
      <c r="R1" s="2288"/>
      <c r="S1" s="2288"/>
      <c r="T1" s="2288"/>
    </row>
    <row r="2" spans="1:21" s="69" customFormat="1" ht="4.5" customHeight="1">
      <c r="A2" s="2407"/>
      <c r="B2" s="2407"/>
      <c r="C2" s="2407"/>
      <c r="D2" s="2407"/>
      <c r="E2" s="2407"/>
      <c r="F2" s="2407"/>
      <c r="G2" s="2407"/>
      <c r="H2" s="2407"/>
      <c r="I2" s="2407"/>
      <c r="J2" s="2407"/>
      <c r="K2" s="2407"/>
      <c r="L2" s="2407"/>
      <c r="M2" s="2407"/>
      <c r="N2" s="2407"/>
      <c r="O2" s="2407"/>
      <c r="P2" s="2407"/>
      <c r="Q2" s="2407"/>
      <c r="R2" s="2407"/>
      <c r="S2" s="2407"/>
      <c r="T2" s="2408"/>
    </row>
    <row r="3" spans="1:21" s="119" customFormat="1" ht="31.5">
      <c r="A3" s="466" t="s">
        <v>222</v>
      </c>
      <c r="B3" s="386" t="s">
        <v>246</v>
      </c>
      <c r="C3" s="386" t="s">
        <v>245</v>
      </c>
      <c r="D3" s="386" t="s">
        <v>244</v>
      </c>
      <c r="E3" s="386" t="s">
        <v>243</v>
      </c>
      <c r="F3" s="386" t="s">
        <v>242</v>
      </c>
      <c r="G3" s="386" t="s">
        <v>241</v>
      </c>
      <c r="H3" s="386" t="s">
        <v>240</v>
      </c>
      <c r="I3" s="386" t="s">
        <v>239</v>
      </c>
      <c r="J3" s="386" t="s">
        <v>238</v>
      </c>
      <c r="K3" s="661" t="s">
        <v>237</v>
      </c>
      <c r="L3" s="386" t="s">
        <v>236</v>
      </c>
      <c r="M3" s="386" t="s">
        <v>235</v>
      </c>
      <c r="N3" s="386" t="s">
        <v>234</v>
      </c>
      <c r="O3" s="386" t="s">
        <v>233</v>
      </c>
      <c r="P3" s="386" t="s">
        <v>232</v>
      </c>
      <c r="Q3" s="386" t="s">
        <v>231</v>
      </c>
      <c r="R3" s="386" t="s">
        <v>230</v>
      </c>
      <c r="S3" s="386" t="s">
        <v>229</v>
      </c>
      <c r="T3" s="387" t="s">
        <v>228</v>
      </c>
      <c r="U3" s="69"/>
    </row>
    <row r="4" spans="1:21" s="69" customFormat="1" ht="15.75">
      <c r="A4" s="394">
        <v>2005</v>
      </c>
      <c r="B4" s="442">
        <v>3726</v>
      </c>
      <c r="C4" s="442">
        <v>1</v>
      </c>
      <c r="D4" s="442">
        <v>1</v>
      </c>
      <c r="E4" s="442">
        <v>0</v>
      </c>
      <c r="F4" s="442">
        <v>1</v>
      </c>
      <c r="G4" s="442">
        <v>2</v>
      </c>
      <c r="H4" s="442">
        <v>0</v>
      </c>
      <c r="I4" s="442">
        <v>0</v>
      </c>
      <c r="J4" s="442">
        <v>0</v>
      </c>
      <c r="K4" s="662">
        <f t="shared" ref="K4:K10" si="0">SUM(B4:J4)</f>
        <v>3731</v>
      </c>
      <c r="L4" s="471">
        <f t="shared" ref="L4:L10" si="1">B4/K4</f>
        <v>0.99865987670865719</v>
      </c>
      <c r="M4" s="471">
        <f t="shared" ref="M4:M17" si="2">C4/K4</f>
        <v>2.6802465826856071E-4</v>
      </c>
      <c r="N4" s="471">
        <f t="shared" ref="N4:N17" si="3">D4/K4</f>
        <v>2.6802465826856071E-4</v>
      </c>
      <c r="O4" s="471">
        <f t="shared" ref="O4:O17" si="4">E4/K4</f>
        <v>0</v>
      </c>
      <c r="P4" s="471">
        <f t="shared" ref="P4:P17" si="5">F4/K4</f>
        <v>2.6802465826856071E-4</v>
      </c>
      <c r="Q4" s="471">
        <f t="shared" ref="Q4:Q17" si="6">G4/K4</f>
        <v>5.3604931653712141E-4</v>
      </c>
      <c r="R4" s="471">
        <f t="shared" ref="R4:R17" si="7">H4/K4</f>
        <v>0</v>
      </c>
      <c r="S4" s="471">
        <f t="shared" ref="S4:S17" si="8">I4/K4</f>
        <v>0</v>
      </c>
      <c r="T4" s="472">
        <f t="shared" ref="T4:T17" si="9">J4/K4</f>
        <v>0</v>
      </c>
    </row>
    <row r="5" spans="1:21" s="69" customFormat="1" ht="15.75">
      <c r="A5" s="467">
        <v>2006</v>
      </c>
      <c r="B5" s="442">
        <v>5469</v>
      </c>
      <c r="C5" s="442">
        <v>10</v>
      </c>
      <c r="D5" s="442">
        <v>17</v>
      </c>
      <c r="E5" s="442">
        <v>2</v>
      </c>
      <c r="F5" s="442">
        <v>1</v>
      </c>
      <c r="G5" s="442">
        <v>23</v>
      </c>
      <c r="H5" s="442">
        <v>5</v>
      </c>
      <c r="I5" s="442">
        <v>8</v>
      </c>
      <c r="J5" s="442">
        <v>0</v>
      </c>
      <c r="K5" s="662">
        <f t="shared" si="0"/>
        <v>5535</v>
      </c>
      <c r="L5" s="471">
        <f t="shared" si="1"/>
        <v>0.98807588075880759</v>
      </c>
      <c r="M5" s="471">
        <f t="shared" si="2"/>
        <v>1.8066847335140017E-3</v>
      </c>
      <c r="N5" s="471">
        <f t="shared" si="3"/>
        <v>3.0713640469738029E-3</v>
      </c>
      <c r="O5" s="471">
        <f t="shared" si="4"/>
        <v>3.6133694670280038E-4</v>
      </c>
      <c r="P5" s="471">
        <f t="shared" si="5"/>
        <v>1.8066847335140019E-4</v>
      </c>
      <c r="Q5" s="471">
        <f t="shared" si="6"/>
        <v>4.1553748870822044E-3</v>
      </c>
      <c r="R5" s="471">
        <f t="shared" si="7"/>
        <v>9.0334236675700087E-4</v>
      </c>
      <c r="S5" s="471">
        <f t="shared" si="8"/>
        <v>1.4453477868112015E-3</v>
      </c>
      <c r="T5" s="472">
        <f t="shared" si="9"/>
        <v>0</v>
      </c>
    </row>
    <row r="6" spans="1:21" s="69" customFormat="1" ht="15.75">
      <c r="A6" s="394">
        <v>2007</v>
      </c>
      <c r="B6" s="442">
        <v>5248</v>
      </c>
      <c r="C6" s="442">
        <v>259</v>
      </c>
      <c r="D6" s="442">
        <v>1131</v>
      </c>
      <c r="E6" s="442">
        <v>112</v>
      </c>
      <c r="F6" s="442">
        <v>54</v>
      </c>
      <c r="G6" s="442">
        <v>1402</v>
      </c>
      <c r="H6" s="442">
        <v>67</v>
      </c>
      <c r="I6" s="442">
        <v>271</v>
      </c>
      <c r="J6" s="442">
        <v>0</v>
      </c>
      <c r="K6" s="662">
        <f t="shared" si="0"/>
        <v>8544</v>
      </c>
      <c r="L6" s="471">
        <f t="shared" si="1"/>
        <v>0.61423220973782766</v>
      </c>
      <c r="M6" s="471">
        <f t="shared" si="2"/>
        <v>3.031367041198502E-2</v>
      </c>
      <c r="N6" s="471">
        <f t="shared" si="3"/>
        <v>0.13237359550561797</v>
      </c>
      <c r="O6" s="471">
        <f t="shared" si="4"/>
        <v>1.3108614232209739E-2</v>
      </c>
      <c r="P6" s="471">
        <f t="shared" si="5"/>
        <v>6.3202247191011234E-3</v>
      </c>
      <c r="Q6" s="471">
        <f t="shared" si="6"/>
        <v>0.16409176029962547</v>
      </c>
      <c r="R6" s="471">
        <f t="shared" si="7"/>
        <v>7.8417602996254682E-3</v>
      </c>
      <c r="S6" s="471">
        <f t="shared" si="8"/>
        <v>3.1718164794007492E-2</v>
      </c>
      <c r="T6" s="472">
        <f t="shared" si="9"/>
        <v>0</v>
      </c>
    </row>
    <row r="7" spans="1:21" s="69" customFormat="1" ht="15.75">
      <c r="A7" s="467">
        <v>2008</v>
      </c>
      <c r="B7" s="442">
        <v>5249</v>
      </c>
      <c r="C7" s="442">
        <v>457</v>
      </c>
      <c r="D7" s="442">
        <v>2480</v>
      </c>
      <c r="E7" s="442">
        <v>167</v>
      </c>
      <c r="F7" s="442">
        <v>61</v>
      </c>
      <c r="G7" s="442">
        <v>2135</v>
      </c>
      <c r="H7" s="442">
        <v>47</v>
      </c>
      <c r="I7" s="442">
        <v>381</v>
      </c>
      <c r="J7" s="442">
        <v>0</v>
      </c>
      <c r="K7" s="662">
        <f t="shared" si="0"/>
        <v>10977</v>
      </c>
      <c r="L7" s="471">
        <f t="shared" si="1"/>
        <v>0.47818165254623302</v>
      </c>
      <c r="M7" s="471">
        <f t="shared" si="2"/>
        <v>4.1632504327229661E-2</v>
      </c>
      <c r="N7" s="471">
        <f>D7/K7</f>
        <v>0.22592693814339074</v>
      </c>
      <c r="O7" s="471">
        <f t="shared" si="4"/>
        <v>1.5213628495946069E-2</v>
      </c>
      <c r="P7" s="471">
        <f t="shared" si="5"/>
        <v>5.5570738817527559E-3</v>
      </c>
      <c r="Q7" s="471">
        <f t="shared" si="6"/>
        <v>0.19449758586134644</v>
      </c>
      <c r="R7" s="471">
        <f t="shared" si="7"/>
        <v>4.2816798761045822E-3</v>
      </c>
      <c r="S7" s="471">
        <f t="shared" si="8"/>
        <v>3.4708936867996719E-2</v>
      </c>
      <c r="T7" s="472">
        <f t="shared" si="9"/>
        <v>0</v>
      </c>
    </row>
    <row r="8" spans="1:21" s="69" customFormat="1" ht="15.75">
      <c r="A8" s="394">
        <v>2009</v>
      </c>
      <c r="B8" s="442">
        <v>5951</v>
      </c>
      <c r="C8" s="442">
        <v>466</v>
      </c>
      <c r="D8" s="442">
        <v>3922</v>
      </c>
      <c r="E8" s="442">
        <v>308</v>
      </c>
      <c r="F8" s="442">
        <v>128</v>
      </c>
      <c r="G8" s="442">
        <v>2899</v>
      </c>
      <c r="H8" s="442">
        <v>159</v>
      </c>
      <c r="I8" s="442">
        <v>850</v>
      </c>
      <c r="J8" s="442">
        <v>0</v>
      </c>
      <c r="K8" s="662">
        <f t="shared" si="0"/>
        <v>14683</v>
      </c>
      <c r="L8" s="471">
        <f t="shared" si="1"/>
        <v>0.40529864469113941</v>
      </c>
      <c r="M8" s="471">
        <f t="shared" si="2"/>
        <v>3.1737383368521423E-2</v>
      </c>
      <c r="N8" s="471">
        <f t="shared" si="3"/>
        <v>0.26711162568957297</v>
      </c>
      <c r="O8" s="471">
        <f t="shared" si="4"/>
        <v>2.0976639651297417E-2</v>
      </c>
      <c r="P8" s="471">
        <f t="shared" si="5"/>
        <v>8.7175645304093177E-3</v>
      </c>
      <c r="Q8" s="471">
        <f t="shared" si="6"/>
        <v>0.19743921541919227</v>
      </c>
      <c r="R8" s="471">
        <f t="shared" si="7"/>
        <v>1.0828849690117824E-2</v>
      </c>
      <c r="S8" s="471">
        <f t="shared" si="8"/>
        <v>5.7890076959749369E-2</v>
      </c>
      <c r="T8" s="472">
        <f t="shared" si="9"/>
        <v>0</v>
      </c>
    </row>
    <row r="9" spans="1:21" s="69" customFormat="1" ht="15.75">
      <c r="A9" s="467">
        <v>2010</v>
      </c>
      <c r="B9" s="442">
        <v>6247</v>
      </c>
      <c r="C9" s="442">
        <v>524</v>
      </c>
      <c r="D9" s="442">
        <v>4790</v>
      </c>
      <c r="E9" s="442">
        <v>428</v>
      </c>
      <c r="F9" s="442">
        <v>239</v>
      </c>
      <c r="G9" s="442">
        <v>3860</v>
      </c>
      <c r="H9" s="442">
        <v>234</v>
      </c>
      <c r="I9" s="442">
        <v>1134</v>
      </c>
      <c r="J9" s="442">
        <v>0</v>
      </c>
      <c r="K9" s="662">
        <f t="shared" si="0"/>
        <v>17456</v>
      </c>
      <c r="L9" s="471">
        <f t="shared" si="1"/>
        <v>0.35787121906507791</v>
      </c>
      <c r="M9" s="471">
        <f t="shared" si="2"/>
        <v>3.0018331805682859E-2</v>
      </c>
      <c r="N9" s="471">
        <f t="shared" si="3"/>
        <v>0.27440421631530704</v>
      </c>
      <c r="O9" s="471">
        <f t="shared" si="4"/>
        <v>2.451879010082493E-2</v>
      </c>
      <c r="P9" s="471">
        <f t="shared" si="5"/>
        <v>1.3691567369385885E-2</v>
      </c>
      <c r="Q9" s="471">
        <f t="shared" si="6"/>
        <v>0.22112740604949588</v>
      </c>
      <c r="R9" s="471">
        <f t="shared" si="7"/>
        <v>1.3405132905591201E-2</v>
      </c>
      <c r="S9" s="471">
        <f t="shared" si="8"/>
        <v>6.4963336388634274E-2</v>
      </c>
      <c r="T9" s="472">
        <f t="shared" si="9"/>
        <v>0</v>
      </c>
    </row>
    <row r="10" spans="1:21" s="69" customFormat="1" ht="15.75">
      <c r="A10" s="467">
        <v>2011</v>
      </c>
      <c r="B10" s="442">
        <v>7512</v>
      </c>
      <c r="C10" s="442">
        <v>818</v>
      </c>
      <c r="D10" s="442">
        <v>6018</v>
      </c>
      <c r="E10" s="442">
        <v>681</v>
      </c>
      <c r="F10" s="442">
        <v>471</v>
      </c>
      <c r="G10" s="442">
        <v>5158</v>
      </c>
      <c r="H10" s="442">
        <v>364</v>
      </c>
      <c r="I10" s="442">
        <v>1575</v>
      </c>
      <c r="J10" s="442">
        <v>0</v>
      </c>
      <c r="K10" s="662">
        <f t="shared" si="0"/>
        <v>22597</v>
      </c>
      <c r="L10" s="471">
        <f t="shared" si="1"/>
        <v>0.33243350887285922</v>
      </c>
      <c r="M10" s="471">
        <f t="shared" si="2"/>
        <v>3.6199495508253306E-2</v>
      </c>
      <c r="N10" s="471">
        <f t="shared" si="3"/>
        <v>0.26631853785900783</v>
      </c>
      <c r="O10" s="471">
        <f t="shared" si="4"/>
        <v>3.0136743815550735E-2</v>
      </c>
      <c r="P10" s="471">
        <f t="shared" si="5"/>
        <v>2.0843474797539497E-2</v>
      </c>
      <c r="Q10" s="471">
        <f t="shared" si="6"/>
        <v>0.22826038854715228</v>
      </c>
      <c r="R10" s="471">
        <f t="shared" si="7"/>
        <v>1.6108332964552816E-2</v>
      </c>
      <c r="S10" s="471">
        <f t="shared" si="8"/>
        <v>6.9699517635084307E-2</v>
      </c>
      <c r="T10" s="472">
        <f t="shared" si="9"/>
        <v>0</v>
      </c>
    </row>
    <row r="11" spans="1:21" s="69" customFormat="1" ht="15.75">
      <c r="A11" s="467" t="s">
        <v>438</v>
      </c>
      <c r="B11" s="442">
        <v>8554</v>
      </c>
      <c r="C11" s="442">
        <v>1073</v>
      </c>
      <c r="D11" s="442">
        <v>7266</v>
      </c>
      <c r="E11" s="442">
        <v>925</v>
      </c>
      <c r="F11" s="442">
        <v>535</v>
      </c>
      <c r="G11" s="442">
        <v>5902</v>
      </c>
      <c r="H11" s="442">
        <v>474</v>
      </c>
      <c r="I11" s="442">
        <v>1959</v>
      </c>
      <c r="J11" s="442">
        <v>0</v>
      </c>
      <c r="K11" s="662">
        <f t="shared" ref="K11:K16" si="10">SUM(B11:J11)</f>
        <v>26688</v>
      </c>
      <c r="L11" s="471">
        <f t="shared" ref="L11:L17" si="11">B11/K11</f>
        <v>0.32051858513189446</v>
      </c>
      <c r="M11" s="471">
        <f t="shared" ref="M11:M16" si="12">C11/K11</f>
        <v>4.0205335731414868E-2</v>
      </c>
      <c r="N11" s="471">
        <f t="shared" ref="N11:N16" si="13">D11/K11</f>
        <v>0.27225719424460432</v>
      </c>
      <c r="O11" s="471">
        <f t="shared" ref="O11:O16" si="14">E11/K11</f>
        <v>3.4659772182254196E-2</v>
      </c>
      <c r="P11" s="471">
        <f t="shared" ref="P11:P16" si="15">F11/K11</f>
        <v>2.0046462829736211E-2</v>
      </c>
      <c r="Q11" s="471">
        <f t="shared" ref="Q11:Q16" si="16">G11/K11</f>
        <v>0.2211480815347722</v>
      </c>
      <c r="R11" s="471">
        <f t="shared" ref="R11:R16" si="17">H11/K11</f>
        <v>1.7760791366906475E-2</v>
      </c>
      <c r="S11" s="471">
        <f t="shared" ref="S11:S16" si="18">I11/K11</f>
        <v>7.3403776978417268E-2</v>
      </c>
      <c r="T11" s="472">
        <f>J11/K11</f>
        <v>0</v>
      </c>
    </row>
    <row r="12" spans="1:21" s="119" customFormat="1" ht="15.75">
      <c r="A12" s="467" t="s">
        <v>507</v>
      </c>
      <c r="B12" s="442">
        <v>9093</v>
      </c>
      <c r="C12" s="442">
        <v>1147</v>
      </c>
      <c r="D12" s="442">
        <v>8256</v>
      </c>
      <c r="E12" s="442">
        <v>933</v>
      </c>
      <c r="F12" s="442">
        <v>584</v>
      </c>
      <c r="G12" s="442">
        <v>5913</v>
      </c>
      <c r="H12" s="442">
        <v>417</v>
      </c>
      <c r="I12" s="442">
        <v>2292</v>
      </c>
      <c r="J12" s="442">
        <v>0</v>
      </c>
      <c r="K12" s="662">
        <f t="shared" si="10"/>
        <v>28635</v>
      </c>
      <c r="L12" s="471">
        <f t="shared" si="11"/>
        <v>0.31754845468831849</v>
      </c>
      <c r="M12" s="471">
        <f t="shared" si="12"/>
        <v>4.0055875676619522E-2</v>
      </c>
      <c r="N12" s="471">
        <f t="shared" si="13"/>
        <v>0.28831849135673127</v>
      </c>
      <c r="O12" s="471">
        <f t="shared" si="14"/>
        <v>3.2582503928758513E-2</v>
      </c>
      <c r="P12" s="471">
        <f t="shared" si="15"/>
        <v>2.0394621966125372E-2</v>
      </c>
      <c r="Q12" s="471">
        <f t="shared" si="16"/>
        <v>0.20649554740701939</v>
      </c>
      <c r="R12" s="471">
        <f t="shared" si="17"/>
        <v>1.4562598218962807E-2</v>
      </c>
      <c r="S12" s="471">
        <f t="shared" si="18"/>
        <v>8.0041906757464643E-2</v>
      </c>
      <c r="T12" s="472">
        <f>J12/K12</f>
        <v>0</v>
      </c>
      <c r="U12" s="69"/>
    </row>
    <row r="13" spans="1:21" s="119" customFormat="1" ht="15.75">
      <c r="A13" s="467" t="s">
        <v>512</v>
      </c>
      <c r="B13" s="442">
        <v>10098</v>
      </c>
      <c r="C13" s="442">
        <v>1346</v>
      </c>
      <c r="D13" s="442">
        <v>8494</v>
      </c>
      <c r="E13" s="442">
        <v>1003</v>
      </c>
      <c r="F13" s="442">
        <v>627</v>
      </c>
      <c r="G13" s="442">
        <v>6354</v>
      </c>
      <c r="H13" s="442">
        <v>518</v>
      </c>
      <c r="I13" s="442">
        <v>2592</v>
      </c>
      <c r="J13" s="442">
        <v>0</v>
      </c>
      <c r="K13" s="662">
        <f t="shared" si="10"/>
        <v>31032</v>
      </c>
      <c r="L13" s="471">
        <f t="shared" si="11"/>
        <v>0.32540603248259858</v>
      </c>
      <c r="M13" s="471">
        <f t="shared" si="12"/>
        <v>4.337458107759732E-2</v>
      </c>
      <c r="N13" s="471">
        <f t="shared" si="13"/>
        <v>0.27371745295179167</v>
      </c>
      <c r="O13" s="471">
        <f t="shared" si="14"/>
        <v>3.2321474606857435E-2</v>
      </c>
      <c r="P13" s="471">
        <f t="shared" si="15"/>
        <v>2.0204949729311677E-2</v>
      </c>
      <c r="Q13" s="471">
        <f t="shared" si="16"/>
        <v>0.20475638051044084</v>
      </c>
      <c r="R13" s="471">
        <f t="shared" si="17"/>
        <v>1.6692446506831656E-2</v>
      </c>
      <c r="S13" s="471">
        <f t="shared" si="18"/>
        <v>8.3526682134570762E-2</v>
      </c>
      <c r="T13" s="472">
        <f>J13/K13</f>
        <v>0</v>
      </c>
      <c r="U13" s="69"/>
    </row>
    <row r="14" spans="1:21" s="119" customFormat="1" ht="15.75">
      <c r="A14" s="467" t="s">
        <v>825</v>
      </c>
      <c r="B14" s="442">
        <v>11104</v>
      </c>
      <c r="C14" s="442">
        <v>1417</v>
      </c>
      <c r="D14" s="442">
        <v>9714</v>
      </c>
      <c r="E14" s="442">
        <v>1229</v>
      </c>
      <c r="F14" s="442">
        <v>451</v>
      </c>
      <c r="G14" s="442">
        <v>7190</v>
      </c>
      <c r="H14" s="442">
        <v>574</v>
      </c>
      <c r="I14" s="442">
        <v>2870</v>
      </c>
      <c r="J14" s="442">
        <v>0</v>
      </c>
      <c r="K14" s="662">
        <f t="shared" si="10"/>
        <v>34549</v>
      </c>
      <c r="L14" s="471">
        <f t="shared" si="11"/>
        <v>0.32139859330226633</v>
      </c>
      <c r="M14" s="471">
        <f t="shared" si="12"/>
        <v>4.1014211699325592E-2</v>
      </c>
      <c r="N14" s="471">
        <f t="shared" si="13"/>
        <v>0.28116588034385942</v>
      </c>
      <c r="O14" s="471">
        <f t="shared" si="14"/>
        <v>3.5572664910706535E-2</v>
      </c>
      <c r="P14" s="471">
        <f t="shared" si="15"/>
        <v>1.305392341312339E-2</v>
      </c>
      <c r="Q14" s="471">
        <f t="shared" si="16"/>
        <v>0.20811022026686735</v>
      </c>
      <c r="R14" s="471">
        <f t="shared" si="17"/>
        <v>1.6614084343975224E-2</v>
      </c>
      <c r="S14" s="471">
        <f t="shared" si="18"/>
        <v>8.3070421719876122E-2</v>
      </c>
      <c r="T14" s="472">
        <f>J14/K14</f>
        <v>0</v>
      </c>
      <c r="U14" s="69"/>
    </row>
    <row r="15" spans="1:21" s="631" customFormat="1" ht="15.75">
      <c r="A15" s="467" t="s">
        <v>910</v>
      </c>
      <c r="B15" s="245">
        <v>13004</v>
      </c>
      <c r="C15" s="245">
        <v>1848</v>
      </c>
      <c r="D15" s="245">
        <v>10279</v>
      </c>
      <c r="E15" s="245">
        <v>1386</v>
      </c>
      <c r="F15" s="245">
        <v>557</v>
      </c>
      <c r="G15" s="245">
        <v>7820</v>
      </c>
      <c r="H15" s="245">
        <v>635</v>
      </c>
      <c r="I15" s="245">
        <v>3327</v>
      </c>
      <c r="J15" s="245">
        <v>0</v>
      </c>
      <c r="K15" s="662">
        <f t="shared" si="10"/>
        <v>38856</v>
      </c>
      <c r="L15" s="471">
        <f t="shared" si="11"/>
        <v>0.33467160798847023</v>
      </c>
      <c r="M15" s="471">
        <f t="shared" si="12"/>
        <v>4.7560222359481159E-2</v>
      </c>
      <c r="N15" s="471">
        <f t="shared" si="13"/>
        <v>0.26454086884908379</v>
      </c>
      <c r="O15" s="471">
        <f t="shared" si="14"/>
        <v>3.5670166769610871E-2</v>
      </c>
      <c r="P15" s="471">
        <f t="shared" si="15"/>
        <v>1.4334980440601193E-2</v>
      </c>
      <c r="Q15" s="471">
        <f t="shared" si="16"/>
        <v>0.20125591929174388</v>
      </c>
      <c r="R15" s="471">
        <f t="shared" si="17"/>
        <v>1.6342392423306568E-2</v>
      </c>
      <c r="S15" s="471">
        <f t="shared" si="18"/>
        <v>8.5623841877702292E-2</v>
      </c>
      <c r="T15" s="472">
        <f>J15/K15</f>
        <v>0</v>
      </c>
      <c r="U15" s="956"/>
    </row>
    <row r="16" spans="1:21" s="631" customFormat="1" ht="15.75">
      <c r="A16" s="467" t="s">
        <v>1007</v>
      </c>
      <c r="B16" s="245">
        <v>13160</v>
      </c>
      <c r="C16" s="245">
        <v>1859</v>
      </c>
      <c r="D16" s="245">
        <v>10058</v>
      </c>
      <c r="E16" s="245">
        <v>1392</v>
      </c>
      <c r="F16" s="245">
        <v>648</v>
      </c>
      <c r="G16" s="245">
        <v>7363</v>
      </c>
      <c r="H16" s="245">
        <v>627</v>
      </c>
      <c r="I16" s="245">
        <v>3232</v>
      </c>
      <c r="J16" s="245">
        <v>0</v>
      </c>
      <c r="K16" s="662">
        <f t="shared" si="10"/>
        <v>38339</v>
      </c>
      <c r="L16" s="471">
        <f t="shared" si="11"/>
        <v>0.34325360598867993</v>
      </c>
      <c r="M16" s="471">
        <f t="shared" si="12"/>
        <v>4.8488484311014893E-2</v>
      </c>
      <c r="N16" s="471">
        <f t="shared" si="13"/>
        <v>0.26234382743420537</v>
      </c>
      <c r="O16" s="471">
        <f t="shared" si="14"/>
        <v>3.630767625655338E-2</v>
      </c>
      <c r="P16" s="471">
        <f t="shared" si="15"/>
        <v>1.6901849291843813E-2</v>
      </c>
      <c r="Q16" s="471">
        <f t="shared" si="16"/>
        <v>0.19204987088865125</v>
      </c>
      <c r="R16" s="471">
        <f t="shared" si="17"/>
        <v>1.6354104175904431E-2</v>
      </c>
      <c r="S16" s="471">
        <f t="shared" si="18"/>
        <v>8.4300581653146925E-2</v>
      </c>
      <c r="T16" s="472"/>
      <c r="U16" s="956"/>
    </row>
    <row r="17" spans="1:21" s="69" customFormat="1" ht="15.75">
      <c r="A17" s="466" t="s">
        <v>124</v>
      </c>
      <c r="B17" s="468">
        <f>SUM(B4:B16)</f>
        <v>104415</v>
      </c>
      <c r="C17" s="468">
        <f>SUM(C4:C16)</f>
        <v>11225</v>
      </c>
      <c r="D17" s="468">
        <f t="shared" ref="D17:J17" si="19">SUM(D4:D16)</f>
        <v>72426</v>
      </c>
      <c r="E17" s="468">
        <f t="shared" si="19"/>
        <v>8566</v>
      </c>
      <c r="F17" s="468">
        <f t="shared" si="19"/>
        <v>4357</v>
      </c>
      <c r="G17" s="468">
        <f t="shared" si="19"/>
        <v>56021</v>
      </c>
      <c r="H17" s="468">
        <f t="shared" si="19"/>
        <v>4121</v>
      </c>
      <c r="I17" s="468">
        <f t="shared" si="19"/>
        <v>20491</v>
      </c>
      <c r="J17" s="468">
        <f t="shared" si="19"/>
        <v>0</v>
      </c>
      <c r="K17" s="1253">
        <f>SUM(K4:K16)</f>
        <v>281622</v>
      </c>
      <c r="L17" s="469">
        <f t="shared" si="11"/>
        <v>0.37076293755459444</v>
      </c>
      <c r="M17" s="469">
        <f t="shared" si="2"/>
        <v>3.9858391744963105E-2</v>
      </c>
      <c r="N17" s="469">
        <f t="shared" si="3"/>
        <v>0.25717451051409335</v>
      </c>
      <c r="O17" s="469">
        <f t="shared" si="4"/>
        <v>3.0416657789519283E-2</v>
      </c>
      <c r="P17" s="469">
        <f t="shared" si="5"/>
        <v>1.5471092457265412E-2</v>
      </c>
      <c r="Q17" s="469">
        <f t="shared" si="6"/>
        <v>0.19892266939372635</v>
      </c>
      <c r="R17" s="469">
        <f t="shared" si="7"/>
        <v>1.4633089744409173E-2</v>
      </c>
      <c r="S17" s="469">
        <f t="shared" si="8"/>
        <v>7.2760650801428864E-2</v>
      </c>
      <c r="T17" s="470">
        <f t="shared" si="9"/>
        <v>0</v>
      </c>
      <c r="U17" s="151">
        <f>+K15-'V.4.2.NA. Reportes ARL'!D15</f>
        <v>0</v>
      </c>
    </row>
    <row r="18" spans="1:21" s="69" customFormat="1">
      <c r="K18" s="32"/>
      <c r="U18" s="151"/>
    </row>
    <row r="19" spans="1:21" s="69" customFormat="1" ht="15.75">
      <c r="H19" s="130"/>
      <c r="K19" s="188"/>
    </row>
    <row r="20" spans="1:21" s="69" customFormat="1">
      <c r="K20" s="188"/>
    </row>
    <row r="21" spans="1:21" s="69" customFormat="1">
      <c r="K21" s="188">
        <f t="shared" ref="K21:K26" si="20">+(K7-K6)/K6</f>
        <v>0.2847612359550562</v>
      </c>
    </row>
    <row r="22" spans="1:21" s="69" customFormat="1">
      <c r="K22" s="188">
        <f t="shared" si="20"/>
        <v>0.33761501320943793</v>
      </c>
      <c r="L22" s="17"/>
    </row>
    <row r="23" spans="1:21" s="69" customFormat="1">
      <c r="K23" s="188">
        <f t="shared" si="20"/>
        <v>0.18885786283457059</v>
      </c>
      <c r="L23" s="17"/>
    </row>
    <row r="24" spans="1:21" s="69" customFormat="1">
      <c r="K24" s="188">
        <f t="shared" si="20"/>
        <v>0.29451191567369384</v>
      </c>
      <c r="L24" s="17"/>
    </row>
    <row r="25" spans="1:21" s="69" customFormat="1">
      <c r="K25" s="188">
        <f t="shared" si="20"/>
        <v>0.18104173120325706</v>
      </c>
      <c r="L25" s="17"/>
    </row>
    <row r="26" spans="1:21" s="69" customFormat="1">
      <c r="K26" s="188">
        <f t="shared" si="20"/>
        <v>7.2954136690647486E-2</v>
      </c>
      <c r="L26" s="17"/>
    </row>
    <row r="27" spans="1:21" s="69" customFormat="1">
      <c r="K27" s="188">
        <f>+(K13-K12)/K12</f>
        <v>8.3708748035620742E-2</v>
      </c>
      <c r="L27" s="17"/>
    </row>
    <row r="28" spans="1:21" s="69" customFormat="1">
      <c r="K28" s="188"/>
      <c r="L28" s="17"/>
    </row>
    <row r="29" spans="1:21" s="69" customFormat="1">
      <c r="K29" s="188">
        <f>AVERAGE(K19:K28)</f>
        <v>0.20620723480032627</v>
      </c>
      <c r="L29" s="17"/>
    </row>
    <row r="30" spans="1:21" s="69" customFormat="1">
      <c r="K30" s="188"/>
      <c r="L30" s="17"/>
    </row>
    <row r="31" spans="1:21" s="69" customFormat="1">
      <c r="K31" s="17"/>
      <c r="L31" s="17"/>
    </row>
    <row r="32" spans="1:21" s="69" customFormat="1">
      <c r="K32" s="17"/>
      <c r="L32" s="17"/>
    </row>
    <row r="33" spans="3:21" s="69" customFormat="1">
      <c r="K33" s="17"/>
      <c r="L33" s="17"/>
    </row>
    <row r="34" spans="3:21" s="69" customFormat="1">
      <c r="K34" s="17"/>
      <c r="L34" s="17"/>
    </row>
    <row r="35" spans="3:21" s="69" customFormat="1">
      <c r="K35" s="17"/>
      <c r="L35" s="17"/>
    </row>
    <row r="36" spans="3:21" s="69" customFormat="1">
      <c r="K36" s="17"/>
      <c r="L36" s="17"/>
    </row>
    <row r="37" spans="3:21" s="69" customFormat="1">
      <c r="K37" s="17"/>
      <c r="L37" s="17"/>
    </row>
    <row r="38" spans="3:21" s="69" customFormat="1">
      <c r="U38" s="32"/>
    </row>
    <row r="39" spans="3:21" s="69" customFormat="1">
      <c r="U39" s="32"/>
    </row>
    <row r="40" spans="3:21" s="69" customFormat="1" ht="15.75">
      <c r="C40" s="120"/>
      <c r="U40" s="32"/>
    </row>
    <row r="41" spans="3:21" s="69" customFormat="1">
      <c r="U41" s="32"/>
    </row>
    <row r="42" spans="3:21" s="69" customFormat="1">
      <c r="U42" s="32"/>
    </row>
    <row r="43" spans="3:21" s="69" customFormat="1">
      <c r="U43" s="32"/>
    </row>
    <row r="44" spans="3:21" s="69" customFormat="1">
      <c r="U44" s="32"/>
    </row>
    <row r="45" spans="3:21" s="69" customFormat="1" ht="46.5" customHeight="1">
      <c r="U45" s="32"/>
    </row>
    <row r="46" spans="3:21" s="69" customFormat="1" ht="54.75" customHeight="1">
      <c r="U46" s="32"/>
    </row>
    <row r="47" spans="3:21" s="69" customFormat="1">
      <c r="U47" s="32"/>
    </row>
    <row r="48" spans="3:21" s="69" customFormat="1">
      <c r="U48"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D1048576"/>
    </sheetView>
  </sheetViews>
  <sheetFormatPr baseColWidth="10" defaultColWidth="11.42578125" defaultRowHeight="15"/>
  <cols>
    <col min="1" max="1" width="27.28515625" style="32" customWidth="1"/>
    <col min="2" max="2" width="9.42578125" style="32" hidden="1" customWidth="1"/>
    <col min="3" max="10" width="17.140625" style="32" customWidth="1"/>
    <col min="11" max="11" width="18.85546875" style="32" customWidth="1"/>
    <col min="12" max="12" width="11.42578125" style="32"/>
    <col min="13" max="13" width="3.85546875" style="32" customWidth="1"/>
    <col min="14" max="16384" width="11.42578125" style="32"/>
  </cols>
  <sheetData>
    <row r="1" spans="1:13" s="69" customFormat="1" ht="78.75" customHeight="1">
      <c r="A1" s="2409"/>
      <c r="B1" s="2409"/>
      <c r="C1" s="2409"/>
      <c r="D1" s="2409"/>
      <c r="E1" s="2409"/>
      <c r="F1" s="2409"/>
      <c r="G1" s="2409"/>
      <c r="H1" s="2409"/>
      <c r="I1" s="2409"/>
      <c r="J1" s="2409"/>
      <c r="K1" s="2409"/>
      <c r="L1" s="2409"/>
    </row>
    <row r="2" spans="1:13" s="69" customFormat="1" ht="7.5" customHeight="1">
      <c r="A2" s="815"/>
      <c r="B2" s="816"/>
      <c r="C2" s="1674"/>
      <c r="D2" s="1674"/>
      <c r="E2" s="1674"/>
      <c r="F2" s="1674"/>
      <c r="G2" s="1674"/>
      <c r="H2" s="956"/>
      <c r="I2" s="956"/>
      <c r="J2" s="956"/>
    </row>
    <row r="3" spans="1:13" s="631" customFormat="1" ht="33.75" customHeight="1">
      <c r="A3" s="443" t="s">
        <v>276</v>
      </c>
      <c r="B3" s="416" t="s">
        <v>225</v>
      </c>
      <c r="C3" s="416" t="s">
        <v>924</v>
      </c>
      <c r="D3" s="416" t="s">
        <v>925</v>
      </c>
      <c r="E3" s="416" t="s">
        <v>926</v>
      </c>
      <c r="F3" s="416" t="s">
        <v>927</v>
      </c>
      <c r="G3" s="416" t="s">
        <v>928</v>
      </c>
      <c r="H3" s="416" t="s">
        <v>929</v>
      </c>
      <c r="I3" s="416" t="s">
        <v>1008</v>
      </c>
      <c r="J3" s="414" t="s">
        <v>124</v>
      </c>
      <c r="K3" s="1180" t="s">
        <v>275</v>
      </c>
    </row>
    <row r="4" spans="1:13" s="69" customFormat="1" ht="15.75">
      <c r="A4" s="889" t="s">
        <v>419</v>
      </c>
      <c r="B4" s="245">
        <v>1</v>
      </c>
      <c r="C4" s="245">
        <v>12</v>
      </c>
      <c r="D4" s="245">
        <v>1680</v>
      </c>
      <c r="E4" s="245">
        <v>3525</v>
      </c>
      <c r="F4" s="245">
        <v>5821</v>
      </c>
      <c r="G4" s="245">
        <v>6479</v>
      </c>
      <c r="H4" s="245">
        <v>7834</v>
      </c>
      <c r="I4" s="245">
        <v>3522</v>
      </c>
      <c r="J4" s="1237">
        <f t="shared" ref="J4:J36" si="0">SUM(C4:I4)</f>
        <v>28873</v>
      </c>
      <c r="K4" s="1234">
        <f>+J4/$J$36</f>
        <v>0.1025239505436365</v>
      </c>
      <c r="L4" s="157"/>
    </row>
    <row r="5" spans="1:13" s="69" customFormat="1" ht="15.75">
      <c r="A5" s="889" t="s">
        <v>274</v>
      </c>
      <c r="B5" s="245">
        <v>0</v>
      </c>
      <c r="C5" s="245">
        <v>2</v>
      </c>
      <c r="D5" s="245">
        <v>48</v>
      </c>
      <c r="E5" s="245">
        <v>173</v>
      </c>
      <c r="F5" s="245">
        <v>282</v>
      </c>
      <c r="G5" s="245">
        <v>305</v>
      </c>
      <c r="H5" s="245">
        <v>409</v>
      </c>
      <c r="I5" s="245">
        <v>172</v>
      </c>
      <c r="J5" s="1237">
        <f t="shared" si="0"/>
        <v>1391</v>
      </c>
      <c r="K5" s="1235">
        <f t="shared" ref="K5:K35" si="1">+J5/$J$36</f>
        <v>4.9392448033179224E-3</v>
      </c>
    </row>
    <row r="6" spans="1:13" s="69" customFormat="1" ht="15.75">
      <c r="A6" s="889" t="s">
        <v>273</v>
      </c>
      <c r="B6" s="245">
        <v>0</v>
      </c>
      <c r="C6" s="245">
        <v>0</v>
      </c>
      <c r="D6" s="245">
        <v>6</v>
      </c>
      <c r="E6" s="245">
        <v>17</v>
      </c>
      <c r="F6" s="245">
        <v>74</v>
      </c>
      <c r="G6" s="245">
        <v>146</v>
      </c>
      <c r="H6" s="245">
        <v>153</v>
      </c>
      <c r="I6" s="245">
        <v>113</v>
      </c>
      <c r="J6" s="1237">
        <f t="shared" si="0"/>
        <v>509</v>
      </c>
      <c r="K6" s="1235">
        <f t="shared" si="1"/>
        <v>1.8073872069653649E-3</v>
      </c>
    </row>
    <row r="7" spans="1:13" s="69" customFormat="1" ht="15.75">
      <c r="A7" s="889" t="s">
        <v>272</v>
      </c>
      <c r="B7" s="245">
        <v>0</v>
      </c>
      <c r="C7" s="245">
        <v>0</v>
      </c>
      <c r="D7" s="245">
        <v>76</v>
      </c>
      <c r="E7" s="245">
        <v>249</v>
      </c>
      <c r="F7" s="245">
        <v>538</v>
      </c>
      <c r="G7" s="245">
        <v>657</v>
      </c>
      <c r="H7" s="245">
        <v>542</v>
      </c>
      <c r="I7" s="245">
        <v>417</v>
      </c>
      <c r="J7" s="1237">
        <f t="shared" si="0"/>
        <v>2479</v>
      </c>
      <c r="K7" s="1235">
        <f t="shared" si="1"/>
        <v>8.8025793439433005E-3</v>
      </c>
      <c r="M7" s="631"/>
    </row>
    <row r="8" spans="1:13" s="69" customFormat="1" ht="15.75">
      <c r="A8" s="889" t="s">
        <v>271</v>
      </c>
      <c r="B8" s="245">
        <v>0</v>
      </c>
      <c r="C8" s="245">
        <v>0</v>
      </c>
      <c r="D8" s="245">
        <v>4</v>
      </c>
      <c r="E8" s="245">
        <v>90</v>
      </c>
      <c r="F8" s="245">
        <v>192</v>
      </c>
      <c r="G8" s="245">
        <v>291</v>
      </c>
      <c r="H8" s="245">
        <v>329</v>
      </c>
      <c r="I8" s="245">
        <v>265</v>
      </c>
      <c r="J8" s="1237">
        <f t="shared" si="0"/>
        <v>1171</v>
      </c>
      <c r="K8" s="1235">
        <f t="shared" si="1"/>
        <v>4.1580558337061735E-3</v>
      </c>
    </row>
    <row r="9" spans="1:13" s="69" customFormat="1" ht="15.75">
      <c r="A9" s="889" t="s">
        <v>122</v>
      </c>
      <c r="B9" s="245">
        <v>2643</v>
      </c>
      <c r="C9" s="245">
        <v>9181</v>
      </c>
      <c r="D9" s="245">
        <v>8969</v>
      </c>
      <c r="E9" s="245">
        <v>11062</v>
      </c>
      <c r="F9" s="245">
        <v>13406</v>
      </c>
      <c r="G9" s="245">
        <v>16300</v>
      </c>
      <c r="H9" s="245">
        <v>20390</v>
      </c>
      <c r="I9" s="245">
        <v>9807</v>
      </c>
      <c r="J9" s="1237">
        <f t="shared" si="0"/>
        <v>89115</v>
      </c>
      <c r="K9" s="1235">
        <f t="shared" si="1"/>
        <v>0.31643479557705007</v>
      </c>
    </row>
    <row r="10" spans="1:13" s="69" customFormat="1" ht="15.75">
      <c r="A10" s="889" t="s">
        <v>270</v>
      </c>
      <c r="B10" s="245">
        <v>0</v>
      </c>
      <c r="C10" s="245">
        <v>2</v>
      </c>
      <c r="D10" s="245">
        <v>189</v>
      </c>
      <c r="E10" s="245">
        <v>341</v>
      </c>
      <c r="F10" s="245">
        <v>753</v>
      </c>
      <c r="G10" s="245">
        <v>890</v>
      </c>
      <c r="H10" s="245">
        <v>1178</v>
      </c>
      <c r="I10" s="245">
        <v>605</v>
      </c>
      <c r="J10" s="1237">
        <f t="shared" si="0"/>
        <v>3958</v>
      </c>
      <c r="K10" s="1235">
        <f t="shared" si="1"/>
        <v>1.4054299735105922E-2</v>
      </c>
    </row>
    <row r="11" spans="1:13" s="69" customFormat="1" ht="15.75">
      <c r="A11" s="889" t="s">
        <v>269</v>
      </c>
      <c r="B11" s="245">
        <v>0</v>
      </c>
      <c r="C11" s="245">
        <v>0</v>
      </c>
      <c r="D11" s="245">
        <v>28</v>
      </c>
      <c r="E11" s="245">
        <v>26</v>
      </c>
      <c r="F11" s="245">
        <v>69</v>
      </c>
      <c r="G11" s="245">
        <v>89</v>
      </c>
      <c r="H11" s="245">
        <v>159</v>
      </c>
      <c r="I11" s="245">
        <v>79</v>
      </c>
      <c r="J11" s="1237">
        <f t="shared" si="0"/>
        <v>450</v>
      </c>
      <c r="K11" s="1235">
        <f t="shared" si="1"/>
        <v>1.5978865287513049E-3</v>
      </c>
    </row>
    <row r="12" spans="1:13" s="69" customFormat="1" ht="15.75">
      <c r="A12" s="889" t="s">
        <v>388</v>
      </c>
      <c r="B12" s="245">
        <v>0</v>
      </c>
      <c r="C12" s="245">
        <v>0</v>
      </c>
      <c r="D12" s="245">
        <v>8</v>
      </c>
      <c r="E12" s="245">
        <v>24</v>
      </c>
      <c r="F12" s="245">
        <v>132</v>
      </c>
      <c r="G12" s="245">
        <v>188</v>
      </c>
      <c r="H12" s="245">
        <v>273</v>
      </c>
      <c r="I12" s="245">
        <v>166</v>
      </c>
      <c r="J12" s="1237">
        <f t="shared" si="0"/>
        <v>791</v>
      </c>
      <c r="K12" s="1235">
        <f t="shared" si="1"/>
        <v>2.8087294316495159E-3</v>
      </c>
    </row>
    <row r="13" spans="1:13" s="69" customFormat="1" ht="15.75">
      <c r="A13" s="889" t="s">
        <v>268</v>
      </c>
      <c r="B13" s="245">
        <v>0</v>
      </c>
      <c r="C13" s="245">
        <v>1</v>
      </c>
      <c r="D13" s="245">
        <v>61</v>
      </c>
      <c r="E13" s="245">
        <v>188</v>
      </c>
      <c r="F13" s="245">
        <v>709</v>
      </c>
      <c r="G13" s="245">
        <v>1280</v>
      </c>
      <c r="H13" s="245">
        <v>1365</v>
      </c>
      <c r="I13" s="245">
        <v>859</v>
      </c>
      <c r="J13" s="1237">
        <f t="shared" si="0"/>
        <v>4463</v>
      </c>
      <c r="K13" s="1235">
        <f t="shared" si="1"/>
        <v>1.5847483506260165E-2</v>
      </c>
    </row>
    <row r="14" spans="1:13" s="69" customFormat="1" ht="15.75">
      <c r="A14" s="889" t="s">
        <v>267</v>
      </c>
      <c r="B14" s="245">
        <v>0</v>
      </c>
      <c r="C14" s="245">
        <v>0</v>
      </c>
      <c r="D14" s="245">
        <v>107</v>
      </c>
      <c r="E14" s="245">
        <v>136</v>
      </c>
      <c r="F14" s="245">
        <v>271</v>
      </c>
      <c r="G14" s="245">
        <v>423</v>
      </c>
      <c r="H14" s="245">
        <v>484</v>
      </c>
      <c r="I14" s="245">
        <v>286</v>
      </c>
      <c r="J14" s="1237">
        <f t="shared" si="0"/>
        <v>1707</v>
      </c>
      <c r="K14" s="1235">
        <f t="shared" si="1"/>
        <v>6.0613162323966165E-3</v>
      </c>
    </row>
    <row r="15" spans="1:13" s="69" customFormat="1" ht="15.75">
      <c r="A15" s="889" t="s">
        <v>266</v>
      </c>
      <c r="B15" s="245">
        <v>0</v>
      </c>
      <c r="C15" s="245">
        <v>0</v>
      </c>
      <c r="D15" s="245">
        <v>5</v>
      </c>
      <c r="E15" s="245">
        <v>42</v>
      </c>
      <c r="F15" s="245">
        <v>87</v>
      </c>
      <c r="G15" s="245">
        <v>117</v>
      </c>
      <c r="H15" s="245">
        <v>226</v>
      </c>
      <c r="I15" s="245">
        <v>68</v>
      </c>
      <c r="J15" s="1237">
        <f t="shared" si="0"/>
        <v>545</v>
      </c>
      <c r="K15" s="1235">
        <f t="shared" si="1"/>
        <v>1.9352181292654693E-3</v>
      </c>
    </row>
    <row r="16" spans="1:13" s="69" customFormat="1" ht="15.75">
      <c r="A16" s="889" t="s">
        <v>265</v>
      </c>
      <c r="B16" s="245">
        <v>0</v>
      </c>
      <c r="C16" s="245">
        <v>10</v>
      </c>
      <c r="D16" s="245">
        <v>1179</v>
      </c>
      <c r="E16" s="245">
        <v>2078</v>
      </c>
      <c r="F16" s="245">
        <v>3458</v>
      </c>
      <c r="G16" s="245">
        <v>3565</v>
      </c>
      <c r="H16" s="245">
        <v>4223</v>
      </c>
      <c r="I16" s="245">
        <v>2337</v>
      </c>
      <c r="J16" s="1237">
        <f t="shared" si="0"/>
        <v>16850</v>
      </c>
      <c r="K16" s="1235">
        <f t="shared" si="1"/>
        <v>5.9831973354354417E-2</v>
      </c>
    </row>
    <row r="17" spans="1:13" s="69" customFormat="1" ht="15.75">
      <c r="A17" s="889" t="s">
        <v>264</v>
      </c>
      <c r="B17" s="245">
        <v>0</v>
      </c>
      <c r="C17" s="245">
        <v>1</v>
      </c>
      <c r="D17" s="245">
        <v>342</v>
      </c>
      <c r="E17" s="245">
        <v>644</v>
      </c>
      <c r="F17" s="245">
        <v>1122</v>
      </c>
      <c r="G17" s="245">
        <v>1532</v>
      </c>
      <c r="H17" s="245">
        <v>1867</v>
      </c>
      <c r="I17" s="245">
        <v>933</v>
      </c>
      <c r="J17" s="1237">
        <f t="shared" si="0"/>
        <v>6441</v>
      </c>
      <c r="K17" s="1235">
        <f t="shared" si="1"/>
        <v>2.2871082514860346E-2</v>
      </c>
    </row>
    <row r="18" spans="1:13" s="69" customFormat="1" ht="17.25" customHeight="1">
      <c r="A18" s="889" t="s">
        <v>263</v>
      </c>
      <c r="B18" s="245">
        <v>0</v>
      </c>
      <c r="C18" s="245">
        <v>0</v>
      </c>
      <c r="D18" s="245">
        <v>51</v>
      </c>
      <c r="E18" s="245">
        <v>304</v>
      </c>
      <c r="F18" s="245">
        <v>384</v>
      </c>
      <c r="G18" s="245">
        <v>412</v>
      </c>
      <c r="H18" s="245">
        <v>609</v>
      </c>
      <c r="I18" s="245">
        <v>345</v>
      </c>
      <c r="J18" s="1237">
        <f t="shared" si="0"/>
        <v>2105</v>
      </c>
      <c r="K18" s="1235">
        <f t="shared" si="1"/>
        <v>7.4745580956033265E-3</v>
      </c>
    </row>
    <row r="19" spans="1:13" s="69" customFormat="1" ht="15.75">
      <c r="A19" s="889" t="s">
        <v>262</v>
      </c>
      <c r="B19" s="245">
        <v>0</v>
      </c>
      <c r="C19" s="245">
        <v>5</v>
      </c>
      <c r="D19" s="245">
        <v>111</v>
      </c>
      <c r="E19" s="245">
        <v>490</v>
      </c>
      <c r="F19" s="245">
        <v>700</v>
      </c>
      <c r="G19" s="245">
        <v>772</v>
      </c>
      <c r="H19" s="245">
        <v>828</v>
      </c>
      <c r="I19" s="245">
        <v>435</v>
      </c>
      <c r="J19" s="1237">
        <f t="shared" si="0"/>
        <v>3341</v>
      </c>
      <c r="K19" s="1235">
        <f t="shared" si="1"/>
        <v>1.1863419761240244E-2</v>
      </c>
    </row>
    <row r="20" spans="1:13" s="69" customFormat="1" ht="15.75">
      <c r="A20" s="889" t="s">
        <v>261</v>
      </c>
      <c r="B20" s="245">
        <v>0</v>
      </c>
      <c r="C20" s="245">
        <v>1</v>
      </c>
      <c r="D20" s="245">
        <v>17</v>
      </c>
      <c r="E20" s="245">
        <v>62</v>
      </c>
      <c r="F20" s="245">
        <v>120</v>
      </c>
      <c r="G20" s="245">
        <v>252</v>
      </c>
      <c r="H20" s="245">
        <v>476</v>
      </c>
      <c r="I20" s="245">
        <v>233</v>
      </c>
      <c r="J20" s="1237">
        <f t="shared" si="0"/>
        <v>1161</v>
      </c>
      <c r="K20" s="1235">
        <f t="shared" si="1"/>
        <v>4.1225472441783666E-3</v>
      </c>
    </row>
    <row r="21" spans="1:13" s="69" customFormat="1" ht="15.75">
      <c r="A21" s="889" t="s">
        <v>260</v>
      </c>
      <c r="B21" s="245">
        <v>0</v>
      </c>
      <c r="C21" s="245">
        <v>0</v>
      </c>
      <c r="D21" s="245">
        <v>17</v>
      </c>
      <c r="E21" s="245">
        <v>88</v>
      </c>
      <c r="F21" s="245">
        <v>254</v>
      </c>
      <c r="G21" s="245">
        <v>489</v>
      </c>
      <c r="H21" s="245">
        <v>606</v>
      </c>
      <c r="I21" s="245">
        <v>335</v>
      </c>
      <c r="J21" s="1237">
        <f t="shared" si="0"/>
        <v>1789</v>
      </c>
      <c r="K21" s="1235">
        <f t="shared" si="1"/>
        <v>6.3524866665246324E-3</v>
      </c>
    </row>
    <row r="22" spans="1:13" s="69" customFormat="1" ht="15.75">
      <c r="A22" s="889" t="s">
        <v>259</v>
      </c>
      <c r="B22" s="245">
        <v>0</v>
      </c>
      <c r="C22" s="245">
        <v>2</v>
      </c>
      <c r="D22" s="245">
        <v>28</v>
      </c>
      <c r="E22" s="245">
        <v>59</v>
      </c>
      <c r="F22" s="245">
        <v>307</v>
      </c>
      <c r="G22" s="245">
        <v>291</v>
      </c>
      <c r="H22" s="245">
        <v>87</v>
      </c>
      <c r="I22" s="245">
        <v>50</v>
      </c>
      <c r="J22" s="1237">
        <f t="shared" si="0"/>
        <v>824</v>
      </c>
      <c r="K22" s="1235">
        <f t="shared" si="1"/>
        <v>2.9259077770912782E-3</v>
      </c>
    </row>
    <row r="23" spans="1:13" s="69" customFormat="1" ht="15.75">
      <c r="A23" s="889" t="s">
        <v>258</v>
      </c>
      <c r="B23" s="245">
        <v>0</v>
      </c>
      <c r="C23" s="245">
        <v>1</v>
      </c>
      <c r="D23" s="245">
        <v>52</v>
      </c>
      <c r="E23" s="245">
        <v>126</v>
      </c>
      <c r="F23" s="245">
        <v>437</v>
      </c>
      <c r="G23" s="245">
        <v>624</v>
      </c>
      <c r="H23" s="245">
        <v>888</v>
      </c>
      <c r="I23" s="245">
        <v>513</v>
      </c>
      <c r="J23" s="1237">
        <f t="shared" si="0"/>
        <v>2641</v>
      </c>
      <c r="K23" s="1235">
        <f t="shared" si="1"/>
        <v>9.3778184942937704E-3</v>
      </c>
    </row>
    <row r="24" spans="1:13" s="69" customFormat="1" ht="15.75">
      <c r="A24" s="889" t="s">
        <v>257</v>
      </c>
      <c r="B24" s="245">
        <v>0</v>
      </c>
      <c r="C24" s="245">
        <v>4</v>
      </c>
      <c r="D24" s="245">
        <v>774</v>
      </c>
      <c r="E24" s="245">
        <v>1668</v>
      </c>
      <c r="F24" s="245">
        <v>2005</v>
      </c>
      <c r="G24" s="245">
        <v>2128</v>
      </c>
      <c r="H24" s="245">
        <v>2518</v>
      </c>
      <c r="I24" s="245">
        <v>1325</v>
      </c>
      <c r="J24" s="1237">
        <f t="shared" si="0"/>
        <v>10422</v>
      </c>
      <c r="K24" s="1235">
        <f t="shared" si="1"/>
        <v>3.7007052005880225E-2</v>
      </c>
    </row>
    <row r="25" spans="1:13" s="69" customFormat="1" ht="15.75">
      <c r="A25" s="889" t="s">
        <v>256</v>
      </c>
      <c r="B25" s="245">
        <v>0</v>
      </c>
      <c r="C25" s="245">
        <v>0</v>
      </c>
      <c r="D25" s="245">
        <v>11</v>
      </c>
      <c r="E25" s="245">
        <v>52</v>
      </c>
      <c r="F25" s="245">
        <v>211</v>
      </c>
      <c r="G25" s="245">
        <v>357</v>
      </c>
      <c r="H25" s="245">
        <v>413</v>
      </c>
      <c r="I25" s="245">
        <v>200</v>
      </c>
      <c r="J25" s="1237">
        <f t="shared" si="0"/>
        <v>1244</v>
      </c>
      <c r="K25" s="1235">
        <f t="shared" si="1"/>
        <v>4.4172685372591627E-3</v>
      </c>
    </row>
    <row r="26" spans="1:13" s="69" customFormat="1" ht="15.75">
      <c r="A26" s="889" t="s">
        <v>255</v>
      </c>
      <c r="B26" s="245">
        <v>0</v>
      </c>
      <c r="C26" s="245">
        <v>0</v>
      </c>
      <c r="D26" s="245">
        <v>29</v>
      </c>
      <c r="E26" s="245">
        <v>39</v>
      </c>
      <c r="F26" s="245">
        <v>258</v>
      </c>
      <c r="G26" s="245">
        <v>277</v>
      </c>
      <c r="H26" s="245">
        <v>412</v>
      </c>
      <c r="I26" s="245">
        <v>241</v>
      </c>
      <c r="J26" s="1237">
        <f t="shared" si="0"/>
        <v>1256</v>
      </c>
      <c r="K26" s="1235">
        <f t="shared" si="1"/>
        <v>4.4598788446925308E-3</v>
      </c>
    </row>
    <row r="27" spans="1:13" s="69" customFormat="1" ht="15.75">
      <c r="A27" s="889" t="s">
        <v>254</v>
      </c>
      <c r="B27" s="245">
        <v>1</v>
      </c>
      <c r="C27" s="245">
        <v>10</v>
      </c>
      <c r="D27" s="245">
        <v>660</v>
      </c>
      <c r="E27" s="245">
        <v>863</v>
      </c>
      <c r="F27" s="245">
        <v>1451</v>
      </c>
      <c r="G27" s="245">
        <v>1868</v>
      </c>
      <c r="H27" s="245">
        <v>2375</v>
      </c>
      <c r="I27" s="245">
        <v>1342</v>
      </c>
      <c r="J27" s="1237">
        <f t="shared" si="0"/>
        <v>8569</v>
      </c>
      <c r="K27" s="1235">
        <f t="shared" si="1"/>
        <v>3.0427310366377625E-2</v>
      </c>
    </row>
    <row r="28" spans="1:13" s="69" customFormat="1" ht="15.75">
      <c r="A28" s="889" t="s">
        <v>253</v>
      </c>
      <c r="B28" s="245">
        <v>0</v>
      </c>
      <c r="C28" s="245">
        <v>0</v>
      </c>
      <c r="D28" s="245">
        <v>5</v>
      </c>
      <c r="E28" s="245">
        <v>1</v>
      </c>
      <c r="F28" s="245">
        <v>3</v>
      </c>
      <c r="G28" s="245">
        <v>2</v>
      </c>
      <c r="H28" s="245">
        <v>2</v>
      </c>
      <c r="I28" s="245">
        <v>1</v>
      </c>
      <c r="J28" s="1237">
        <f t="shared" si="0"/>
        <v>14</v>
      </c>
      <c r="K28" s="1235">
        <f t="shared" si="1"/>
        <v>4.971202533892949E-5</v>
      </c>
    </row>
    <row r="29" spans="1:13" s="69" customFormat="1" ht="19.5" customHeight="1">
      <c r="A29" s="889" t="s">
        <v>252</v>
      </c>
      <c r="B29" s="245">
        <v>0</v>
      </c>
      <c r="C29" s="245">
        <v>3</v>
      </c>
      <c r="D29" s="245">
        <v>60</v>
      </c>
      <c r="E29" s="245">
        <v>196</v>
      </c>
      <c r="F29" s="245">
        <v>424</v>
      </c>
      <c r="G29" s="245">
        <v>442</v>
      </c>
      <c r="H29" s="245">
        <v>544</v>
      </c>
      <c r="I29" s="245">
        <v>288</v>
      </c>
      <c r="J29" s="1237">
        <f t="shared" si="0"/>
        <v>1957</v>
      </c>
      <c r="K29" s="1235">
        <f t="shared" si="1"/>
        <v>6.9490309705917859E-3</v>
      </c>
      <c r="M29" s="631"/>
    </row>
    <row r="30" spans="1:13" s="69" customFormat="1" ht="19.5" customHeight="1">
      <c r="A30" s="889" t="s">
        <v>251</v>
      </c>
      <c r="B30" s="245">
        <v>0</v>
      </c>
      <c r="C30" s="245">
        <v>3</v>
      </c>
      <c r="D30" s="245">
        <v>544</v>
      </c>
      <c r="E30" s="245">
        <v>994</v>
      </c>
      <c r="F30" s="245">
        <v>1442</v>
      </c>
      <c r="G30" s="245">
        <v>1711</v>
      </c>
      <c r="H30" s="245">
        <v>2310</v>
      </c>
      <c r="I30" s="245">
        <v>1136</v>
      </c>
      <c r="J30" s="1237">
        <f t="shared" si="0"/>
        <v>8140</v>
      </c>
      <c r="K30" s="1235">
        <f t="shared" si="1"/>
        <v>2.8903991875634714E-2</v>
      </c>
    </row>
    <row r="31" spans="1:13" s="69" customFormat="1" ht="19.5" customHeight="1">
      <c r="A31" s="889" t="s">
        <v>250</v>
      </c>
      <c r="B31" s="245">
        <v>0</v>
      </c>
      <c r="C31" s="245">
        <v>1</v>
      </c>
      <c r="D31" s="245">
        <v>47</v>
      </c>
      <c r="E31" s="245">
        <v>161</v>
      </c>
      <c r="F31" s="245">
        <v>368</v>
      </c>
      <c r="G31" s="245">
        <v>457</v>
      </c>
      <c r="H31" s="245">
        <v>586</v>
      </c>
      <c r="I31" s="245">
        <v>219</v>
      </c>
      <c r="J31" s="1237">
        <f t="shared" si="0"/>
        <v>1839</v>
      </c>
      <c r="K31" s="1235">
        <f t="shared" si="1"/>
        <v>6.5300296141636658E-3</v>
      </c>
    </row>
    <row r="32" spans="1:13" s="69" customFormat="1" ht="19.5" customHeight="1">
      <c r="A32" s="889" t="s">
        <v>249</v>
      </c>
      <c r="B32" s="245">
        <v>1</v>
      </c>
      <c r="C32" s="245">
        <v>12</v>
      </c>
      <c r="D32" s="245">
        <v>2777</v>
      </c>
      <c r="E32" s="245">
        <v>6856</v>
      </c>
      <c r="F32" s="245">
        <v>10570</v>
      </c>
      <c r="G32" s="245">
        <v>13342</v>
      </c>
      <c r="H32" s="245">
        <v>16110</v>
      </c>
      <c r="I32" s="245">
        <v>7868</v>
      </c>
      <c r="J32" s="1237">
        <f t="shared" si="0"/>
        <v>57535</v>
      </c>
      <c r="K32" s="1235">
        <f t="shared" si="1"/>
        <v>0.20429866984823628</v>
      </c>
    </row>
    <row r="33" spans="1:13" s="69" customFormat="1" ht="19.5" customHeight="1">
      <c r="A33" s="889" t="s">
        <v>248</v>
      </c>
      <c r="B33" s="245">
        <v>0</v>
      </c>
      <c r="C33" s="245">
        <v>1</v>
      </c>
      <c r="D33" s="245">
        <v>44</v>
      </c>
      <c r="E33" s="245">
        <v>147</v>
      </c>
      <c r="F33" s="245">
        <v>256</v>
      </c>
      <c r="G33" s="245">
        <v>280</v>
      </c>
      <c r="H33" s="245">
        <v>293</v>
      </c>
      <c r="I33" s="245">
        <v>156</v>
      </c>
      <c r="J33" s="1237">
        <f t="shared" si="0"/>
        <v>1177</v>
      </c>
      <c r="K33" s="1235">
        <f t="shared" si="1"/>
        <v>4.1793609874228579E-3</v>
      </c>
    </row>
    <row r="34" spans="1:13" s="631" customFormat="1" ht="15.75">
      <c r="A34" s="889" t="s">
        <v>123</v>
      </c>
      <c r="B34" s="245">
        <v>1</v>
      </c>
      <c r="C34" s="245">
        <v>14</v>
      </c>
      <c r="D34" s="245">
        <v>1502</v>
      </c>
      <c r="E34" s="245">
        <v>1074</v>
      </c>
      <c r="F34" s="245">
        <v>2541</v>
      </c>
      <c r="G34" s="245">
        <v>2638</v>
      </c>
      <c r="H34" s="245">
        <v>3250</v>
      </c>
      <c r="I34" s="245">
        <v>3138</v>
      </c>
      <c r="J34" s="1237">
        <f t="shared" si="0"/>
        <v>14157</v>
      </c>
      <c r="K34" s="1235">
        <f t="shared" si="1"/>
        <v>5.0269510194516052E-2</v>
      </c>
      <c r="M34" s="69"/>
    </row>
    <row r="35" spans="1:13" s="631" customFormat="1" ht="15.75">
      <c r="A35" s="890" t="s">
        <v>247</v>
      </c>
      <c r="B35" s="415">
        <v>0</v>
      </c>
      <c r="C35" s="245">
        <v>0</v>
      </c>
      <c r="D35" s="245">
        <v>90</v>
      </c>
      <c r="E35" s="245">
        <v>364</v>
      </c>
      <c r="F35" s="245">
        <v>640</v>
      </c>
      <c r="G35" s="245">
        <v>1063</v>
      </c>
      <c r="H35" s="245">
        <v>1666</v>
      </c>
      <c r="I35" s="245">
        <v>885</v>
      </c>
      <c r="J35" s="1237">
        <f>SUM(C35:I35)</f>
        <v>4708</v>
      </c>
      <c r="K35" s="1236">
        <f t="shared" si="1"/>
        <v>1.6717443949691432E-2</v>
      </c>
      <c r="M35" s="69"/>
    </row>
    <row r="36" spans="1:13" s="69" customFormat="1" ht="20.25" customHeight="1">
      <c r="A36" s="419" t="s">
        <v>17</v>
      </c>
      <c r="B36" s="418">
        <f>SUM(B1:B2)</f>
        <v>0</v>
      </c>
      <c r="C36" s="418">
        <f t="shared" ref="C36:H36" si="2">SUM(C4:C35)</f>
        <v>9266</v>
      </c>
      <c r="D36" s="418">
        <f t="shared" si="2"/>
        <v>19521</v>
      </c>
      <c r="E36" s="418">
        <f t="shared" si="2"/>
        <v>32139</v>
      </c>
      <c r="F36" s="418">
        <f t="shared" si="2"/>
        <v>49285</v>
      </c>
      <c r="G36" s="418">
        <f t="shared" si="2"/>
        <v>59667</v>
      </c>
      <c r="H36" s="418">
        <f t="shared" si="2"/>
        <v>73405</v>
      </c>
      <c r="I36" s="418">
        <f>SUM(I4:I35)</f>
        <v>38339</v>
      </c>
      <c r="J36" s="1254">
        <f t="shared" si="0"/>
        <v>281622</v>
      </c>
      <c r="K36" s="1236">
        <f>SUM(K4:K35)</f>
        <v>1</v>
      </c>
    </row>
    <row r="37" spans="1:13" s="69" customFormat="1">
      <c r="C37" s="956"/>
      <c r="D37" s="956"/>
      <c r="E37" s="956"/>
      <c r="F37" s="956"/>
      <c r="G37" s="956"/>
      <c r="H37" s="956"/>
      <c r="I37" s="956"/>
      <c r="L37" s="631"/>
    </row>
    <row r="38" spans="1:13" s="69" customFormat="1" ht="21" customHeight="1">
      <c r="C38" s="956"/>
      <c r="D38" s="956"/>
      <c r="E38" s="956"/>
      <c r="F38" s="956"/>
      <c r="G38" s="956"/>
      <c r="H38" s="956"/>
      <c r="I38" s="956"/>
    </row>
    <row r="39" spans="1:13" s="69" customFormat="1">
      <c r="C39" s="956"/>
      <c r="D39" s="956"/>
      <c r="E39" s="956"/>
      <c r="F39" s="956"/>
      <c r="G39" s="956"/>
      <c r="H39" s="956"/>
      <c r="I39" s="956"/>
    </row>
    <row r="40" spans="1:13" s="69" customFormat="1">
      <c r="C40" s="956"/>
      <c r="D40" s="956"/>
      <c r="E40" s="956"/>
      <c r="F40" s="956"/>
      <c r="G40" s="956"/>
      <c r="H40" s="956"/>
      <c r="I40" s="956"/>
    </row>
    <row r="41" spans="1:13" s="69" customFormat="1" ht="21" customHeight="1">
      <c r="C41" s="956"/>
      <c r="D41" s="956"/>
      <c r="E41" s="956"/>
      <c r="F41" s="956"/>
      <c r="G41" s="956"/>
      <c r="H41" s="956"/>
      <c r="I41" s="956"/>
    </row>
    <row r="42" spans="1:13" s="69" customFormat="1">
      <c r="C42" s="956"/>
      <c r="D42" s="956"/>
      <c r="E42" s="956"/>
      <c r="F42" s="956"/>
      <c r="G42" s="956"/>
      <c r="H42" s="956"/>
      <c r="I42" s="956"/>
    </row>
    <row r="43" spans="1:13" s="69" customFormat="1">
      <c r="C43" s="956"/>
      <c r="D43" s="956"/>
      <c r="E43" s="956"/>
      <c r="F43" s="956"/>
      <c r="G43" s="956"/>
      <c r="H43" s="956"/>
      <c r="I43" s="956"/>
    </row>
    <row r="44" spans="1:13" s="69" customFormat="1" ht="21" customHeight="1">
      <c r="C44" s="956"/>
      <c r="D44" s="956"/>
      <c r="E44" s="956"/>
      <c r="F44" s="956"/>
      <c r="G44" s="956"/>
      <c r="H44" s="956"/>
      <c r="I44" s="956"/>
    </row>
    <row r="45" spans="1:13" s="69" customFormat="1" ht="31.5" customHeight="1">
      <c r="C45" s="956"/>
      <c r="D45" s="956"/>
      <c r="E45" s="956"/>
      <c r="F45" s="956"/>
      <c r="G45" s="956"/>
      <c r="H45" s="956"/>
      <c r="I45" s="956"/>
    </row>
    <row r="46" spans="1:13" s="69" customFormat="1">
      <c r="A46" s="32"/>
      <c r="B46" s="32"/>
      <c r="C46" s="32"/>
      <c r="D46" s="32"/>
      <c r="E46" s="32"/>
      <c r="F46" s="32"/>
      <c r="G46" s="32"/>
      <c r="H46" s="32"/>
      <c r="I46" s="32"/>
      <c r="J46" s="32"/>
      <c r="K46" s="32"/>
    </row>
    <row r="47" spans="1:13" ht="21" customHeight="1">
      <c r="L47" s="69"/>
    </row>
    <row r="48" spans="1:13">
      <c r="L48" s="69"/>
    </row>
  </sheetData>
  <mergeCells count="1">
    <mergeCell ref="A1:L1"/>
  </mergeCells>
  <printOptions horizontalCentered="1"/>
  <pageMargins left="0.39370078740157483" right="0.39370078740157483" top="0.23622047244094491" bottom="0.23622047244094491" header="0.31496062992125984" footer="0.31496062992125984"/>
  <pageSetup scale="52"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8"/>
  <sheetViews>
    <sheetView showGridLines="0" view="pageBreakPreview" zoomScale="70" zoomScaleNormal="100" zoomScaleSheetLayoutView="70" workbookViewId="0">
      <selection activeCell="J9" sqref="J9"/>
    </sheetView>
  </sheetViews>
  <sheetFormatPr baseColWidth="10" defaultColWidth="11.42578125" defaultRowHeight="15"/>
  <cols>
    <col min="1" max="1" width="19.5703125" style="32" customWidth="1"/>
    <col min="2" max="2" width="12.7109375" style="32" customWidth="1"/>
    <col min="3" max="3" width="13.140625" style="32" customWidth="1"/>
    <col min="4" max="4" width="13.85546875" style="32" customWidth="1"/>
    <col min="5" max="5" width="11.5703125" style="32" customWidth="1"/>
    <col min="6" max="6" width="13.85546875" style="32" customWidth="1"/>
    <col min="7" max="7" width="14" style="32" customWidth="1"/>
    <col min="8" max="8" width="16.7109375" style="32" customWidth="1"/>
    <col min="9" max="9" width="19.140625" style="32" customWidth="1"/>
    <col min="10" max="10" width="30.5703125" style="32" customWidth="1"/>
    <col min="11" max="11" width="16.7109375" style="32" customWidth="1"/>
    <col min="12" max="12" width="30.5703125" style="32" customWidth="1"/>
    <col min="13" max="16384" width="11.42578125" style="32"/>
  </cols>
  <sheetData>
    <row r="1" spans="1:12" s="69" customFormat="1" ht="69" customHeight="1">
      <c r="A1" s="2410"/>
      <c r="B1" s="2410"/>
      <c r="C1" s="2410"/>
      <c r="D1" s="2410"/>
      <c r="E1" s="2410"/>
      <c r="F1" s="2410"/>
      <c r="G1" s="2410"/>
      <c r="H1" s="2410"/>
      <c r="I1" s="2410"/>
      <c r="J1" s="2410"/>
      <c r="K1" s="2410"/>
      <c r="L1" s="2410"/>
    </row>
    <row r="2" spans="1:12" s="69" customFormat="1" ht="12" customHeight="1">
      <c r="A2" s="119"/>
      <c r="B2" s="119"/>
      <c r="C2" s="119"/>
      <c r="D2" s="119"/>
      <c r="E2" s="119"/>
      <c r="F2" s="119"/>
      <c r="G2" s="119"/>
      <c r="H2" s="119"/>
      <c r="I2" s="119"/>
      <c r="J2" s="119"/>
      <c r="K2" s="119"/>
      <c r="L2" s="119"/>
    </row>
    <row r="3" spans="1:12" s="119" customFormat="1" ht="34.5" customHeight="1">
      <c r="A3" s="460" t="s">
        <v>0</v>
      </c>
      <c r="B3" s="458" t="s">
        <v>282</v>
      </c>
      <c r="C3" s="458" t="s">
        <v>281</v>
      </c>
      <c r="D3" s="458" t="s">
        <v>280</v>
      </c>
      <c r="E3" s="437" t="s">
        <v>124</v>
      </c>
      <c r="F3" s="458" t="s">
        <v>279</v>
      </c>
      <c r="G3" s="458" t="s">
        <v>278</v>
      </c>
      <c r="H3" s="459" t="s">
        <v>277</v>
      </c>
    </row>
    <row r="4" spans="1:12" s="69" customFormat="1" ht="15.75">
      <c r="A4" s="461">
        <v>2005</v>
      </c>
      <c r="B4" s="441">
        <v>215</v>
      </c>
      <c r="C4" s="441">
        <v>3135</v>
      </c>
      <c r="D4" s="441">
        <v>381</v>
      </c>
      <c r="E4" s="1217">
        <f t="shared" ref="E4:E10" si="0">SUM(B4:D4)</f>
        <v>3731</v>
      </c>
      <c r="F4" s="457">
        <f t="shared" ref="F4:F17" si="1">B4/E4</f>
        <v>5.7625301527740549E-2</v>
      </c>
      <c r="G4" s="457">
        <f t="shared" ref="G4:G17" si="2">C4/E4</f>
        <v>0.84025730367193785</v>
      </c>
      <c r="H4" s="462">
        <f t="shared" ref="H4:H17" si="3">D4/E4</f>
        <v>0.10211739480032163</v>
      </c>
    </row>
    <row r="5" spans="1:12" s="69" customFormat="1" ht="21.75" customHeight="1">
      <c r="A5" s="461" t="s">
        <v>223</v>
      </c>
      <c r="B5" s="441">
        <v>530</v>
      </c>
      <c r="C5" s="441">
        <v>4514</v>
      </c>
      <c r="D5" s="441">
        <v>491</v>
      </c>
      <c r="E5" s="1217">
        <f t="shared" si="0"/>
        <v>5535</v>
      </c>
      <c r="F5" s="457">
        <f t="shared" si="1"/>
        <v>9.5754290876242099E-2</v>
      </c>
      <c r="G5" s="457">
        <f t="shared" si="2"/>
        <v>0.8155374887082204</v>
      </c>
      <c r="H5" s="462">
        <f t="shared" si="3"/>
        <v>8.8708220415537484E-2</v>
      </c>
      <c r="I5" s="956"/>
      <c r="J5" s="956"/>
      <c r="K5" s="956"/>
      <c r="L5" s="956"/>
    </row>
    <row r="6" spans="1:12" s="69" customFormat="1" ht="15.75">
      <c r="A6" s="461" t="s">
        <v>154</v>
      </c>
      <c r="B6" s="441">
        <v>973</v>
      </c>
      <c r="C6" s="441">
        <v>7357</v>
      </c>
      <c r="D6" s="441">
        <v>214</v>
      </c>
      <c r="E6" s="1217">
        <f t="shared" si="0"/>
        <v>8544</v>
      </c>
      <c r="F6" s="457">
        <f t="shared" si="1"/>
        <v>0.11388108614232209</v>
      </c>
      <c r="G6" s="457">
        <f t="shared" si="2"/>
        <v>0.86107209737827717</v>
      </c>
      <c r="H6" s="462">
        <f t="shared" si="3"/>
        <v>2.5046816479400748E-2</v>
      </c>
      <c r="I6" s="956"/>
      <c r="J6" s="956"/>
      <c r="K6" s="956"/>
      <c r="L6" s="956"/>
    </row>
    <row r="7" spans="1:12" s="69" customFormat="1" ht="15.75">
      <c r="A7" s="461" t="s">
        <v>198</v>
      </c>
      <c r="B7" s="441">
        <v>1313</v>
      </c>
      <c r="C7" s="441">
        <v>9407</v>
      </c>
      <c r="D7" s="441">
        <v>257</v>
      </c>
      <c r="E7" s="1217">
        <f t="shared" si="0"/>
        <v>10977</v>
      </c>
      <c r="F7" s="457">
        <f t="shared" si="1"/>
        <v>0.11961373781543226</v>
      </c>
      <c r="G7" s="457">
        <f t="shared" si="2"/>
        <v>0.85697367222374055</v>
      </c>
      <c r="H7" s="462">
        <f t="shared" si="3"/>
        <v>2.3412589960827183E-2</v>
      </c>
      <c r="I7" s="956"/>
      <c r="J7" s="956"/>
      <c r="K7" s="956"/>
      <c r="L7" s="956"/>
    </row>
    <row r="8" spans="1:12" s="69" customFormat="1" ht="15.75">
      <c r="A8" s="461" t="s">
        <v>199</v>
      </c>
      <c r="B8" s="441">
        <v>1953</v>
      </c>
      <c r="C8" s="441">
        <v>12523</v>
      </c>
      <c r="D8" s="441">
        <v>207</v>
      </c>
      <c r="E8" s="1217">
        <f t="shared" si="0"/>
        <v>14683</v>
      </c>
      <c r="F8" s="457">
        <f t="shared" si="1"/>
        <v>0.1330109650616359</v>
      </c>
      <c r="G8" s="457">
        <f t="shared" si="2"/>
        <v>0.85289109854934275</v>
      </c>
      <c r="H8" s="462">
        <f t="shared" si="3"/>
        <v>1.4097936389021317E-2</v>
      </c>
      <c r="I8" s="956"/>
      <c r="J8" s="956"/>
      <c r="K8" s="956"/>
      <c r="L8" s="956"/>
    </row>
    <row r="9" spans="1:12" s="69" customFormat="1" ht="15.75">
      <c r="A9" s="461" t="s">
        <v>171</v>
      </c>
      <c r="B9" s="441">
        <v>2519</v>
      </c>
      <c r="C9" s="441">
        <v>14493</v>
      </c>
      <c r="D9" s="441">
        <v>444</v>
      </c>
      <c r="E9" s="1217">
        <f t="shared" si="0"/>
        <v>17456</v>
      </c>
      <c r="F9" s="457">
        <f t="shared" si="1"/>
        <v>0.1443056828597617</v>
      </c>
      <c r="G9" s="457">
        <f t="shared" si="2"/>
        <v>0.8302589367552704</v>
      </c>
      <c r="H9" s="462">
        <f t="shared" si="3"/>
        <v>2.5435380384967919E-2</v>
      </c>
    </row>
    <row r="10" spans="1:12" s="69" customFormat="1" ht="15.75">
      <c r="A10" s="461" t="s">
        <v>200</v>
      </c>
      <c r="B10" s="441">
        <v>3191</v>
      </c>
      <c r="C10" s="441">
        <v>18636</v>
      </c>
      <c r="D10" s="441">
        <v>770</v>
      </c>
      <c r="E10" s="1217">
        <f t="shared" si="0"/>
        <v>22597</v>
      </c>
      <c r="F10" s="457">
        <f t="shared" si="1"/>
        <v>0.14121343541178033</v>
      </c>
      <c r="G10" s="457">
        <f t="shared" si="2"/>
        <v>0.82471124485551184</v>
      </c>
      <c r="H10" s="462">
        <f t="shared" si="3"/>
        <v>3.407531973270788E-2</v>
      </c>
    </row>
    <row r="11" spans="1:12" s="69" customFormat="1" ht="15.75">
      <c r="A11" s="461" t="s">
        <v>438</v>
      </c>
      <c r="B11" s="441">
        <v>3646</v>
      </c>
      <c r="C11" s="441">
        <v>23042</v>
      </c>
      <c r="D11" s="441">
        <v>0</v>
      </c>
      <c r="E11" s="1217">
        <f t="shared" ref="E11:E16" si="4">SUM(B11:D11)</f>
        <v>26688</v>
      </c>
      <c r="F11" s="457">
        <f t="shared" ref="F11:F16" si="5">B11/E11</f>
        <v>0.13661570743405277</v>
      </c>
      <c r="G11" s="457">
        <f t="shared" ref="G11:G16" si="6">C11/E11</f>
        <v>0.86338429256594729</v>
      </c>
      <c r="H11" s="462">
        <f t="shared" ref="H11:H16" si="7">D11/E11</f>
        <v>0</v>
      </c>
    </row>
    <row r="12" spans="1:12" s="69" customFormat="1" ht="15.75">
      <c r="A12" s="461" t="s">
        <v>507</v>
      </c>
      <c r="B12" s="441">
        <v>4605</v>
      </c>
      <c r="C12" s="441">
        <v>24027</v>
      </c>
      <c r="D12" s="441">
        <v>3</v>
      </c>
      <c r="E12" s="1217">
        <f t="shared" si="4"/>
        <v>28635</v>
      </c>
      <c r="F12" s="457">
        <f t="shared" si="5"/>
        <v>0.16081718177056051</v>
      </c>
      <c r="G12" s="457">
        <f t="shared" si="6"/>
        <v>0.83907805133577784</v>
      </c>
      <c r="H12" s="462">
        <f t="shared" si="7"/>
        <v>1.0476689366160294E-4</v>
      </c>
    </row>
    <row r="13" spans="1:12" s="69" customFormat="1" ht="15.75">
      <c r="A13" s="461" t="s">
        <v>512</v>
      </c>
      <c r="B13" s="441">
        <v>4791</v>
      </c>
      <c r="C13" s="441">
        <v>26240</v>
      </c>
      <c r="D13" s="441">
        <v>1</v>
      </c>
      <c r="E13" s="1217">
        <f t="shared" si="4"/>
        <v>31032</v>
      </c>
      <c r="F13" s="457">
        <f t="shared" si="5"/>
        <v>0.15438901778808972</v>
      </c>
      <c r="G13" s="457">
        <f t="shared" si="6"/>
        <v>0.84557875741170407</v>
      </c>
      <c r="H13" s="462">
        <f t="shared" si="7"/>
        <v>3.2224800206238723E-5</v>
      </c>
    </row>
    <row r="14" spans="1:12" s="69" customFormat="1" ht="15.75">
      <c r="A14" s="461" t="s">
        <v>825</v>
      </c>
      <c r="B14" s="441">
        <v>4653</v>
      </c>
      <c r="C14" s="441">
        <v>29895</v>
      </c>
      <c r="D14" s="441">
        <v>1</v>
      </c>
      <c r="E14" s="1217">
        <f t="shared" si="4"/>
        <v>34549</v>
      </c>
      <c r="F14" s="457">
        <f t="shared" si="5"/>
        <v>0.1346782830183218</v>
      </c>
      <c r="G14" s="457">
        <f t="shared" si="6"/>
        <v>0.86529277258386639</v>
      </c>
      <c r="H14" s="462">
        <f t="shared" si="7"/>
        <v>2.8944397811803524E-5</v>
      </c>
    </row>
    <row r="15" spans="1:12" s="69" customFormat="1" ht="15.75">
      <c r="A15" s="461" t="s">
        <v>910</v>
      </c>
      <c r="B15" s="441">
        <v>5873</v>
      </c>
      <c r="C15" s="441">
        <v>32982</v>
      </c>
      <c r="D15" s="441">
        <v>1</v>
      </c>
      <c r="E15" s="1217">
        <f t="shared" si="4"/>
        <v>38856</v>
      </c>
      <c r="F15" s="457">
        <f t="shared" si="5"/>
        <v>0.1511478278772905</v>
      </c>
      <c r="G15" s="457">
        <f t="shared" si="6"/>
        <v>0.8488264360716492</v>
      </c>
      <c r="H15" s="462">
        <f t="shared" si="7"/>
        <v>2.5736051060325302E-5</v>
      </c>
    </row>
    <row r="16" spans="1:12" s="956" customFormat="1" ht="16.5" customHeight="1">
      <c r="A16" s="461" t="s">
        <v>1008</v>
      </c>
      <c r="B16" s="441">
        <v>5366</v>
      </c>
      <c r="C16" s="441">
        <v>32965</v>
      </c>
      <c r="D16" s="441">
        <v>8</v>
      </c>
      <c r="E16" s="1217">
        <f t="shared" si="4"/>
        <v>38339</v>
      </c>
      <c r="F16" s="457">
        <f t="shared" si="5"/>
        <v>0.13996191867289184</v>
      </c>
      <c r="G16" s="457">
        <f t="shared" si="6"/>
        <v>0.85982941652103606</v>
      </c>
      <c r="H16" s="462">
        <f t="shared" si="7"/>
        <v>2.0866480607214586E-4</v>
      </c>
    </row>
    <row r="17" spans="1:12" s="69" customFormat="1" ht="15.75">
      <c r="A17" s="437" t="s">
        <v>17</v>
      </c>
      <c r="B17" s="463">
        <f>SUM(B4:B16)</f>
        <v>39628</v>
      </c>
      <c r="C17" s="463">
        <f>SUM(C4:C16)</f>
        <v>239216</v>
      </c>
      <c r="D17" s="463">
        <f>SUM(D4:D16)</f>
        <v>2778</v>
      </c>
      <c r="E17" s="1218">
        <f>SUM(E4:E16)</f>
        <v>281622</v>
      </c>
      <c r="F17" s="464">
        <f t="shared" si="1"/>
        <v>0.14071343858079269</v>
      </c>
      <c r="G17" s="464">
        <f t="shared" si="2"/>
        <v>0.84942227524838254</v>
      </c>
      <c r="H17" s="465">
        <f t="shared" si="3"/>
        <v>9.8642861708247223E-3</v>
      </c>
      <c r="L17" s="32"/>
    </row>
    <row r="18" spans="1:12" s="69" customFormat="1">
      <c r="A18" s="127"/>
      <c r="B18" s="126"/>
      <c r="C18" s="126"/>
      <c r="D18" s="126"/>
      <c r="L18" s="32"/>
    </row>
    <row r="19" spans="1:12" s="69" customFormat="1">
      <c r="A19" s="127"/>
      <c r="B19" s="126"/>
      <c r="C19" s="126"/>
      <c r="D19" s="126"/>
    </row>
    <row r="20" spans="1:12" s="69" customFormat="1">
      <c r="A20" s="127"/>
      <c r="B20" s="126"/>
      <c r="C20" s="126"/>
      <c r="D20" s="126"/>
    </row>
    <row r="21" spans="1:12" s="69" customFormat="1">
      <c r="A21" s="127"/>
      <c r="B21" s="126"/>
      <c r="C21" s="126"/>
      <c r="D21" s="126"/>
    </row>
    <row r="22" spans="1:12" s="69" customFormat="1"/>
    <row r="23" spans="1:12" s="69" customFormat="1"/>
    <row r="24" spans="1:12" s="69" customFormat="1"/>
    <row r="25" spans="1:12" s="69" customFormat="1"/>
    <row r="26" spans="1:12" s="69" customFormat="1"/>
    <row r="27" spans="1:12">
      <c r="A27" s="69"/>
      <c r="B27" s="69"/>
      <c r="C27" s="69"/>
      <c r="D27" s="69"/>
      <c r="E27" s="69"/>
      <c r="F27" s="69"/>
      <c r="G27" s="69"/>
      <c r="H27" s="69"/>
    </row>
    <row r="28" spans="1:12">
      <c r="A28" s="69"/>
      <c r="B28" s="69"/>
      <c r="C28" s="69"/>
      <c r="D28" s="69"/>
      <c r="E28" s="69"/>
      <c r="F28" s="69"/>
      <c r="G28" s="69"/>
      <c r="H28" s="69"/>
      <c r="L28" s="12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8"/>
  <sheetViews>
    <sheetView showGridLines="0" view="pageBreakPreview" zoomScale="73" zoomScaleNormal="100" zoomScaleSheetLayoutView="73" workbookViewId="0">
      <selection activeCell="M1" sqref="M1:AI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9" customFormat="1" ht="70.5" customHeight="1">
      <c r="A1" s="2410"/>
      <c r="B1" s="2410"/>
      <c r="C1" s="2410"/>
      <c r="D1" s="2410"/>
      <c r="E1" s="2410"/>
      <c r="F1" s="2410"/>
      <c r="G1" s="2410"/>
      <c r="H1" s="2410"/>
      <c r="I1" s="2410"/>
      <c r="J1" s="2410"/>
      <c r="K1" s="2410"/>
      <c r="L1" s="2410"/>
    </row>
    <row r="2" spans="1:12" s="31" customFormat="1" ht="20.25" customHeight="1">
      <c r="A2" s="438"/>
      <c r="B2" s="160"/>
      <c r="C2" s="160"/>
      <c r="D2" s="160"/>
      <c r="E2" s="160"/>
      <c r="F2" s="160"/>
      <c r="G2" s="160"/>
      <c r="H2" s="160"/>
      <c r="I2" s="160"/>
      <c r="J2" s="160"/>
      <c r="K2" s="160"/>
      <c r="L2" s="160"/>
    </row>
    <row r="3" spans="1:12" s="69" customFormat="1" ht="37.5" customHeight="1">
      <c r="A3" s="412" t="s">
        <v>0</v>
      </c>
      <c r="B3" s="423" t="s">
        <v>286</v>
      </c>
      <c r="C3" s="423" t="s">
        <v>285</v>
      </c>
      <c r="D3" s="423" t="s">
        <v>372</v>
      </c>
      <c r="E3" s="436" t="s">
        <v>124</v>
      </c>
      <c r="F3" s="423" t="s">
        <v>284</v>
      </c>
      <c r="G3" s="424" t="s">
        <v>283</v>
      </c>
    </row>
    <row r="4" spans="1:12" s="69" customFormat="1" ht="15.75">
      <c r="A4" s="481">
        <v>2005</v>
      </c>
      <c r="B4" s="1368">
        <v>90</v>
      </c>
      <c r="C4" s="1368">
        <v>3641</v>
      </c>
      <c r="D4" s="1368"/>
      <c r="E4" s="2078">
        <f t="shared" ref="E4:E10" si="0">SUM(B4:C4)</f>
        <v>3731</v>
      </c>
      <c r="F4" s="1366">
        <f t="shared" ref="F4:F11" si="1">B4/E4</f>
        <v>2.4122219244170465E-2</v>
      </c>
      <c r="G4" s="1369">
        <f t="shared" ref="G4:G11" si="2">C4/E4</f>
        <v>0.97587778075582954</v>
      </c>
    </row>
    <row r="5" spans="1:12" s="69" customFormat="1" ht="15.75">
      <c r="A5" s="481" t="s">
        <v>223</v>
      </c>
      <c r="B5" s="1368">
        <v>253</v>
      </c>
      <c r="C5" s="1368">
        <v>5282</v>
      </c>
      <c r="D5" s="1368"/>
      <c r="E5" s="2078">
        <f t="shared" si="0"/>
        <v>5535</v>
      </c>
      <c r="F5" s="1366">
        <f t="shared" si="1"/>
        <v>4.5709123757904244E-2</v>
      </c>
      <c r="G5" s="1369">
        <f t="shared" si="2"/>
        <v>0.95429087624209574</v>
      </c>
    </row>
    <row r="6" spans="1:12" s="69" customFormat="1" ht="15.75">
      <c r="A6" s="481" t="s">
        <v>154</v>
      </c>
      <c r="B6" s="1368">
        <v>445</v>
      </c>
      <c r="C6" s="1368">
        <v>8099</v>
      </c>
      <c r="D6" s="1368"/>
      <c r="E6" s="2078">
        <f t="shared" si="0"/>
        <v>8544</v>
      </c>
      <c r="F6" s="1366">
        <f t="shared" si="1"/>
        <v>5.2083333333333336E-2</v>
      </c>
      <c r="G6" s="1369">
        <f t="shared" si="2"/>
        <v>0.94791666666666663</v>
      </c>
    </row>
    <row r="7" spans="1:12" s="69" customFormat="1" ht="15.75">
      <c r="A7" s="481" t="s">
        <v>198</v>
      </c>
      <c r="B7" s="1368">
        <v>660</v>
      </c>
      <c r="C7" s="1368">
        <v>10317</v>
      </c>
      <c r="D7" s="1368"/>
      <c r="E7" s="2078">
        <f t="shared" si="0"/>
        <v>10977</v>
      </c>
      <c r="F7" s="1366">
        <f t="shared" si="1"/>
        <v>6.0125717409128178E-2</v>
      </c>
      <c r="G7" s="1369">
        <f t="shared" si="2"/>
        <v>0.9398742825908718</v>
      </c>
    </row>
    <row r="8" spans="1:12" s="69" customFormat="1" ht="15.75">
      <c r="A8" s="481" t="s">
        <v>199</v>
      </c>
      <c r="B8" s="1368">
        <v>986</v>
      </c>
      <c r="C8" s="1368">
        <v>13697</v>
      </c>
      <c r="D8" s="1368"/>
      <c r="E8" s="2078">
        <f t="shared" si="0"/>
        <v>14683</v>
      </c>
      <c r="F8" s="1366">
        <f t="shared" si="1"/>
        <v>6.7152489273309274E-2</v>
      </c>
      <c r="G8" s="1369">
        <f t="shared" si="2"/>
        <v>0.9328475107266907</v>
      </c>
    </row>
    <row r="9" spans="1:12" s="69" customFormat="1" ht="15.75">
      <c r="A9" s="481" t="s">
        <v>171</v>
      </c>
      <c r="B9" s="1368">
        <v>1477</v>
      </c>
      <c r="C9" s="1368">
        <v>15979</v>
      </c>
      <c r="D9" s="1368"/>
      <c r="E9" s="2078">
        <f t="shared" si="0"/>
        <v>17456</v>
      </c>
      <c r="F9" s="1366">
        <f t="shared" si="1"/>
        <v>8.4612740604949582E-2</v>
      </c>
      <c r="G9" s="1369">
        <f t="shared" si="2"/>
        <v>0.91538725939505039</v>
      </c>
    </row>
    <row r="10" spans="1:12" s="69" customFormat="1" ht="15.75">
      <c r="A10" s="481">
        <v>2011</v>
      </c>
      <c r="B10" s="1368">
        <v>2094</v>
      </c>
      <c r="C10" s="1368">
        <v>20503</v>
      </c>
      <c r="D10" s="1368"/>
      <c r="E10" s="2078">
        <f t="shared" si="0"/>
        <v>22597</v>
      </c>
      <c r="F10" s="1366">
        <f t="shared" si="1"/>
        <v>9.2667168208169226E-2</v>
      </c>
      <c r="G10" s="1369">
        <f t="shared" si="2"/>
        <v>0.90733283179183077</v>
      </c>
    </row>
    <row r="11" spans="1:12" s="69" customFormat="1" ht="15.75">
      <c r="A11" s="481" t="s">
        <v>438</v>
      </c>
      <c r="B11" s="1368">
        <v>3858</v>
      </c>
      <c r="C11" s="1368">
        <v>22830</v>
      </c>
      <c r="D11" s="1368"/>
      <c r="E11" s="2078">
        <f t="shared" ref="E11:E15" si="3">SUM(B11:D11)</f>
        <v>26688</v>
      </c>
      <c r="F11" s="1366">
        <f t="shared" si="1"/>
        <v>0.1445593525179856</v>
      </c>
      <c r="G11" s="1369">
        <f t="shared" si="2"/>
        <v>0.85544064748201443</v>
      </c>
    </row>
    <row r="12" spans="1:12" s="69" customFormat="1" ht="15.75">
      <c r="A12" s="481" t="s">
        <v>507</v>
      </c>
      <c r="B12" s="1368">
        <v>4451</v>
      </c>
      <c r="C12" s="1368">
        <v>24184</v>
      </c>
      <c r="D12" s="1368"/>
      <c r="E12" s="2078">
        <f t="shared" si="3"/>
        <v>28635</v>
      </c>
      <c r="F12" s="1366">
        <f t="shared" ref="F12:F17" si="4">B12/E12</f>
        <v>0.15543914789593155</v>
      </c>
      <c r="G12" s="1369">
        <f t="shared" ref="G12:G17" si="5">C12/E12</f>
        <v>0.84456085210406839</v>
      </c>
    </row>
    <row r="13" spans="1:12" s="69" customFormat="1" ht="15.75">
      <c r="A13" s="481" t="s">
        <v>512</v>
      </c>
      <c r="B13" s="1368">
        <v>5112</v>
      </c>
      <c r="C13" s="1368">
        <v>25920</v>
      </c>
      <c r="D13" s="1368"/>
      <c r="E13" s="2078">
        <f t="shared" si="3"/>
        <v>31032</v>
      </c>
      <c r="F13" s="1366">
        <f t="shared" si="4"/>
        <v>0.16473317865429235</v>
      </c>
      <c r="G13" s="1369">
        <f t="shared" si="5"/>
        <v>0.83526682134570762</v>
      </c>
    </row>
    <row r="14" spans="1:12" s="69" customFormat="1" ht="15.75">
      <c r="A14" s="481" t="s">
        <v>825</v>
      </c>
      <c r="B14" s="1368">
        <v>5396</v>
      </c>
      <c r="C14" s="1368">
        <v>29153</v>
      </c>
      <c r="D14" s="1368"/>
      <c r="E14" s="2078">
        <f t="shared" si="3"/>
        <v>34549</v>
      </c>
      <c r="F14" s="1366">
        <f t="shared" si="4"/>
        <v>0.15618397059249181</v>
      </c>
      <c r="G14" s="1369">
        <f t="shared" si="5"/>
        <v>0.84381602940750822</v>
      </c>
    </row>
    <row r="15" spans="1:12" s="69" customFormat="1" ht="15.75">
      <c r="A15" s="481" t="s">
        <v>910</v>
      </c>
      <c r="B15" s="1368">
        <v>6565</v>
      </c>
      <c r="C15" s="1368">
        <v>32291</v>
      </c>
      <c r="D15" s="1368"/>
      <c r="E15" s="2078">
        <f t="shared" si="3"/>
        <v>38856</v>
      </c>
      <c r="F15" s="1366">
        <f t="shared" si="4"/>
        <v>0.16895717521103562</v>
      </c>
      <c r="G15" s="1369">
        <f t="shared" si="5"/>
        <v>0.83104282478896441</v>
      </c>
      <c r="L15" s="32"/>
    </row>
    <row r="16" spans="1:12" s="69" customFormat="1" ht="15.75">
      <c r="A16" s="481" t="s">
        <v>1001</v>
      </c>
      <c r="B16" s="1368">
        <v>7919</v>
      </c>
      <c r="C16" s="1368">
        <v>30420</v>
      </c>
      <c r="D16" s="1368"/>
      <c r="E16" s="2078">
        <f>SUM(B16:D16)</f>
        <v>38339</v>
      </c>
      <c r="F16" s="1366">
        <f t="shared" si="4"/>
        <v>0.20655207491066538</v>
      </c>
      <c r="G16" s="1369">
        <f t="shared" si="5"/>
        <v>0.79344792508933459</v>
      </c>
      <c r="K16" s="32"/>
      <c r="L16" s="32"/>
    </row>
    <row r="17" spans="1:12" s="69" customFormat="1" ht="19.5" customHeight="1">
      <c r="A17" s="436" t="s">
        <v>17</v>
      </c>
      <c r="B17" s="1544">
        <f>SUM(B4:B16)</f>
        <v>39306</v>
      </c>
      <c r="C17" s="1544">
        <f>SUM(C4:D16)</f>
        <v>242316</v>
      </c>
      <c r="D17" s="1544">
        <f>SUM(D4:D15)</f>
        <v>0</v>
      </c>
      <c r="E17" s="2079">
        <f>SUM(E4:E16)</f>
        <v>281622</v>
      </c>
      <c r="F17" s="2080">
        <f t="shared" si="4"/>
        <v>0.13957006199799732</v>
      </c>
      <c r="G17" s="1377">
        <f t="shared" si="5"/>
        <v>0.86042993800200274</v>
      </c>
      <c r="K17" s="32"/>
      <c r="L17" s="32"/>
    </row>
    <row r="18" spans="1:12" s="69" customFormat="1"/>
    <row r="19" spans="1:12" s="69" customFormat="1"/>
    <row r="20" spans="1:12" s="69" customFormat="1"/>
    <row r="21" spans="1:12" s="69" customFormat="1"/>
    <row r="22" spans="1:12" s="69" customFormat="1"/>
    <row r="23" spans="1:12" s="69" customFormat="1"/>
    <row r="24" spans="1:12" s="69" customFormat="1"/>
    <row r="25" spans="1:12" s="69" customFormat="1"/>
    <row r="26" spans="1:12">
      <c r="A26" s="69"/>
      <c r="B26" s="69"/>
      <c r="C26" s="69"/>
      <c r="D26" s="69"/>
      <c r="E26" s="69"/>
      <c r="F26" s="69"/>
      <c r="G26" s="69"/>
    </row>
    <row r="27" spans="1:12">
      <c r="A27" s="69"/>
      <c r="B27" s="69"/>
      <c r="C27" s="69"/>
      <c r="D27" s="69"/>
      <c r="E27" s="69"/>
      <c r="F27" s="69"/>
      <c r="G27" s="69"/>
      <c r="K27" s="125"/>
    </row>
    <row r="28" spans="1:12">
      <c r="A28" s="69"/>
      <c r="B28" s="69"/>
      <c r="C28" s="69"/>
      <c r="D28" s="69"/>
      <c r="E28" s="69"/>
      <c r="F28" s="69"/>
      <c r="G28" s="69"/>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2"/>
  <sheetViews>
    <sheetView showGridLines="0" view="pageBreakPreview" zoomScale="73" zoomScaleNormal="100" zoomScaleSheetLayoutView="73" workbookViewId="0">
      <selection activeCell="L35" sqref="L35"/>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9" customFormat="1" ht="69" customHeight="1">
      <c r="A1" s="2288"/>
      <c r="B1" s="2288"/>
      <c r="C1" s="2288"/>
      <c r="D1" s="2288"/>
      <c r="E1" s="2288"/>
      <c r="F1" s="2288"/>
      <c r="G1" s="2288"/>
      <c r="H1" s="2288"/>
      <c r="I1" s="2288"/>
      <c r="J1" s="2288"/>
    </row>
    <row r="2" spans="1:10" s="31" customFormat="1" ht="6.75" customHeight="1">
      <c r="A2" s="119"/>
      <c r="B2" s="119"/>
      <c r="C2" s="119"/>
      <c r="D2" s="119"/>
      <c r="E2" s="119"/>
      <c r="F2" s="119"/>
      <c r="G2" s="119"/>
      <c r="H2" s="119"/>
      <c r="I2" s="119"/>
      <c r="J2" s="119"/>
    </row>
    <row r="3" spans="1:10" s="119" customFormat="1" ht="27" customHeight="1">
      <c r="A3" s="413" t="s">
        <v>222</v>
      </c>
      <c r="B3" s="354" t="s">
        <v>36</v>
      </c>
      <c r="C3" s="354" t="s">
        <v>35</v>
      </c>
      <c r="D3" s="413" t="s">
        <v>121</v>
      </c>
      <c r="E3" s="354" t="s">
        <v>197</v>
      </c>
      <c r="F3" s="355" t="s">
        <v>196</v>
      </c>
    </row>
    <row r="4" spans="1:10" s="69" customFormat="1" ht="15.75">
      <c r="A4" s="373">
        <v>2005</v>
      </c>
      <c r="B4" s="245">
        <v>484</v>
      </c>
      <c r="C4" s="245">
        <v>3247</v>
      </c>
      <c r="D4" s="764">
        <f t="shared" ref="D4:D10" si="0">B4+C4</f>
        <v>3731</v>
      </c>
      <c r="E4" s="242">
        <f t="shared" ref="E4:E10" si="1">B4/D4</f>
        <v>0.12972393460198339</v>
      </c>
      <c r="F4" s="350">
        <f t="shared" ref="F4:F10" si="2">C4/D4</f>
        <v>0.87027606539801661</v>
      </c>
    </row>
    <row r="5" spans="1:10" s="69" customFormat="1" ht="15.75">
      <c r="A5" s="373">
        <v>2006</v>
      </c>
      <c r="B5" s="245">
        <v>960</v>
      </c>
      <c r="C5" s="245">
        <v>4575</v>
      </c>
      <c r="D5" s="764">
        <f t="shared" si="0"/>
        <v>5535</v>
      </c>
      <c r="E5" s="242">
        <f t="shared" si="1"/>
        <v>0.17344173441734417</v>
      </c>
      <c r="F5" s="350">
        <f t="shared" si="2"/>
        <v>0.82655826558265577</v>
      </c>
    </row>
    <row r="6" spans="1:10" s="69" customFormat="1" ht="15.75">
      <c r="A6" s="373">
        <v>2007</v>
      </c>
      <c r="B6" s="245">
        <v>1468</v>
      </c>
      <c r="C6" s="245">
        <v>7076</v>
      </c>
      <c r="D6" s="764">
        <f t="shared" si="0"/>
        <v>8544</v>
      </c>
      <c r="E6" s="242">
        <f t="shared" si="1"/>
        <v>0.17181647940074907</v>
      </c>
      <c r="F6" s="350">
        <f t="shared" si="2"/>
        <v>0.82818352059925093</v>
      </c>
    </row>
    <row r="7" spans="1:10" s="69" customFormat="1" ht="15.75">
      <c r="A7" s="373">
        <v>2008</v>
      </c>
      <c r="B7" s="245">
        <v>2080</v>
      </c>
      <c r="C7" s="245">
        <v>8897</v>
      </c>
      <c r="D7" s="764">
        <f t="shared" si="0"/>
        <v>10977</v>
      </c>
      <c r="E7" s="242">
        <f t="shared" si="1"/>
        <v>0.18948710941058577</v>
      </c>
      <c r="F7" s="350">
        <f t="shared" si="2"/>
        <v>0.81051289058941423</v>
      </c>
    </row>
    <row r="8" spans="1:10" s="69" customFormat="1" ht="15.75">
      <c r="A8" s="373">
        <v>2009</v>
      </c>
      <c r="B8" s="245">
        <v>3076</v>
      </c>
      <c r="C8" s="245">
        <v>11607</v>
      </c>
      <c r="D8" s="764">
        <f t="shared" si="0"/>
        <v>14683</v>
      </c>
      <c r="E8" s="242">
        <f t="shared" si="1"/>
        <v>0.20949397262139891</v>
      </c>
      <c r="F8" s="350">
        <f t="shared" si="2"/>
        <v>0.79050602737860109</v>
      </c>
    </row>
    <row r="9" spans="1:10" s="69" customFormat="1" ht="15.75">
      <c r="A9" s="373">
        <v>2010</v>
      </c>
      <c r="B9" s="245">
        <v>3940</v>
      </c>
      <c r="C9" s="245">
        <v>13516</v>
      </c>
      <c r="D9" s="764">
        <f t="shared" si="0"/>
        <v>17456</v>
      </c>
      <c r="E9" s="242">
        <f t="shared" si="1"/>
        <v>0.22571035747021082</v>
      </c>
      <c r="F9" s="350">
        <f t="shared" si="2"/>
        <v>0.77428964252978916</v>
      </c>
    </row>
    <row r="10" spans="1:10" s="69" customFormat="1" ht="15.75">
      <c r="A10" s="373">
        <v>2011</v>
      </c>
      <c r="B10" s="245">
        <v>5648</v>
      </c>
      <c r="C10" s="245">
        <v>16949</v>
      </c>
      <c r="D10" s="764">
        <f t="shared" si="0"/>
        <v>22597</v>
      </c>
      <c r="E10" s="242">
        <f t="shared" si="1"/>
        <v>0.24994468292251185</v>
      </c>
      <c r="F10" s="350">
        <f t="shared" si="2"/>
        <v>0.75005531707748818</v>
      </c>
    </row>
    <row r="11" spans="1:10" s="69" customFormat="1" ht="15.75">
      <c r="A11" s="373">
        <v>2012</v>
      </c>
      <c r="B11" s="245">
        <v>7023</v>
      </c>
      <c r="C11" s="245">
        <v>19665</v>
      </c>
      <c r="D11" s="764">
        <f t="shared" ref="D11:D16" si="3">B11+C11</f>
        <v>26688</v>
      </c>
      <c r="E11" s="242">
        <f t="shared" ref="E11:E16" si="4">B11/D11</f>
        <v>0.26315197841726617</v>
      </c>
      <c r="F11" s="350">
        <f t="shared" ref="F11:F16" si="5">C11/D11</f>
        <v>0.73684802158273377</v>
      </c>
    </row>
    <row r="12" spans="1:10" s="69" customFormat="1" ht="15.75">
      <c r="A12" s="373">
        <v>2013</v>
      </c>
      <c r="B12" s="245">
        <v>7836</v>
      </c>
      <c r="C12" s="245">
        <v>20799</v>
      </c>
      <c r="D12" s="764">
        <f t="shared" si="3"/>
        <v>28635</v>
      </c>
      <c r="E12" s="242">
        <f t="shared" si="4"/>
        <v>0.27365112624410687</v>
      </c>
      <c r="F12" s="350">
        <f t="shared" si="5"/>
        <v>0.72634887375589319</v>
      </c>
    </row>
    <row r="13" spans="1:10" s="69" customFormat="1" ht="15.75">
      <c r="A13" s="373">
        <v>2014</v>
      </c>
      <c r="B13" s="245">
        <v>8866</v>
      </c>
      <c r="C13" s="245">
        <v>22166</v>
      </c>
      <c r="D13" s="764">
        <f t="shared" si="3"/>
        <v>31032</v>
      </c>
      <c r="E13" s="242">
        <f t="shared" si="4"/>
        <v>0.28570507862851252</v>
      </c>
      <c r="F13" s="350">
        <f t="shared" si="5"/>
        <v>0.71429492137148753</v>
      </c>
    </row>
    <row r="14" spans="1:10" s="69" customFormat="1" ht="15.75">
      <c r="A14" s="373">
        <v>2015</v>
      </c>
      <c r="B14" s="245">
        <v>10124</v>
      </c>
      <c r="C14" s="245">
        <v>24425</v>
      </c>
      <c r="D14" s="764">
        <f t="shared" si="3"/>
        <v>34549</v>
      </c>
      <c r="E14" s="242">
        <f t="shared" si="4"/>
        <v>0.29303308344669887</v>
      </c>
      <c r="F14" s="350">
        <f t="shared" si="5"/>
        <v>0.70696691655330113</v>
      </c>
    </row>
    <row r="15" spans="1:10" s="69" customFormat="1" ht="15.75">
      <c r="A15" s="373">
        <v>2016</v>
      </c>
      <c r="B15" s="245">
        <v>12141</v>
      </c>
      <c r="C15" s="245">
        <v>26715</v>
      </c>
      <c r="D15" s="764">
        <f t="shared" si="3"/>
        <v>38856</v>
      </c>
      <c r="E15" s="242">
        <f t="shared" si="4"/>
        <v>0.31246139592340949</v>
      </c>
      <c r="F15" s="350">
        <f t="shared" si="5"/>
        <v>0.68753860407659051</v>
      </c>
    </row>
    <row r="16" spans="1:10" s="956" customFormat="1" ht="15.75">
      <c r="A16" s="373" t="s">
        <v>1001</v>
      </c>
      <c r="B16" s="245">
        <v>11522</v>
      </c>
      <c r="C16" s="245">
        <v>26817</v>
      </c>
      <c r="D16" s="764">
        <f t="shared" si="3"/>
        <v>38339</v>
      </c>
      <c r="E16" s="242">
        <f t="shared" si="4"/>
        <v>0.3005294869454081</v>
      </c>
      <c r="F16" s="350">
        <f t="shared" si="5"/>
        <v>0.69947051305459196</v>
      </c>
    </row>
    <row r="17" spans="1:8" s="69" customFormat="1" ht="15.75">
      <c r="A17" s="413" t="s">
        <v>17</v>
      </c>
      <c r="B17" s="356">
        <f>SUM(B4:B16)</f>
        <v>75168</v>
      </c>
      <c r="C17" s="356">
        <f>SUM(C4:C16)</f>
        <v>206454</v>
      </c>
      <c r="D17" s="765">
        <f>SUM(D4:D16)</f>
        <v>281622</v>
      </c>
      <c r="E17" s="429">
        <f>+B17/D17</f>
        <v>0.26691096576261797</v>
      </c>
      <c r="F17" s="430">
        <f>+C17/D17</f>
        <v>0.73308903423738203</v>
      </c>
      <c r="H17" s="130"/>
    </row>
    <row r="18" spans="1:8" s="69" customFormat="1"/>
    <row r="19" spans="1:8" s="69" customFormat="1"/>
    <row r="20" spans="1:8" s="69" customFormat="1"/>
    <row r="21" spans="1:8" s="69" customFormat="1"/>
    <row r="22" spans="1:8" s="69" customFormat="1"/>
    <row r="23" spans="1:8" s="69" customFormat="1"/>
    <row r="24" spans="1:8" s="69" customFormat="1"/>
    <row r="25" spans="1:8" s="69" customFormat="1"/>
    <row r="26" spans="1:8" s="69" customFormat="1"/>
    <row r="27" spans="1:8" s="69" customFormat="1"/>
    <row r="28" spans="1:8" s="69" customFormat="1"/>
    <row r="29" spans="1:8" s="69" customFormat="1"/>
    <row r="30" spans="1:8" s="69" customFormat="1"/>
    <row r="31" spans="1:8" s="69" customFormat="1"/>
    <row r="32" spans="1:8" s="69" customFormat="1"/>
    <row r="33" spans="3:3" s="69" customFormat="1"/>
    <row r="34" spans="3:3" s="69" customFormat="1"/>
    <row r="35" spans="3:3" s="69" customFormat="1"/>
    <row r="36" spans="3:3" s="69" customFormat="1"/>
    <row r="37" spans="3:3" s="69" customFormat="1"/>
    <row r="38" spans="3:3" s="69" customFormat="1"/>
    <row r="39" spans="3:3" s="69" customFormat="1"/>
    <row r="40" spans="3:3" s="69" customFormat="1" ht="15.75">
      <c r="C40" s="120"/>
    </row>
    <row r="41" spans="3:3" s="69" customFormat="1"/>
    <row r="42" spans="3:3" s="69" customFormat="1"/>
    <row r="43" spans="3:3" s="69" customFormat="1"/>
    <row r="44" spans="3:3" s="69" customFormat="1"/>
    <row r="45" spans="3:3" s="69" customFormat="1"/>
    <row r="46" spans="3:3" s="69" customFormat="1"/>
    <row r="47" spans="3:3" s="69" customFormat="1"/>
    <row r="48" spans="3:3" s="69" customFormat="1"/>
    <row r="49" spans="1:6" s="69" customFormat="1"/>
    <row r="50" spans="1:6" s="69" customFormat="1"/>
    <row r="51" spans="1:6">
      <c r="A51" s="69"/>
      <c r="B51" s="69"/>
      <c r="C51" s="69"/>
      <c r="D51" s="69"/>
      <c r="E51" s="69"/>
      <c r="F51" s="69"/>
    </row>
    <row r="52" spans="1:6">
      <c r="A52" s="69"/>
      <c r="B52" s="69"/>
      <c r="C52" s="69"/>
      <c r="D52" s="69"/>
      <c r="E52" s="69"/>
      <c r="F52" s="69"/>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8"/>
  <sheetViews>
    <sheetView showGridLines="0" view="pageBreakPreview" zoomScale="55" zoomScaleNormal="100" zoomScaleSheetLayoutView="55" workbookViewId="0">
      <selection activeCell="Q47" sqref="Q47"/>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9" customFormat="1" ht="78" customHeight="1">
      <c r="A1" s="2288"/>
      <c r="B1" s="2288"/>
      <c r="C1" s="2288"/>
      <c r="D1" s="2288"/>
      <c r="E1" s="2288"/>
      <c r="F1" s="2288"/>
      <c r="G1" s="2288"/>
      <c r="H1" s="2288"/>
      <c r="I1" s="2288"/>
      <c r="J1" s="2288"/>
      <c r="K1" s="2288"/>
      <c r="L1" s="2288"/>
      <c r="M1" s="2288"/>
      <c r="N1" s="2288"/>
    </row>
    <row r="2" spans="1:14" s="69" customFormat="1" ht="6" customHeight="1">
      <c r="A2" s="509"/>
      <c r="B2" s="506"/>
      <c r="C2" s="506"/>
      <c r="D2" s="506"/>
      <c r="E2" s="506"/>
      <c r="F2" s="506"/>
      <c r="G2" s="506"/>
      <c r="H2" s="506"/>
      <c r="I2" s="506"/>
      <c r="J2" s="506"/>
      <c r="K2" s="506"/>
      <c r="L2" s="506"/>
      <c r="M2" s="506"/>
      <c r="N2" s="510"/>
    </row>
    <row r="3" spans="1:14" s="119" customFormat="1" ht="47.25" customHeight="1">
      <c r="A3" s="412" t="s">
        <v>0</v>
      </c>
      <c r="B3" s="423" t="s">
        <v>307</v>
      </c>
      <c r="C3" s="423" t="s">
        <v>306</v>
      </c>
      <c r="D3" s="423" t="s">
        <v>305</v>
      </c>
      <c r="E3" s="423" t="s">
        <v>304</v>
      </c>
      <c r="F3" s="423" t="s">
        <v>303</v>
      </c>
      <c r="G3" s="423" t="s">
        <v>631</v>
      </c>
      <c r="H3" s="436" t="s">
        <v>124</v>
      </c>
      <c r="I3" s="423" t="s">
        <v>301</v>
      </c>
      <c r="J3" s="423" t="s">
        <v>404</v>
      </c>
      <c r="K3" s="423" t="s">
        <v>405</v>
      </c>
      <c r="L3" s="423" t="s">
        <v>300</v>
      </c>
      <c r="M3" s="423" t="s">
        <v>299</v>
      </c>
      <c r="N3" s="424" t="s">
        <v>298</v>
      </c>
    </row>
    <row r="4" spans="1:14" s="69" customFormat="1" ht="15.75">
      <c r="A4" s="425">
        <v>2005</v>
      </c>
      <c r="B4" s="444">
        <v>145</v>
      </c>
      <c r="C4" s="444">
        <v>345</v>
      </c>
      <c r="D4" s="444">
        <v>1445</v>
      </c>
      <c r="E4" s="444">
        <v>1013</v>
      </c>
      <c r="F4" s="444">
        <v>511</v>
      </c>
      <c r="G4" s="444">
        <f>275-3</f>
        <v>272</v>
      </c>
      <c r="H4" s="663">
        <f t="shared" ref="H4:H10" si="0">SUM(B4:G4)</f>
        <v>3731</v>
      </c>
      <c r="I4" s="452">
        <f t="shared" ref="I4:I10" si="1">B4/H4</f>
        <v>3.8863575448941305E-2</v>
      </c>
      <c r="J4" s="452">
        <f t="shared" ref="J4:J10" si="2">C4/H4</f>
        <v>9.2468507102653447E-2</v>
      </c>
      <c r="K4" s="452">
        <f t="shared" ref="K4:K17" si="3">D4/H4</f>
        <v>0.3872956311980702</v>
      </c>
      <c r="L4" s="452">
        <f t="shared" ref="L4:L17" si="4">E4/H4</f>
        <v>0.27150897882605202</v>
      </c>
      <c r="M4" s="452">
        <f t="shared" ref="M4:M17" si="5">F4/H4</f>
        <v>0.13696060037523453</v>
      </c>
      <c r="N4" s="456">
        <f t="shared" ref="N4:N17" si="6">G4/H4</f>
        <v>7.2902707049048512E-2</v>
      </c>
    </row>
    <row r="5" spans="1:14" s="69" customFormat="1" ht="15.75">
      <c r="A5" s="425" t="s">
        <v>223</v>
      </c>
      <c r="B5" s="444">
        <v>37</v>
      </c>
      <c r="C5" s="444">
        <v>740</v>
      </c>
      <c r="D5" s="444">
        <v>2043</v>
      </c>
      <c r="E5" s="444">
        <v>1536</v>
      </c>
      <c r="F5" s="444">
        <v>808</v>
      </c>
      <c r="G5" s="444">
        <v>371</v>
      </c>
      <c r="H5" s="663">
        <f t="shared" si="0"/>
        <v>5535</v>
      </c>
      <c r="I5" s="452">
        <f t="shared" si="1"/>
        <v>6.6847335140018064E-3</v>
      </c>
      <c r="J5" s="452">
        <f t="shared" si="2"/>
        <v>0.13369467028003612</v>
      </c>
      <c r="K5" s="452">
        <f t="shared" si="3"/>
        <v>0.36910569105691055</v>
      </c>
      <c r="L5" s="452">
        <f t="shared" si="4"/>
        <v>0.27750677506775068</v>
      </c>
      <c r="M5" s="452">
        <f t="shared" si="5"/>
        <v>0.14598012646793135</v>
      </c>
      <c r="N5" s="456">
        <f t="shared" si="6"/>
        <v>6.7028003613369469E-2</v>
      </c>
    </row>
    <row r="6" spans="1:14" s="69" customFormat="1" ht="15.75">
      <c r="A6" s="425" t="s">
        <v>154</v>
      </c>
      <c r="B6" s="444">
        <v>9</v>
      </c>
      <c r="C6" s="444">
        <v>1413</v>
      </c>
      <c r="D6" s="444">
        <v>3274</v>
      </c>
      <c r="E6" s="444">
        <v>2149</v>
      </c>
      <c r="F6" s="444">
        <v>1123</v>
      </c>
      <c r="G6" s="444">
        <f>571+5</f>
        <v>576</v>
      </c>
      <c r="H6" s="663">
        <f t="shared" si="0"/>
        <v>8544</v>
      </c>
      <c r="I6" s="452">
        <f t="shared" si="1"/>
        <v>1.0533707865168539E-3</v>
      </c>
      <c r="J6" s="452">
        <f t="shared" si="2"/>
        <v>0.16537921348314608</v>
      </c>
      <c r="K6" s="452">
        <f t="shared" si="3"/>
        <v>0.38319288389513106</v>
      </c>
      <c r="L6" s="452">
        <f t="shared" si="4"/>
        <v>0.25152153558052437</v>
      </c>
      <c r="M6" s="452">
        <f t="shared" si="5"/>
        <v>0.13143726591760299</v>
      </c>
      <c r="N6" s="456">
        <f t="shared" si="6"/>
        <v>6.741573033707865E-2</v>
      </c>
    </row>
    <row r="7" spans="1:14" s="69" customFormat="1" ht="15.75">
      <c r="A7" s="425" t="s">
        <v>198</v>
      </c>
      <c r="B7" s="444">
        <v>7</v>
      </c>
      <c r="C7" s="444">
        <v>1031</v>
      </c>
      <c r="D7" s="444">
        <v>4066</v>
      </c>
      <c r="E7" s="444">
        <v>3112</v>
      </c>
      <c r="F7" s="444">
        <v>1708</v>
      </c>
      <c r="G7" s="444">
        <v>1053</v>
      </c>
      <c r="H7" s="663">
        <f t="shared" si="0"/>
        <v>10977</v>
      </c>
      <c r="I7" s="452">
        <f t="shared" si="1"/>
        <v>6.3769700282408678E-4</v>
      </c>
      <c r="J7" s="452">
        <f t="shared" si="2"/>
        <v>9.3923658558804773E-2</v>
      </c>
      <c r="K7" s="452">
        <f t="shared" si="3"/>
        <v>0.37041085906896237</v>
      </c>
      <c r="L7" s="452">
        <f t="shared" si="4"/>
        <v>0.28350186754122253</v>
      </c>
      <c r="M7" s="452">
        <f t="shared" si="5"/>
        <v>0.15559806868907716</v>
      </c>
      <c r="N7" s="456">
        <f t="shared" si="6"/>
        <v>9.5927849139109039E-2</v>
      </c>
    </row>
    <row r="8" spans="1:14" s="69" customFormat="1" ht="15.75">
      <c r="A8" s="425" t="s">
        <v>199</v>
      </c>
      <c r="B8" s="444">
        <v>2</v>
      </c>
      <c r="C8" s="444">
        <v>2024</v>
      </c>
      <c r="D8" s="444">
        <v>5530</v>
      </c>
      <c r="E8" s="444">
        <v>3839</v>
      </c>
      <c r="F8" s="444">
        <v>2108</v>
      </c>
      <c r="G8" s="444">
        <v>1180</v>
      </c>
      <c r="H8" s="663">
        <f t="shared" si="0"/>
        <v>14683</v>
      </c>
      <c r="I8" s="452">
        <f t="shared" si="1"/>
        <v>1.3621194578764559E-4</v>
      </c>
      <c r="J8" s="452">
        <f t="shared" si="2"/>
        <v>0.13784648913709732</v>
      </c>
      <c r="K8" s="452">
        <f t="shared" si="3"/>
        <v>0.37662603010284001</v>
      </c>
      <c r="L8" s="452">
        <f t="shared" si="4"/>
        <v>0.26145882993938568</v>
      </c>
      <c r="M8" s="452">
        <f t="shared" si="5"/>
        <v>0.14356739086017845</v>
      </c>
      <c r="N8" s="456">
        <f t="shared" si="6"/>
        <v>8.0365048014710894E-2</v>
      </c>
    </row>
    <row r="9" spans="1:14" s="69" customFormat="1" ht="15.75">
      <c r="A9" s="425" t="s">
        <v>171</v>
      </c>
      <c r="B9" s="444">
        <v>0</v>
      </c>
      <c r="C9" s="444">
        <v>3154</v>
      </c>
      <c r="D9" s="444">
        <v>6350</v>
      </c>
      <c r="E9" s="444">
        <v>4256</v>
      </c>
      <c r="F9" s="444">
        <v>2407</v>
      </c>
      <c r="G9" s="444">
        <v>1289</v>
      </c>
      <c r="H9" s="663">
        <f t="shared" si="0"/>
        <v>17456</v>
      </c>
      <c r="I9" s="452">
        <f t="shared" si="1"/>
        <v>0</v>
      </c>
      <c r="J9" s="452">
        <f t="shared" si="2"/>
        <v>0.18068285976168652</v>
      </c>
      <c r="K9" s="452">
        <f t="shared" si="3"/>
        <v>0.3637717690192484</v>
      </c>
      <c r="L9" s="452">
        <f t="shared" si="4"/>
        <v>0.24381301558203483</v>
      </c>
      <c r="M9" s="452">
        <f t="shared" si="5"/>
        <v>0.13788955087076077</v>
      </c>
      <c r="N9" s="456">
        <f t="shared" si="6"/>
        <v>7.3842804766269476E-2</v>
      </c>
    </row>
    <row r="10" spans="1:14" s="69" customFormat="1" ht="15.75">
      <c r="A10" s="425">
        <v>2011</v>
      </c>
      <c r="B10" s="444">
        <v>6</v>
      </c>
      <c r="C10" s="444">
        <v>4931</v>
      </c>
      <c r="D10" s="444">
        <v>7715</v>
      </c>
      <c r="E10" s="444">
        <v>5319</v>
      </c>
      <c r="F10" s="444">
        <v>3017</v>
      </c>
      <c r="G10" s="444">
        <v>1609</v>
      </c>
      <c r="H10" s="663">
        <f t="shared" si="0"/>
        <v>22597</v>
      </c>
      <c r="I10" s="452">
        <f t="shared" si="1"/>
        <v>2.6552197194317829E-4</v>
      </c>
      <c r="J10" s="452">
        <f t="shared" si="2"/>
        <v>0.21821480727530204</v>
      </c>
      <c r="K10" s="452">
        <f t="shared" si="3"/>
        <v>0.34141700225693677</v>
      </c>
      <c r="L10" s="452">
        <f t="shared" si="4"/>
        <v>0.23538522812762755</v>
      </c>
      <c r="M10" s="452">
        <f t="shared" si="5"/>
        <v>0.13351329822542815</v>
      </c>
      <c r="N10" s="456">
        <f t="shared" si="6"/>
        <v>7.1204142142762314E-2</v>
      </c>
    </row>
    <row r="11" spans="1:14" s="69" customFormat="1" ht="15.75">
      <c r="A11" s="425" t="s">
        <v>438</v>
      </c>
      <c r="B11" s="444">
        <v>18</v>
      </c>
      <c r="C11" s="444">
        <v>6875</v>
      </c>
      <c r="D11" s="444">
        <v>8611</v>
      </c>
      <c r="E11" s="444">
        <v>5883</v>
      </c>
      <c r="F11" s="444">
        <v>3457</v>
      </c>
      <c r="G11" s="444">
        <v>1844</v>
      </c>
      <c r="H11" s="663">
        <f t="shared" ref="H11:H16" si="7">SUM(B11:G11)</f>
        <v>26688</v>
      </c>
      <c r="I11" s="452">
        <f t="shared" ref="I11:I17" si="8">B11/H11</f>
        <v>6.7446043165467629E-4</v>
      </c>
      <c r="J11" s="452">
        <f t="shared" ref="J11:J17" si="9">C11/H11</f>
        <v>0.25760641486810554</v>
      </c>
      <c r="K11" s="452">
        <f t="shared" ref="K11:K16" si="10">D11/H11</f>
        <v>0.32265437649880097</v>
      </c>
      <c r="L11" s="452">
        <f t="shared" ref="L11:L16" si="11">E11/H11</f>
        <v>0.22043615107913669</v>
      </c>
      <c r="M11" s="452">
        <f t="shared" ref="M11:M16" si="12">F11/H11</f>
        <v>0.12953387290167867</v>
      </c>
      <c r="N11" s="456">
        <f t="shared" ref="N11:N16" si="13">G11/H11</f>
        <v>6.9094724220623502E-2</v>
      </c>
    </row>
    <row r="12" spans="1:14" s="69" customFormat="1" ht="15.75">
      <c r="A12" s="425" t="s">
        <v>507</v>
      </c>
      <c r="B12" s="444">
        <v>34</v>
      </c>
      <c r="C12" s="444">
        <v>8429</v>
      </c>
      <c r="D12" s="444">
        <v>8946</v>
      </c>
      <c r="E12" s="444">
        <v>5876</v>
      </c>
      <c r="F12" s="444">
        <v>3510</v>
      </c>
      <c r="G12" s="444">
        <v>1840</v>
      </c>
      <c r="H12" s="663">
        <f t="shared" si="7"/>
        <v>28635</v>
      </c>
      <c r="I12" s="452">
        <f t="shared" si="8"/>
        <v>1.1873581281648332E-3</v>
      </c>
      <c r="J12" s="452">
        <f t="shared" si="9"/>
        <v>0.29436004889121703</v>
      </c>
      <c r="K12" s="452">
        <f t="shared" si="10"/>
        <v>0.31241487689889996</v>
      </c>
      <c r="L12" s="452">
        <f t="shared" si="11"/>
        <v>0.20520342238519296</v>
      </c>
      <c r="M12" s="452">
        <f t="shared" si="12"/>
        <v>0.12257726558407543</v>
      </c>
      <c r="N12" s="456">
        <f t="shared" si="13"/>
        <v>6.4257028112449793E-2</v>
      </c>
    </row>
    <row r="13" spans="1:14" s="69" customFormat="1" ht="15.75">
      <c r="A13" s="425" t="s">
        <v>512</v>
      </c>
      <c r="B13" s="444">
        <v>80</v>
      </c>
      <c r="C13" s="444">
        <v>9624</v>
      </c>
      <c r="D13" s="444">
        <v>8806</v>
      </c>
      <c r="E13" s="444">
        <v>6269</v>
      </c>
      <c r="F13" s="444">
        <v>3876</v>
      </c>
      <c r="G13" s="444">
        <v>2377</v>
      </c>
      <c r="H13" s="663">
        <f t="shared" si="7"/>
        <v>31032</v>
      </c>
      <c r="I13" s="452">
        <f t="shared" si="8"/>
        <v>2.5779840164990978E-3</v>
      </c>
      <c r="J13" s="452">
        <f t="shared" si="9"/>
        <v>0.31013147718484146</v>
      </c>
      <c r="K13" s="452">
        <f t="shared" si="10"/>
        <v>0.28377159061613816</v>
      </c>
      <c r="L13" s="452">
        <f t="shared" si="11"/>
        <v>0.20201727249291054</v>
      </c>
      <c r="M13" s="452">
        <f t="shared" si="12"/>
        <v>0.12490332559938129</v>
      </c>
      <c r="N13" s="456">
        <f t="shared" si="13"/>
        <v>7.6598350090229445E-2</v>
      </c>
    </row>
    <row r="14" spans="1:14" s="69" customFormat="1" ht="16.5" customHeight="1">
      <c r="A14" s="425" t="s">
        <v>825</v>
      </c>
      <c r="B14" s="444">
        <v>165</v>
      </c>
      <c r="C14" s="444">
        <v>12019</v>
      </c>
      <c r="D14" s="444">
        <v>10377</v>
      </c>
      <c r="E14" s="444">
        <v>6571</v>
      </c>
      <c r="F14" s="444">
        <v>3782</v>
      </c>
      <c r="G14" s="444">
        <v>1635</v>
      </c>
      <c r="H14" s="663">
        <f t="shared" si="7"/>
        <v>34549</v>
      </c>
      <c r="I14" s="452">
        <f t="shared" si="8"/>
        <v>4.7758256389475815E-3</v>
      </c>
      <c r="J14" s="452">
        <f t="shared" si="9"/>
        <v>0.34788271730006659</v>
      </c>
      <c r="K14" s="452">
        <f t="shared" si="10"/>
        <v>0.30035601609308521</v>
      </c>
      <c r="L14" s="452">
        <f t="shared" si="11"/>
        <v>0.19019363802136097</v>
      </c>
      <c r="M14" s="452">
        <f t="shared" si="12"/>
        <v>0.10946771252424094</v>
      </c>
      <c r="N14" s="456">
        <f t="shared" si="13"/>
        <v>4.7324090422298765E-2</v>
      </c>
    </row>
    <row r="15" spans="1:14" s="69" customFormat="1" ht="16.5" customHeight="1">
      <c r="A15" s="425" t="s">
        <v>910</v>
      </c>
      <c r="B15" s="444">
        <v>153</v>
      </c>
      <c r="C15" s="444">
        <v>13830</v>
      </c>
      <c r="D15" s="444">
        <v>11563</v>
      </c>
      <c r="E15" s="444">
        <v>7417</v>
      </c>
      <c r="F15" s="444">
        <v>4270</v>
      </c>
      <c r="G15" s="444">
        <v>1623</v>
      </c>
      <c r="H15" s="663">
        <f t="shared" si="7"/>
        <v>38856</v>
      </c>
      <c r="I15" s="452">
        <f t="shared" si="8"/>
        <v>3.9376158122297715E-3</v>
      </c>
      <c r="J15" s="452">
        <f t="shared" si="9"/>
        <v>0.35592958616429893</v>
      </c>
      <c r="K15" s="452">
        <f t="shared" si="10"/>
        <v>0.29758595841054147</v>
      </c>
      <c r="L15" s="452">
        <f t="shared" si="11"/>
        <v>0.19088429071443277</v>
      </c>
      <c r="M15" s="452">
        <f t="shared" si="12"/>
        <v>0.10989293802758905</v>
      </c>
      <c r="N15" s="456">
        <f t="shared" si="13"/>
        <v>4.1769610870907969E-2</v>
      </c>
    </row>
    <row r="16" spans="1:14" s="956" customFormat="1" ht="15.75">
      <c r="A16" s="425" t="s">
        <v>1008</v>
      </c>
      <c r="B16" s="444">
        <v>159</v>
      </c>
      <c r="C16" s="444">
        <v>13800</v>
      </c>
      <c r="D16" s="444">
        <v>11169</v>
      </c>
      <c r="E16" s="444">
        <v>7352</v>
      </c>
      <c r="F16" s="444">
        <v>4290</v>
      </c>
      <c r="G16" s="444">
        <v>1569</v>
      </c>
      <c r="H16" s="663">
        <f t="shared" si="7"/>
        <v>38339</v>
      </c>
      <c r="I16" s="452">
        <f t="shared" si="8"/>
        <v>4.1472130206838993E-3</v>
      </c>
      <c r="J16" s="452">
        <f t="shared" si="9"/>
        <v>0.35994679047445161</v>
      </c>
      <c r="K16" s="452">
        <f t="shared" si="10"/>
        <v>0.29132215237747461</v>
      </c>
      <c r="L16" s="452">
        <f t="shared" si="11"/>
        <v>0.19176295678030203</v>
      </c>
      <c r="M16" s="452">
        <f t="shared" si="12"/>
        <v>0.11189650225618822</v>
      </c>
      <c r="N16" s="456">
        <f t="shared" si="13"/>
        <v>4.0924385090899608E-2</v>
      </c>
    </row>
    <row r="17" spans="1:14" s="69" customFormat="1" ht="15.75">
      <c r="A17" s="420" t="s">
        <v>17</v>
      </c>
      <c r="B17" s="453">
        <f t="shared" ref="B17:H17" si="14">SUM(B4:B16)</f>
        <v>815</v>
      </c>
      <c r="C17" s="453">
        <f t="shared" si="14"/>
        <v>78215</v>
      </c>
      <c r="D17" s="453">
        <f t="shared" si="14"/>
        <v>89895</v>
      </c>
      <c r="E17" s="453">
        <f t="shared" si="14"/>
        <v>60592</v>
      </c>
      <c r="F17" s="453">
        <f t="shared" si="14"/>
        <v>34867</v>
      </c>
      <c r="G17" s="453">
        <f t="shared" si="14"/>
        <v>17238</v>
      </c>
      <c r="H17" s="664">
        <f t="shared" si="14"/>
        <v>281622</v>
      </c>
      <c r="I17" s="454">
        <f t="shared" si="8"/>
        <v>2.8939500465162524E-3</v>
      </c>
      <c r="J17" s="454">
        <f t="shared" si="9"/>
        <v>0.27773043299174072</v>
      </c>
      <c r="K17" s="454">
        <f t="shared" si="3"/>
        <v>0.31920446556021903</v>
      </c>
      <c r="L17" s="454">
        <f t="shared" si="4"/>
        <v>0.21515364566688683</v>
      </c>
      <c r="M17" s="454">
        <f t="shared" si="5"/>
        <v>0.12380779910660389</v>
      </c>
      <c r="N17" s="455">
        <f t="shared" si="6"/>
        <v>6.1209706628033322E-2</v>
      </c>
    </row>
    <row r="18" spans="1:14" s="69" customFormat="1" ht="15.75">
      <c r="A18" s="2411" t="s">
        <v>619</v>
      </c>
      <c r="B18" s="2412"/>
      <c r="C18" s="2412"/>
      <c r="D18" s="2412"/>
      <c r="E18" s="2412"/>
      <c r="F18" s="2412"/>
    </row>
    <row r="19" spans="1:14" s="69" customFormat="1">
      <c r="J19" s="192"/>
    </row>
    <row r="20" spans="1:14" s="69" customFormat="1"/>
    <row r="21" spans="1:14" s="69" customFormat="1"/>
    <row r="22" spans="1:14" s="69" customFormat="1"/>
    <row r="23" spans="1:14" s="69" customFormat="1"/>
    <row r="24" spans="1:14" s="69" customFormat="1"/>
    <row r="25" spans="1:14" s="69" customFormat="1"/>
    <row r="26" spans="1:14" s="69" customFormat="1"/>
    <row r="27" spans="1:14" s="69" customFormat="1"/>
    <row r="28" spans="1:14">
      <c r="A28" s="69"/>
      <c r="B28" s="69"/>
      <c r="C28" s="69"/>
      <c r="D28" s="69"/>
      <c r="E28" s="69"/>
      <c r="F28" s="69"/>
      <c r="G28" s="69"/>
      <c r="H28" s="69"/>
      <c r="I28" s="69"/>
      <c r="J28" s="69"/>
      <c r="K28" s="69"/>
      <c r="L28" s="69"/>
      <c r="M28" s="69"/>
      <c r="N28" s="69"/>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H13" sqref="H13"/>
    </sheetView>
  </sheetViews>
  <sheetFormatPr baseColWidth="10" defaultColWidth="11.42578125" defaultRowHeight="11.25" customHeight="1"/>
  <cols>
    <col min="1" max="1" width="22.5703125" style="66" customWidth="1"/>
    <col min="2" max="2" width="19.7109375" style="66" customWidth="1"/>
    <col min="3" max="3" width="23.42578125" style="66" customWidth="1"/>
    <col min="4" max="4" width="26.28515625" style="66" customWidth="1"/>
    <col min="5" max="5" width="20" style="66" customWidth="1"/>
    <col min="6" max="13" width="15.5703125" style="66" customWidth="1"/>
    <col min="14" max="14" width="19.28515625" style="66" customWidth="1"/>
    <col min="15" max="18" width="11.42578125" style="66"/>
    <col min="19" max="19" width="10" style="66" customWidth="1"/>
    <col min="20" max="16384" width="11.42578125" style="66"/>
  </cols>
  <sheetData>
    <row r="1" spans="1:20" ht="105" customHeight="1">
      <c r="A1" s="2239"/>
      <c r="B1" s="2239"/>
      <c r="C1" s="2239"/>
      <c r="D1" s="2239"/>
      <c r="E1" s="2239"/>
      <c r="F1" s="2239"/>
      <c r="G1" s="2239"/>
      <c r="H1" s="2239"/>
      <c r="I1" s="2239"/>
      <c r="J1" s="2239"/>
      <c r="K1" s="2239"/>
      <c r="L1" s="2239"/>
      <c r="M1" s="2239"/>
      <c r="N1" s="2239"/>
    </row>
    <row r="2" spans="1:20" s="62" customFormat="1" ht="15.75" customHeight="1">
      <c r="A2" s="67"/>
      <c r="B2" s="67"/>
      <c r="C2" s="67"/>
      <c r="D2" s="67"/>
      <c r="E2" s="67"/>
    </row>
    <row r="3" spans="1:20" s="62" customFormat="1" ht="48.75" customHeight="1">
      <c r="A3" s="262" t="s">
        <v>34</v>
      </c>
      <c r="B3" s="633" t="s">
        <v>145</v>
      </c>
      <c r="C3" s="634" t="s">
        <v>146</v>
      </c>
      <c r="D3" s="635" t="s">
        <v>147</v>
      </c>
      <c r="E3" s="67"/>
      <c r="F3" s="63"/>
      <c r="J3" s="218"/>
      <c r="M3" s="145"/>
    </row>
    <row r="4" spans="1:20" s="62" customFormat="1" ht="21.75" customHeight="1">
      <c r="A4" s="263" t="s">
        <v>439</v>
      </c>
      <c r="B4" s="1642">
        <v>12759.99</v>
      </c>
      <c r="C4" s="1643">
        <v>15836.19</v>
      </c>
      <c r="D4" s="1644">
        <v>14748.51</v>
      </c>
      <c r="E4" s="67"/>
      <c r="F4" s="63"/>
      <c r="O4" s="165"/>
      <c r="P4" s="165"/>
      <c r="Q4" s="165"/>
      <c r="R4" s="165"/>
      <c r="S4" s="226"/>
      <c r="T4" s="226"/>
    </row>
    <row r="5" spans="1:20" s="62" customFormat="1" ht="21.75" customHeight="1">
      <c r="A5" s="263" t="s">
        <v>394</v>
      </c>
      <c r="B5" s="1645">
        <v>13453</v>
      </c>
      <c r="C5" s="1646">
        <v>14653.84</v>
      </c>
      <c r="D5" s="1647">
        <v>15155.74</v>
      </c>
      <c r="E5" s="67"/>
      <c r="F5" s="63"/>
      <c r="O5" s="165"/>
      <c r="P5" s="165"/>
      <c r="Q5" s="165"/>
      <c r="R5" s="165"/>
      <c r="S5" s="226"/>
      <c r="T5" s="226"/>
    </row>
    <row r="6" spans="1:20" s="62" customFormat="1" ht="21.75" customHeight="1">
      <c r="A6" s="263" t="s">
        <v>395</v>
      </c>
      <c r="B6" s="1645">
        <v>13943.45</v>
      </c>
      <c r="C6" s="1646">
        <v>16719.03</v>
      </c>
      <c r="D6" s="1647">
        <v>15971.57</v>
      </c>
      <c r="E6" s="67"/>
      <c r="F6" s="63"/>
      <c r="O6" s="165"/>
      <c r="P6" s="165"/>
      <c r="Q6" s="165"/>
      <c r="R6" s="165"/>
      <c r="S6" s="226"/>
      <c r="T6" s="226"/>
    </row>
    <row r="7" spans="1:20" s="62" customFormat="1" ht="21.75" customHeight="1">
      <c r="A7" s="263" t="s">
        <v>396</v>
      </c>
      <c r="B7" s="1645">
        <v>15132</v>
      </c>
      <c r="C7" s="1646">
        <v>17464</v>
      </c>
      <c r="D7" s="1647">
        <v>17399</v>
      </c>
      <c r="E7" s="67"/>
      <c r="F7" s="63"/>
      <c r="G7" s="63"/>
      <c r="H7" s="63"/>
      <c r="I7" s="63"/>
      <c r="J7" s="63"/>
      <c r="K7" s="63"/>
      <c r="N7" s="165"/>
      <c r="O7" s="165"/>
      <c r="P7" s="165"/>
      <c r="Q7" s="165"/>
      <c r="R7" s="165"/>
      <c r="S7" s="226"/>
      <c r="T7" s="226"/>
    </row>
    <row r="8" spans="1:20" ht="21.75" customHeight="1">
      <c r="A8" s="263" t="s">
        <v>440</v>
      </c>
      <c r="B8" s="1645">
        <v>15533</v>
      </c>
      <c r="C8" s="1646">
        <v>18675</v>
      </c>
      <c r="D8" s="1647">
        <v>17851</v>
      </c>
      <c r="E8" s="67"/>
      <c r="F8" s="67"/>
      <c r="G8" s="63"/>
      <c r="H8" s="63"/>
      <c r="I8" s="63"/>
      <c r="K8" s="62"/>
      <c r="L8" s="62"/>
      <c r="M8" s="62"/>
      <c r="N8" s="165"/>
      <c r="O8" s="165"/>
      <c r="P8" s="165"/>
      <c r="Q8" s="165"/>
      <c r="R8" s="165"/>
      <c r="S8" s="226"/>
      <c r="T8" s="226"/>
    </row>
    <row r="9" spans="1:20" ht="21.75" customHeight="1">
      <c r="A9" s="263" t="s">
        <v>490</v>
      </c>
      <c r="B9" s="1645">
        <v>16191</v>
      </c>
      <c r="C9" s="1646">
        <v>19327</v>
      </c>
      <c r="D9" s="1647">
        <v>20747</v>
      </c>
      <c r="E9" s="67"/>
      <c r="F9" s="67"/>
      <c r="G9" s="63"/>
      <c r="H9" s="63"/>
      <c r="I9" s="63"/>
      <c r="K9" s="62"/>
      <c r="L9" s="62"/>
      <c r="M9" s="62"/>
      <c r="N9" s="165"/>
      <c r="O9" s="165"/>
      <c r="P9" s="165"/>
      <c r="Q9" s="165"/>
      <c r="R9" s="165"/>
      <c r="S9" s="227"/>
    </row>
    <row r="10" spans="1:20" ht="21.75" customHeight="1">
      <c r="A10" s="777" t="s">
        <v>517</v>
      </c>
      <c r="B10" s="1648">
        <v>16415</v>
      </c>
      <c r="C10" s="1649">
        <v>20545</v>
      </c>
      <c r="D10" s="1650">
        <v>22507</v>
      </c>
      <c r="E10" s="67"/>
      <c r="F10" s="67"/>
      <c r="G10" s="63"/>
      <c r="H10" s="63"/>
      <c r="I10" s="63"/>
      <c r="K10" s="62"/>
      <c r="L10" s="62"/>
      <c r="M10" s="62"/>
      <c r="N10" s="165"/>
      <c r="O10" s="165"/>
      <c r="P10" s="165"/>
      <c r="Q10" s="165"/>
      <c r="R10" s="165"/>
      <c r="S10" s="227"/>
    </row>
    <row r="11" spans="1:20" ht="21.75" customHeight="1">
      <c r="A11" s="777" t="s">
        <v>867</v>
      </c>
      <c r="B11" s="1648">
        <v>17417</v>
      </c>
      <c r="C11" s="1649">
        <v>21911</v>
      </c>
      <c r="D11" s="1650">
        <v>24421</v>
      </c>
      <c r="E11" s="67"/>
      <c r="F11" s="67"/>
      <c r="G11" s="63"/>
      <c r="H11" s="63"/>
      <c r="I11" s="63"/>
      <c r="K11" s="62"/>
      <c r="L11" s="62"/>
      <c r="M11" s="62"/>
      <c r="N11" s="165"/>
      <c r="O11" s="165"/>
      <c r="P11" s="165"/>
      <c r="Q11" s="165"/>
      <c r="R11" s="165"/>
      <c r="S11" s="227"/>
    </row>
    <row r="12" spans="1:20" ht="21.75" customHeight="1">
      <c r="A12" s="777" t="s">
        <v>909</v>
      </c>
      <c r="B12" s="1648">
        <v>17754</v>
      </c>
      <c r="C12" s="1649">
        <v>22502</v>
      </c>
      <c r="D12" s="1650">
        <v>25520</v>
      </c>
      <c r="E12" s="67"/>
      <c r="F12" s="67"/>
      <c r="G12" s="63"/>
      <c r="H12" s="63"/>
      <c r="I12" s="63"/>
      <c r="K12" s="62"/>
      <c r="L12" s="62"/>
      <c r="M12" s="62"/>
      <c r="N12" s="165"/>
      <c r="O12" s="165"/>
      <c r="P12" s="165"/>
      <c r="Q12" s="165"/>
      <c r="R12" s="165"/>
      <c r="S12" s="227"/>
    </row>
    <row r="13" spans="1:20" ht="21.75" customHeight="1">
      <c r="A13" s="778" t="s">
        <v>997</v>
      </c>
      <c r="B13" s="2089">
        <v>18554</v>
      </c>
      <c r="C13" s="2090">
        <v>24055</v>
      </c>
      <c r="D13" s="2091">
        <v>26434</v>
      </c>
      <c r="E13" s="67"/>
      <c r="F13" s="67"/>
      <c r="G13" s="67"/>
      <c r="H13" s="67"/>
      <c r="I13" s="67"/>
      <c r="J13" s="67"/>
      <c r="N13" s="165"/>
      <c r="O13" s="165"/>
      <c r="P13" s="165"/>
      <c r="Q13" s="165"/>
      <c r="R13" s="165"/>
    </row>
    <row r="14" spans="1:20" ht="11.25" customHeight="1">
      <c r="A14" s="228"/>
      <c r="B14" s="1550"/>
      <c r="C14" s="1551"/>
      <c r="D14" s="1551"/>
      <c r="E14" s="67"/>
      <c r="F14" s="67"/>
      <c r="G14" s="67"/>
      <c r="H14" s="67"/>
      <c r="I14" s="67"/>
      <c r="J14" s="67"/>
      <c r="N14" s="165"/>
      <c r="O14" s="165"/>
      <c r="P14" s="165"/>
      <c r="Q14" s="165"/>
      <c r="R14" s="165"/>
    </row>
    <row r="15" spans="1:20" ht="11.25" customHeight="1">
      <c r="B15" s="64"/>
      <c r="C15" s="67"/>
      <c r="D15" s="67"/>
      <c r="E15" s="67"/>
      <c r="F15" s="67"/>
      <c r="G15" s="67"/>
      <c r="H15" s="67"/>
      <c r="I15" s="67"/>
      <c r="J15" s="67"/>
      <c r="N15" s="165"/>
      <c r="O15" s="165"/>
      <c r="P15" s="165"/>
      <c r="Q15" s="165"/>
      <c r="R15" s="165"/>
    </row>
    <row r="16" spans="1:20" ht="11.25" customHeight="1">
      <c r="B16" s="64"/>
      <c r="C16" s="67"/>
      <c r="D16" s="67"/>
      <c r="E16" s="67"/>
      <c r="F16" s="67"/>
      <c r="G16" s="67"/>
      <c r="H16" s="67"/>
      <c r="I16" s="67"/>
      <c r="J16" s="67"/>
      <c r="N16" s="165"/>
      <c r="O16" s="165"/>
      <c r="P16" s="165"/>
      <c r="Q16" s="165"/>
      <c r="R16" s="165"/>
    </row>
    <row r="17" spans="2:18" ht="11.25" customHeight="1">
      <c r="B17" s="64"/>
      <c r="C17" s="67"/>
      <c r="D17" s="67"/>
      <c r="E17" s="67"/>
      <c r="F17" s="67"/>
      <c r="G17" s="67"/>
      <c r="H17" s="67"/>
      <c r="I17" s="67"/>
      <c r="J17" s="67"/>
      <c r="N17" s="165"/>
      <c r="O17" s="165"/>
      <c r="P17" s="165"/>
      <c r="Q17" s="165"/>
      <c r="R17" s="165"/>
    </row>
    <row r="18" spans="2:18" ht="11.25" customHeight="1">
      <c r="N18" s="165"/>
      <c r="O18" s="165"/>
      <c r="P18" s="165"/>
      <c r="Q18" s="165"/>
      <c r="R18" s="165"/>
    </row>
    <row r="19" spans="2:18" ht="11.25" customHeight="1">
      <c r="N19" s="165"/>
      <c r="O19" s="165"/>
      <c r="P19" s="165"/>
      <c r="Q19" s="165"/>
      <c r="R19" s="165"/>
    </row>
    <row r="20" spans="2:18" ht="11.25" customHeight="1">
      <c r="N20" s="165"/>
      <c r="O20" s="165"/>
      <c r="P20" s="165"/>
      <c r="Q20" s="165"/>
      <c r="R20" s="165"/>
    </row>
    <row r="21" spans="2:18" ht="11.25" customHeight="1">
      <c r="N21" s="165"/>
      <c r="O21" s="165"/>
      <c r="P21" s="165"/>
      <c r="Q21" s="165"/>
      <c r="R21" s="165"/>
    </row>
    <row r="22" spans="2:18" ht="11.25" customHeight="1">
      <c r="N22" s="165"/>
      <c r="O22" s="165"/>
      <c r="P22" s="165"/>
      <c r="Q22" s="165"/>
      <c r="R22" s="165"/>
    </row>
    <row r="23" spans="2:18" ht="11.25" customHeight="1">
      <c r="N23" s="165"/>
      <c r="O23" s="165"/>
      <c r="P23" s="165"/>
      <c r="Q23" s="165"/>
      <c r="R23" s="165"/>
    </row>
    <row r="24" spans="2:18" ht="11.25" customHeight="1">
      <c r="N24" s="165"/>
      <c r="O24" s="165"/>
      <c r="P24" s="165"/>
      <c r="Q24" s="165"/>
      <c r="R24" s="165"/>
    </row>
    <row r="25" spans="2:18" ht="11.25" customHeight="1">
      <c r="N25" s="165"/>
      <c r="O25" s="165"/>
      <c r="P25" s="165"/>
      <c r="Q25" s="165"/>
      <c r="R25" s="165"/>
    </row>
    <row r="26" spans="2:18" ht="11.25" customHeight="1">
      <c r="N26" s="165"/>
      <c r="O26" s="165"/>
      <c r="P26" s="165"/>
      <c r="Q26" s="165"/>
      <c r="R26" s="165"/>
    </row>
    <row r="27" spans="2:18" ht="11.25" customHeight="1">
      <c r="N27" s="165"/>
      <c r="O27" s="165"/>
      <c r="P27" s="165"/>
      <c r="Q27" s="165"/>
      <c r="R27" s="165"/>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8"/>
  <sheetViews>
    <sheetView showGridLines="0" view="pageBreakPreview" zoomScale="70" zoomScaleNormal="100" zoomScaleSheetLayoutView="70" workbookViewId="0">
      <selection activeCell="O1" sqref="O1:AA1048576"/>
    </sheetView>
  </sheetViews>
  <sheetFormatPr baseColWidth="10" defaultColWidth="11.42578125" defaultRowHeight="15"/>
  <cols>
    <col min="1" max="1" width="18.4257812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3" s="69" customFormat="1" ht="81.75" customHeight="1">
      <c r="A1" s="2288"/>
      <c r="B1" s="2288"/>
      <c r="C1" s="2288"/>
      <c r="D1" s="2288"/>
      <c r="E1" s="2288"/>
      <c r="F1" s="2288"/>
      <c r="G1" s="2288"/>
      <c r="H1" s="2288"/>
      <c r="I1" s="2288"/>
      <c r="J1" s="2288"/>
      <c r="K1" s="2288"/>
      <c r="L1" s="2288"/>
      <c r="M1" s="2288"/>
    </row>
    <row r="2" spans="1:13" s="69" customFormat="1" ht="3.75" customHeight="1">
      <c r="A2" s="119"/>
      <c r="B2" s="119"/>
      <c r="C2" s="119"/>
      <c r="D2" s="119"/>
      <c r="E2" s="119"/>
      <c r="F2" s="119"/>
      <c r="G2" s="119"/>
      <c r="H2" s="119"/>
      <c r="I2" s="119"/>
      <c r="J2" s="119"/>
      <c r="K2" s="119"/>
      <c r="L2" s="119"/>
      <c r="M2" s="119"/>
    </row>
    <row r="3" spans="1:13" s="119" customFormat="1" ht="41.25" customHeight="1">
      <c r="A3" s="413" t="s">
        <v>0</v>
      </c>
      <c r="B3" s="416" t="s">
        <v>325</v>
      </c>
      <c r="C3" s="416" t="s">
        <v>324</v>
      </c>
      <c r="D3" s="416" t="s">
        <v>323</v>
      </c>
      <c r="E3" s="416" t="s">
        <v>322</v>
      </c>
      <c r="F3" s="416" t="s">
        <v>216</v>
      </c>
      <c r="G3" s="414" t="s">
        <v>124</v>
      </c>
      <c r="H3" s="416" t="s">
        <v>321</v>
      </c>
      <c r="I3" s="416" t="s">
        <v>320</v>
      </c>
      <c r="J3" s="416" t="s">
        <v>319</v>
      </c>
      <c r="K3" s="416" t="s">
        <v>318</v>
      </c>
      <c r="L3" s="417" t="s">
        <v>277</v>
      </c>
    </row>
    <row r="4" spans="1:13" s="69" customFormat="1" ht="15.75">
      <c r="A4" s="347">
        <v>2005</v>
      </c>
      <c r="B4" s="433">
        <v>15</v>
      </c>
      <c r="C4" s="433">
        <v>174</v>
      </c>
      <c r="D4" s="433">
        <v>220</v>
      </c>
      <c r="E4" s="433">
        <v>27</v>
      </c>
      <c r="F4" s="433">
        <v>3295</v>
      </c>
      <c r="G4" s="435">
        <f t="shared" ref="G4:G10" si="0">SUM(B4:F4)</f>
        <v>3731</v>
      </c>
      <c r="H4" s="1498">
        <f t="shared" ref="H4:H17" si="1">B4/G4</f>
        <v>4.0203698740284106E-3</v>
      </c>
      <c r="I4" s="1498">
        <f t="shared" ref="I4:I17" si="2">C4/G4</f>
        <v>4.6636290538729565E-2</v>
      </c>
      <c r="J4" s="1498">
        <f t="shared" ref="J4:J17" si="3">D4/G4</f>
        <v>5.8965424819083359E-2</v>
      </c>
      <c r="K4" s="1498">
        <f t="shared" ref="K4:K17" si="4">E4/G4</f>
        <v>7.2366657732511391E-3</v>
      </c>
      <c r="L4" s="1499">
        <f t="shared" ref="L4:L17" si="5">F4/G4</f>
        <v>0.88314124899490754</v>
      </c>
    </row>
    <row r="5" spans="1:13" s="69" customFormat="1" ht="15.75">
      <c r="A5" s="347" t="s">
        <v>223</v>
      </c>
      <c r="B5" s="433">
        <v>25</v>
      </c>
      <c r="C5" s="433">
        <v>306</v>
      </c>
      <c r="D5" s="433">
        <v>376</v>
      </c>
      <c r="E5" s="433">
        <v>49</v>
      </c>
      <c r="F5" s="433">
        <v>4779</v>
      </c>
      <c r="G5" s="435">
        <f t="shared" si="0"/>
        <v>5535</v>
      </c>
      <c r="H5" s="1498">
        <f t="shared" si="1"/>
        <v>4.5167118337850042E-3</v>
      </c>
      <c r="I5" s="1498">
        <f t="shared" si="2"/>
        <v>5.5284552845528454E-2</v>
      </c>
      <c r="J5" s="1498">
        <f t="shared" si="3"/>
        <v>6.793134598012647E-2</v>
      </c>
      <c r="K5" s="1498">
        <f t="shared" si="4"/>
        <v>8.8527551942186086E-3</v>
      </c>
      <c r="L5" s="1499">
        <f t="shared" si="5"/>
        <v>0.86341463414634145</v>
      </c>
    </row>
    <row r="6" spans="1:13" s="69" customFormat="1" ht="15.75">
      <c r="A6" s="347" t="s">
        <v>154</v>
      </c>
      <c r="B6" s="433">
        <v>155</v>
      </c>
      <c r="C6" s="433">
        <v>823</v>
      </c>
      <c r="D6" s="433">
        <v>951</v>
      </c>
      <c r="E6" s="433">
        <v>190</v>
      </c>
      <c r="F6" s="433">
        <v>6425</v>
      </c>
      <c r="G6" s="435">
        <f t="shared" si="0"/>
        <v>8544</v>
      </c>
      <c r="H6" s="1498">
        <f t="shared" si="1"/>
        <v>1.8141385767790261E-2</v>
      </c>
      <c r="I6" s="1498">
        <f t="shared" si="2"/>
        <v>9.6324906367041205E-2</v>
      </c>
      <c r="J6" s="1498">
        <f t="shared" si="3"/>
        <v>0.1113061797752809</v>
      </c>
      <c r="K6" s="1498">
        <f t="shared" si="4"/>
        <v>2.2237827715355804E-2</v>
      </c>
      <c r="L6" s="1499">
        <f t="shared" si="5"/>
        <v>0.75198970037453183</v>
      </c>
    </row>
    <row r="7" spans="1:13" s="69" customFormat="1" ht="15.75">
      <c r="A7" s="347" t="s">
        <v>198</v>
      </c>
      <c r="B7" s="433">
        <v>429</v>
      </c>
      <c r="C7" s="433">
        <v>3165</v>
      </c>
      <c r="D7" s="433">
        <v>4060</v>
      </c>
      <c r="E7" s="433">
        <v>874</v>
      </c>
      <c r="F7" s="433">
        <v>2449</v>
      </c>
      <c r="G7" s="435">
        <f t="shared" si="0"/>
        <v>10977</v>
      </c>
      <c r="H7" s="1498">
        <f t="shared" si="1"/>
        <v>3.9081716315933317E-2</v>
      </c>
      <c r="I7" s="1498">
        <f t="shared" si="2"/>
        <v>0.2883301448483192</v>
      </c>
      <c r="J7" s="1498">
        <f t="shared" si="3"/>
        <v>0.36986426163797032</v>
      </c>
      <c r="K7" s="1498">
        <f t="shared" si="4"/>
        <v>7.9621025781178828E-2</v>
      </c>
      <c r="L7" s="1499">
        <f t="shared" si="5"/>
        <v>0.22310285141659833</v>
      </c>
    </row>
    <row r="8" spans="1:13" s="69" customFormat="1" ht="15.75">
      <c r="A8" s="347" t="s">
        <v>199</v>
      </c>
      <c r="B8" s="433">
        <v>480</v>
      </c>
      <c r="C8" s="433">
        <v>5693</v>
      </c>
      <c r="D8" s="433">
        <v>7010</v>
      </c>
      <c r="E8" s="433">
        <v>1500</v>
      </c>
      <c r="F8" s="433">
        <v>0</v>
      </c>
      <c r="G8" s="435">
        <f t="shared" si="0"/>
        <v>14683</v>
      </c>
      <c r="H8" s="1498">
        <f t="shared" si="1"/>
        <v>3.2690866989034936E-2</v>
      </c>
      <c r="I8" s="1498">
        <f t="shared" si="2"/>
        <v>0.38772730368453312</v>
      </c>
      <c r="J8" s="1498">
        <f t="shared" si="3"/>
        <v>0.47742286998569777</v>
      </c>
      <c r="K8" s="1498">
        <f t="shared" si="4"/>
        <v>0.10215895934073418</v>
      </c>
      <c r="L8" s="1499">
        <f t="shared" si="5"/>
        <v>0</v>
      </c>
    </row>
    <row r="9" spans="1:13" s="69" customFormat="1" ht="15.75">
      <c r="A9" s="347" t="s">
        <v>171</v>
      </c>
      <c r="B9" s="433">
        <v>467</v>
      </c>
      <c r="C9" s="433">
        <v>6918</v>
      </c>
      <c r="D9" s="433">
        <v>8285</v>
      </c>
      <c r="E9" s="433">
        <v>1785</v>
      </c>
      <c r="F9" s="433">
        <v>1</v>
      </c>
      <c r="G9" s="435">
        <f t="shared" si="0"/>
        <v>17456</v>
      </c>
      <c r="H9" s="1498">
        <f t="shared" si="1"/>
        <v>2.6752978918423466E-2</v>
      </c>
      <c r="I9" s="1498">
        <f t="shared" si="2"/>
        <v>0.39631072410632445</v>
      </c>
      <c r="J9" s="1498">
        <f t="shared" si="3"/>
        <v>0.47462190650779101</v>
      </c>
      <c r="K9" s="1498">
        <f t="shared" si="4"/>
        <v>0.10225710357470211</v>
      </c>
      <c r="L9" s="1499">
        <f t="shared" si="5"/>
        <v>5.7286892758936757E-5</v>
      </c>
    </row>
    <row r="10" spans="1:13" s="69" customFormat="1" ht="15.75">
      <c r="A10" s="347">
        <v>2011</v>
      </c>
      <c r="B10" s="433">
        <v>628</v>
      </c>
      <c r="C10" s="433">
        <v>8566</v>
      </c>
      <c r="D10" s="433">
        <v>11097</v>
      </c>
      <c r="E10" s="433">
        <v>2299</v>
      </c>
      <c r="F10" s="433">
        <v>7</v>
      </c>
      <c r="G10" s="435">
        <f t="shared" si="0"/>
        <v>22597</v>
      </c>
      <c r="H10" s="1498">
        <f t="shared" si="1"/>
        <v>2.7791299730052663E-2</v>
      </c>
      <c r="I10" s="1498">
        <f t="shared" si="2"/>
        <v>0.37907686861087753</v>
      </c>
      <c r="J10" s="1498">
        <f t="shared" si="3"/>
        <v>0.49108288710890824</v>
      </c>
      <c r="K10" s="1498">
        <f t="shared" si="4"/>
        <v>0.10173916891622782</v>
      </c>
      <c r="L10" s="1499">
        <f t="shared" si="5"/>
        <v>3.0977563393370803E-4</v>
      </c>
    </row>
    <row r="11" spans="1:13" s="69" customFormat="1" ht="16.5" customHeight="1">
      <c r="A11" s="347" t="s">
        <v>438</v>
      </c>
      <c r="B11" s="433">
        <v>938</v>
      </c>
      <c r="C11" s="433">
        <v>9676</v>
      </c>
      <c r="D11" s="433">
        <v>13383</v>
      </c>
      <c r="E11" s="433">
        <v>2656</v>
      </c>
      <c r="F11" s="433">
        <v>35</v>
      </c>
      <c r="G11" s="435">
        <f t="shared" ref="G11:G16" si="6">SUM(B11:F11)</f>
        <v>26688</v>
      </c>
      <c r="H11" s="1498">
        <f t="shared" ref="H11:H16" si="7">B11/G11</f>
        <v>3.5146882494004793E-2</v>
      </c>
      <c r="I11" s="1498">
        <f t="shared" ref="I11:I16" si="8">C11/G11</f>
        <v>0.36255995203836933</v>
      </c>
      <c r="J11" s="1498">
        <f t="shared" ref="J11:J16" si="9">D11/G11</f>
        <v>0.5014613309352518</v>
      </c>
      <c r="K11" s="1498">
        <f t="shared" ref="K11:K16" si="10">E11/G11</f>
        <v>9.9520383693045569E-2</v>
      </c>
      <c r="L11" s="1499">
        <f t="shared" ref="L11:L16" si="11">F11/G11</f>
        <v>1.3114508393285373E-3</v>
      </c>
    </row>
    <row r="12" spans="1:13" s="69" customFormat="1" ht="15.75">
      <c r="A12" s="347" t="s">
        <v>507</v>
      </c>
      <c r="B12" s="433">
        <v>1292</v>
      </c>
      <c r="C12" s="433">
        <v>9365</v>
      </c>
      <c r="D12" s="433">
        <v>15118</v>
      </c>
      <c r="E12" s="433">
        <v>2851</v>
      </c>
      <c r="F12" s="433">
        <v>9</v>
      </c>
      <c r="G12" s="435">
        <f t="shared" si="6"/>
        <v>28635</v>
      </c>
      <c r="H12" s="1498">
        <f t="shared" si="7"/>
        <v>4.5119608870263665E-2</v>
      </c>
      <c r="I12" s="1498">
        <f t="shared" si="8"/>
        <v>0.32704731971363715</v>
      </c>
      <c r="J12" s="1498">
        <f t="shared" si="9"/>
        <v>0.52795529945870434</v>
      </c>
      <c r="K12" s="1498">
        <f t="shared" si="10"/>
        <v>9.9563471276409993E-2</v>
      </c>
      <c r="L12" s="1499">
        <f t="shared" si="11"/>
        <v>3.143006809848088E-4</v>
      </c>
    </row>
    <row r="13" spans="1:13" s="69" customFormat="1" ht="15.75">
      <c r="A13" s="347" t="s">
        <v>512</v>
      </c>
      <c r="B13" s="433">
        <v>817</v>
      </c>
      <c r="C13" s="433">
        <v>10565</v>
      </c>
      <c r="D13" s="433">
        <v>16396</v>
      </c>
      <c r="E13" s="433">
        <v>3252</v>
      </c>
      <c r="F13" s="433">
        <v>2</v>
      </c>
      <c r="G13" s="435">
        <f t="shared" si="6"/>
        <v>31032</v>
      </c>
      <c r="H13" s="1498">
        <f t="shared" si="7"/>
        <v>2.6327661768497036E-2</v>
      </c>
      <c r="I13" s="1498">
        <f t="shared" si="8"/>
        <v>0.34045501417891211</v>
      </c>
      <c r="J13" s="1498">
        <f t="shared" si="9"/>
        <v>0.52835782418149002</v>
      </c>
      <c r="K13" s="1498">
        <f t="shared" si="10"/>
        <v>0.10479505027068832</v>
      </c>
      <c r="L13" s="1499">
        <f t="shared" si="11"/>
        <v>6.4449600412477446E-5</v>
      </c>
    </row>
    <row r="14" spans="1:13" s="69" customFormat="1" ht="15.75">
      <c r="A14" s="347" t="s">
        <v>825</v>
      </c>
      <c r="B14" s="433">
        <v>1295</v>
      </c>
      <c r="C14" s="433">
        <v>10407</v>
      </c>
      <c r="D14" s="433">
        <v>19289</v>
      </c>
      <c r="E14" s="433">
        <v>3557</v>
      </c>
      <c r="F14" s="433">
        <v>1</v>
      </c>
      <c r="G14" s="435">
        <f t="shared" si="6"/>
        <v>34549</v>
      </c>
      <c r="H14" s="1498">
        <f t="shared" si="7"/>
        <v>3.7482995166285567E-2</v>
      </c>
      <c r="I14" s="1498">
        <f t="shared" si="8"/>
        <v>0.3012243480274393</v>
      </c>
      <c r="J14" s="1498">
        <f t="shared" si="9"/>
        <v>0.55830848939187816</v>
      </c>
      <c r="K14" s="1498">
        <f t="shared" si="10"/>
        <v>0.10295522301658513</v>
      </c>
      <c r="L14" s="1499">
        <f t="shared" si="11"/>
        <v>2.8944397811803524E-5</v>
      </c>
    </row>
    <row r="15" spans="1:13" s="69" customFormat="1" ht="15.75">
      <c r="A15" s="347" t="s">
        <v>910</v>
      </c>
      <c r="B15" s="433">
        <v>4008</v>
      </c>
      <c r="C15" s="433">
        <v>11441</v>
      </c>
      <c r="D15" s="433">
        <v>19434</v>
      </c>
      <c r="E15" s="433">
        <v>3971</v>
      </c>
      <c r="F15" s="433">
        <v>2</v>
      </c>
      <c r="G15" s="435">
        <f t="shared" si="6"/>
        <v>38856</v>
      </c>
      <c r="H15" s="1498">
        <f t="shared" si="7"/>
        <v>0.10315009264978382</v>
      </c>
      <c r="I15" s="1498">
        <f t="shared" si="8"/>
        <v>0.2944461601811818</v>
      </c>
      <c r="J15" s="1498">
        <f t="shared" si="9"/>
        <v>0.50015441630636193</v>
      </c>
      <c r="K15" s="1498">
        <f t="shared" si="10"/>
        <v>0.10219785876055178</v>
      </c>
      <c r="L15" s="1499">
        <f t="shared" si="11"/>
        <v>5.1472102120650604E-5</v>
      </c>
    </row>
    <row r="16" spans="1:13" s="956" customFormat="1" ht="15.75">
      <c r="A16" s="347" t="s">
        <v>1006</v>
      </c>
      <c r="B16" s="433">
        <v>3896</v>
      </c>
      <c r="C16" s="433">
        <v>10794</v>
      </c>
      <c r="D16" s="433">
        <v>19352</v>
      </c>
      <c r="E16" s="433">
        <v>4293</v>
      </c>
      <c r="F16" s="433">
        <v>4</v>
      </c>
      <c r="G16" s="435">
        <f t="shared" si="6"/>
        <v>38339</v>
      </c>
      <c r="H16" s="1498">
        <f t="shared" si="7"/>
        <v>0.10161976055713504</v>
      </c>
      <c r="I16" s="1498">
        <f t="shared" si="8"/>
        <v>0.28154098959284279</v>
      </c>
      <c r="J16" s="1498">
        <f t="shared" si="9"/>
        <v>0.5047601658885208</v>
      </c>
      <c r="K16" s="1498">
        <f t="shared" si="10"/>
        <v>0.11197475155846527</v>
      </c>
      <c r="L16" s="1499">
        <f t="shared" si="11"/>
        <v>1.0433240303607293E-4</v>
      </c>
    </row>
    <row r="17" spans="1:12" s="69" customFormat="1" ht="15.75">
      <c r="A17" s="432" t="s">
        <v>17</v>
      </c>
      <c r="B17" s="434">
        <f t="shared" ref="B17:G17" si="12">SUM(B4:B16)</f>
        <v>14445</v>
      </c>
      <c r="C17" s="434">
        <f t="shared" si="12"/>
        <v>87893</v>
      </c>
      <c r="D17" s="434">
        <f t="shared" si="12"/>
        <v>134971</v>
      </c>
      <c r="E17" s="434">
        <f t="shared" si="12"/>
        <v>27304</v>
      </c>
      <c r="F17" s="434">
        <f t="shared" si="12"/>
        <v>17009</v>
      </c>
      <c r="G17" s="431">
        <f t="shared" si="12"/>
        <v>281622</v>
      </c>
      <c r="H17" s="1496">
        <f t="shared" si="1"/>
        <v>5.1292157572916885E-2</v>
      </c>
      <c r="I17" s="1496">
        <f t="shared" si="2"/>
        <v>0.3120956459367521</v>
      </c>
      <c r="J17" s="1496">
        <f t="shared" si="3"/>
        <v>0.47926298371576082</v>
      </c>
      <c r="K17" s="1496">
        <f t="shared" si="4"/>
        <v>9.6952652846723622E-2</v>
      </c>
      <c r="L17" s="1497">
        <f t="shared" si="5"/>
        <v>6.0396559927846545E-2</v>
      </c>
    </row>
    <row r="18" spans="1:12" s="69" customFormat="1">
      <c r="A18" s="127"/>
    </row>
    <row r="19" spans="1:12" s="69" customFormat="1">
      <c r="A19" s="127"/>
    </row>
    <row r="20" spans="1:12" s="69" customFormat="1">
      <c r="A20" s="127"/>
      <c r="B20" s="126"/>
      <c r="C20" s="126"/>
      <c r="D20" s="126"/>
      <c r="E20" s="126"/>
      <c r="F20" s="126"/>
    </row>
    <row r="21" spans="1:12" s="69" customFormat="1">
      <c r="A21" s="127"/>
      <c r="B21" s="126"/>
      <c r="C21" s="126"/>
      <c r="D21" s="126"/>
      <c r="E21" s="126"/>
      <c r="F21" s="126"/>
    </row>
    <row r="22" spans="1:12" s="69" customFormat="1"/>
    <row r="23" spans="1:12" s="69" customFormat="1"/>
    <row r="24" spans="1:12" s="69" customFormat="1"/>
    <row r="25" spans="1:12" s="69" customFormat="1"/>
    <row r="26" spans="1:12" s="69" customFormat="1"/>
    <row r="27" spans="1:12">
      <c r="A27" s="69"/>
      <c r="B27" s="69"/>
      <c r="C27" s="69"/>
      <c r="D27" s="69"/>
      <c r="E27" s="69"/>
      <c r="F27" s="69"/>
      <c r="G27" s="69"/>
      <c r="H27" s="69"/>
      <c r="I27" s="69"/>
      <c r="J27" s="69"/>
      <c r="K27" s="69"/>
      <c r="L27" s="69"/>
    </row>
    <row r="28" spans="1:12">
      <c r="A28" s="69"/>
      <c r="B28" s="69"/>
      <c r="C28" s="69"/>
      <c r="D28" s="69"/>
      <c r="E28" s="69"/>
      <c r="F28" s="69"/>
      <c r="G28" s="69"/>
      <c r="H28" s="69"/>
      <c r="I28" s="69"/>
      <c r="J28" s="69"/>
      <c r="K28" s="69"/>
      <c r="L28" s="69"/>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27" sqref="M27"/>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32" customWidth="1"/>
    <col min="11" max="11" width="24.7109375" style="32" customWidth="1"/>
    <col min="12" max="12" width="18.42578125" style="32" customWidth="1"/>
    <col min="13" max="13" width="36.42578125" style="32" customWidth="1"/>
    <col min="14" max="16384" width="11.42578125" style="32"/>
  </cols>
  <sheetData>
    <row r="1" spans="1:13" s="69" customFormat="1" ht="68.25" customHeight="1">
      <c r="A1" s="2410"/>
      <c r="B1" s="2410"/>
      <c r="C1" s="2410"/>
      <c r="D1" s="2410"/>
      <c r="E1" s="2410"/>
      <c r="F1" s="2410"/>
      <c r="G1" s="2410"/>
      <c r="H1" s="2410"/>
      <c r="I1" s="2410"/>
      <c r="J1" s="2410"/>
      <c r="K1" s="2410"/>
      <c r="L1" s="2410"/>
    </row>
    <row r="2" spans="1:13" s="31" customFormat="1" ht="4.5" customHeight="1">
      <c r="A2" s="438"/>
      <c r="B2" s="160"/>
      <c r="C2" s="160"/>
      <c r="D2" s="160"/>
      <c r="E2" s="160"/>
      <c r="F2" s="160"/>
      <c r="G2" s="160"/>
      <c r="H2" s="160"/>
      <c r="I2" s="160"/>
      <c r="J2" s="160"/>
      <c r="K2" s="160"/>
      <c r="L2" s="160"/>
    </row>
    <row r="3" spans="1:13" s="69" customFormat="1" ht="50.25" customHeight="1">
      <c r="A3" s="436" t="s">
        <v>0</v>
      </c>
      <c r="B3" s="1176" t="s">
        <v>286</v>
      </c>
      <c r="C3" s="1177" t="s">
        <v>285</v>
      </c>
      <c r="D3" s="1178" t="s">
        <v>124</v>
      </c>
      <c r="E3" s="1177" t="s">
        <v>284</v>
      </c>
      <c r="F3" s="1177" t="s">
        <v>283</v>
      </c>
      <c r="G3" s="1176" t="s">
        <v>289</v>
      </c>
      <c r="H3" s="1177" t="s">
        <v>288</v>
      </c>
      <c r="I3" s="1178" t="s">
        <v>287</v>
      </c>
      <c r="J3" s="1177" t="s">
        <v>420</v>
      </c>
      <c r="K3" s="1179" t="s">
        <v>421</v>
      </c>
    </row>
    <row r="4" spans="1:13" s="69" customFormat="1" ht="15.75">
      <c r="A4" s="1175" t="s">
        <v>198</v>
      </c>
      <c r="B4" s="1355">
        <v>660</v>
      </c>
      <c r="C4" s="1356">
        <v>10317</v>
      </c>
      <c r="D4" s="1357">
        <f t="shared" ref="D4:D13" si="0">SUM(B4:C4)</f>
        <v>10977</v>
      </c>
      <c r="E4" s="1696">
        <f t="shared" ref="E4:E14" si="1">B4/D4</f>
        <v>6.0125717409128178E-2</v>
      </c>
      <c r="F4" s="1358">
        <f t="shared" ref="F4:F14" si="2">C4/D4</f>
        <v>0.9398742825908718</v>
      </c>
      <c r="G4" s="1359">
        <f>201642+123254</f>
        <v>324896</v>
      </c>
      <c r="H4" s="1360">
        <v>863333</v>
      </c>
      <c r="I4" s="1361">
        <f t="shared" ref="I4:I10" si="3">SUM(G4:H4)</f>
        <v>1188229</v>
      </c>
      <c r="J4" s="1358">
        <f>B4/G4</f>
        <v>2.0314192849404116E-3</v>
      </c>
      <c r="K4" s="1362">
        <f>C4/H4</f>
        <v>1.1950197664168983E-2</v>
      </c>
      <c r="L4" s="36"/>
    </row>
    <row r="5" spans="1:13" s="69" customFormat="1" ht="15.75">
      <c r="A5" s="1175" t="s">
        <v>199</v>
      </c>
      <c r="B5" s="1363">
        <v>986</v>
      </c>
      <c r="C5" s="1364">
        <v>13698</v>
      </c>
      <c r="D5" s="1365">
        <f t="shared" si="0"/>
        <v>14684</v>
      </c>
      <c r="E5" s="1697">
        <f t="shared" si="1"/>
        <v>6.7147916099155547E-2</v>
      </c>
      <c r="F5" s="1366">
        <f t="shared" si="2"/>
        <v>0.93285208390084451</v>
      </c>
      <c r="G5" s="1367">
        <v>357975</v>
      </c>
      <c r="H5" s="1368">
        <v>869750</v>
      </c>
      <c r="I5" s="999">
        <f t="shared" si="3"/>
        <v>1227725</v>
      </c>
      <c r="J5" s="1366">
        <f t="shared" ref="J5:K8" si="4">B5/G5</f>
        <v>2.7543822892660101E-3</v>
      </c>
      <c r="K5" s="1369">
        <f t="shared" si="4"/>
        <v>1.5749353262431733E-2</v>
      </c>
      <c r="L5" s="36"/>
    </row>
    <row r="6" spans="1:13" s="69" customFormat="1" ht="15.75">
      <c r="A6" s="1175" t="s">
        <v>171</v>
      </c>
      <c r="B6" s="1363">
        <v>1477</v>
      </c>
      <c r="C6" s="1364">
        <v>15979</v>
      </c>
      <c r="D6" s="1365">
        <f t="shared" si="0"/>
        <v>17456</v>
      </c>
      <c r="E6" s="1697">
        <f t="shared" si="1"/>
        <v>8.4612740604949582E-2</v>
      </c>
      <c r="F6" s="1366">
        <f t="shared" si="2"/>
        <v>0.91538725939505039</v>
      </c>
      <c r="G6" s="1367">
        <v>355259</v>
      </c>
      <c r="H6" s="1368">
        <v>943828</v>
      </c>
      <c r="I6" s="999">
        <f t="shared" si="3"/>
        <v>1299087</v>
      </c>
      <c r="J6" s="1366">
        <f t="shared" si="4"/>
        <v>4.1575301399823794E-3</v>
      </c>
      <c r="K6" s="1369">
        <f t="shared" si="4"/>
        <v>1.6929991481498749E-2</v>
      </c>
      <c r="L6" s="36"/>
      <c r="M6" s="32"/>
    </row>
    <row r="7" spans="1:13" s="69" customFormat="1" ht="15.75">
      <c r="A7" s="1175" t="s">
        <v>200</v>
      </c>
      <c r="B7" s="1363">
        <v>2094</v>
      </c>
      <c r="C7" s="1364">
        <v>20503</v>
      </c>
      <c r="D7" s="1365">
        <f t="shared" si="0"/>
        <v>22597</v>
      </c>
      <c r="E7" s="1697">
        <f t="shared" si="1"/>
        <v>9.2667168208169226E-2</v>
      </c>
      <c r="F7" s="1366">
        <f t="shared" si="2"/>
        <v>0.90733283179183077</v>
      </c>
      <c r="G7" s="1367">
        <v>369264</v>
      </c>
      <c r="H7" s="1368">
        <v>998527</v>
      </c>
      <c r="I7" s="999">
        <f t="shared" si="3"/>
        <v>1367791</v>
      </c>
      <c r="J7" s="1366">
        <f t="shared" si="4"/>
        <v>5.6707396334329911E-3</v>
      </c>
      <c r="K7" s="1369">
        <f t="shared" si="4"/>
        <v>2.0533245470578162E-2</v>
      </c>
      <c r="L7" s="36"/>
      <c r="M7" s="32"/>
    </row>
    <row r="8" spans="1:13" s="69" customFormat="1" ht="15.75">
      <c r="A8" s="1175" t="s">
        <v>438</v>
      </c>
      <c r="B8" s="1363">
        <v>3858</v>
      </c>
      <c r="C8" s="1364">
        <v>22830</v>
      </c>
      <c r="D8" s="1365">
        <f t="shared" si="0"/>
        <v>26688</v>
      </c>
      <c r="E8" s="1697">
        <f t="shared" si="1"/>
        <v>0.1445593525179856</v>
      </c>
      <c r="F8" s="1366">
        <f t="shared" si="2"/>
        <v>0.85544064748201443</v>
      </c>
      <c r="G8" s="1367">
        <f>156354+235330</f>
        <v>391684</v>
      </c>
      <c r="H8" s="1368">
        <v>1035050</v>
      </c>
      <c r="I8" s="999">
        <f t="shared" si="3"/>
        <v>1426734</v>
      </c>
      <c r="J8" s="1366">
        <f t="shared" si="4"/>
        <v>9.8497768609389202E-3</v>
      </c>
      <c r="K8" s="1369">
        <f t="shared" si="4"/>
        <v>2.2056905463504178E-2</v>
      </c>
      <c r="L8" s="36"/>
      <c r="M8" s="32"/>
    </row>
    <row r="9" spans="1:13" s="69" customFormat="1" ht="18.75" customHeight="1">
      <c r="A9" s="1175" t="s">
        <v>507</v>
      </c>
      <c r="B9" s="1363">
        <v>4451</v>
      </c>
      <c r="C9" s="1364">
        <v>24184</v>
      </c>
      <c r="D9" s="1365">
        <f t="shared" si="0"/>
        <v>28635</v>
      </c>
      <c r="E9" s="1697">
        <f t="shared" si="1"/>
        <v>0.15543914789593155</v>
      </c>
      <c r="F9" s="1366">
        <f t="shared" si="2"/>
        <v>0.84456085210406839</v>
      </c>
      <c r="G9" s="1367">
        <f>166811+249006</f>
        <v>415817</v>
      </c>
      <c r="H9" s="1368">
        <v>1110841</v>
      </c>
      <c r="I9" s="999">
        <f t="shared" si="3"/>
        <v>1526658</v>
      </c>
      <c r="J9" s="1366">
        <f t="shared" ref="J9:K11" si="5">B9/G9</f>
        <v>1.0704228061863753E-2</v>
      </c>
      <c r="K9" s="1369">
        <f t="shared" si="5"/>
        <v>2.1770892503967715E-2</v>
      </c>
      <c r="L9" s="36"/>
      <c r="M9" s="32"/>
    </row>
    <row r="10" spans="1:13" s="69" customFormat="1" ht="18" customHeight="1">
      <c r="A10" s="1175" t="s">
        <v>512</v>
      </c>
      <c r="B10" s="1363">
        <v>5112</v>
      </c>
      <c r="C10" s="1364">
        <v>25920</v>
      </c>
      <c r="D10" s="1365">
        <f t="shared" si="0"/>
        <v>31032</v>
      </c>
      <c r="E10" s="1697">
        <f t="shared" si="1"/>
        <v>0.16473317865429235</v>
      </c>
      <c r="F10" s="1366">
        <f t="shared" si="2"/>
        <v>0.83526682134570762</v>
      </c>
      <c r="G10" s="1367">
        <f>176595+281039</f>
        <v>457634</v>
      </c>
      <c r="H10" s="1368">
        <v>1193568</v>
      </c>
      <c r="I10" s="999">
        <f t="shared" si="3"/>
        <v>1651202</v>
      </c>
      <c r="J10" s="1366">
        <f t="shared" si="5"/>
        <v>1.1170498695464061E-2</v>
      </c>
      <c r="K10" s="1369">
        <f t="shared" si="5"/>
        <v>2.1716399903482668E-2</v>
      </c>
      <c r="L10" s="36"/>
      <c r="M10" s="143" t="s">
        <v>25</v>
      </c>
    </row>
    <row r="11" spans="1:13" s="69" customFormat="1" ht="15" customHeight="1">
      <c r="A11" s="1175" t="s">
        <v>825</v>
      </c>
      <c r="B11" s="1363">
        <f>+'V.4.6. NA.Cant. accid x sector'!B14</f>
        <v>5396</v>
      </c>
      <c r="C11" s="1364">
        <f>+'V.4.6. NA.Cant. accid x sector'!C14</f>
        <v>29153</v>
      </c>
      <c r="D11" s="1365">
        <f t="shared" si="0"/>
        <v>34549</v>
      </c>
      <c r="E11" s="1697">
        <f t="shared" si="1"/>
        <v>0.15618397059249181</v>
      </c>
      <c r="F11" s="1366">
        <f t="shared" si="2"/>
        <v>0.84381602940750822</v>
      </c>
      <c r="G11" s="1367">
        <f>189220+301682</f>
        <v>490902</v>
      </c>
      <c r="H11" s="1368">
        <v>1268556</v>
      </c>
      <c r="I11" s="999">
        <f>SUM(G11:H11)</f>
        <v>1759458</v>
      </c>
      <c r="J11" s="1366">
        <f t="shared" si="5"/>
        <v>1.0992010625338663E-2</v>
      </c>
      <c r="K11" s="1369">
        <f t="shared" si="5"/>
        <v>2.298124797013297E-2</v>
      </c>
      <c r="L11" s="36"/>
      <c r="M11" s="32"/>
    </row>
    <row r="12" spans="1:13" s="69" customFormat="1" ht="15.75">
      <c r="A12" s="1175" t="s">
        <v>910</v>
      </c>
      <c r="B12" s="1363">
        <f>+'V.4.6. NA.Cant. accid x sector'!B15</f>
        <v>6565</v>
      </c>
      <c r="C12" s="1364">
        <f>+'V.4.6. NA.Cant. accid x sector'!C15</f>
        <v>32291</v>
      </c>
      <c r="D12" s="1365">
        <f t="shared" si="0"/>
        <v>38856</v>
      </c>
      <c r="E12" s="1697">
        <f>B12/D12</f>
        <v>0.16895717521103562</v>
      </c>
      <c r="F12" s="1366">
        <f>C12/D12</f>
        <v>0.83104282478896441</v>
      </c>
      <c r="G12" s="1367">
        <v>522430</v>
      </c>
      <c r="H12" s="1368">
        <v>1365808</v>
      </c>
      <c r="I12" s="999">
        <f>SUM(G12:H12)</f>
        <v>1888238</v>
      </c>
      <c r="J12" s="1366">
        <f>B12/G12</f>
        <v>1.2566276821775167E-2</v>
      </c>
      <c r="K12" s="1369">
        <f>C12/H12</f>
        <v>2.3642415332169674E-2</v>
      </c>
      <c r="L12" s="840"/>
    </row>
    <row r="13" spans="1:13" s="956" customFormat="1" ht="15.75">
      <c r="A13" s="1175" t="s">
        <v>1007</v>
      </c>
      <c r="B13" s="1363">
        <f>+'V.4.6. NA.Cant. accid x sector'!B16</f>
        <v>7919</v>
      </c>
      <c r="C13" s="1364">
        <f>+'V.4.6. NA.Cant. accid x sector'!C16</f>
        <v>30420</v>
      </c>
      <c r="D13" s="1365">
        <f t="shared" si="0"/>
        <v>38339</v>
      </c>
      <c r="E13" s="1698">
        <f>B13/D13</f>
        <v>0.20655207491066538</v>
      </c>
      <c r="F13" s="1371">
        <f>C13/D13</f>
        <v>0.79344792508933459</v>
      </c>
      <c r="G13" s="2232">
        <f>275677+321275</f>
        <v>596952</v>
      </c>
      <c r="H13" s="2233">
        <v>1441855</v>
      </c>
      <c r="I13" s="1370">
        <f>SUM(G13:H13)</f>
        <v>2038807</v>
      </c>
      <c r="J13" s="1371">
        <f>B13/G13</f>
        <v>1.3265723207226042E-2</v>
      </c>
      <c r="K13" s="1372">
        <f>C13/H13</f>
        <v>2.1097821903034632E-2</v>
      </c>
      <c r="L13" s="840"/>
    </row>
    <row r="14" spans="1:13" s="69" customFormat="1" ht="15.75">
      <c r="A14" s="436" t="s">
        <v>17</v>
      </c>
      <c r="B14" s="1373">
        <f>SUM(B4:B13)</f>
        <v>38518</v>
      </c>
      <c r="C14" s="1374">
        <f>SUM(C4:C13)</f>
        <v>225295</v>
      </c>
      <c r="D14" s="1375">
        <f>SUM(D4:D13)</f>
        <v>263813</v>
      </c>
      <c r="E14" s="1376">
        <f t="shared" si="1"/>
        <v>0.14600493531402925</v>
      </c>
      <c r="F14" s="1377">
        <f t="shared" si="2"/>
        <v>0.85399506468597075</v>
      </c>
      <c r="G14" s="1089"/>
      <c r="H14" s="1089"/>
      <c r="I14" s="1089"/>
      <c r="J14" s="1089"/>
      <c r="K14" s="1089"/>
      <c r="L14" s="840"/>
    </row>
    <row r="15" spans="1:13" s="69" customFormat="1">
      <c r="B15" s="1378"/>
      <c r="C15" s="1378"/>
      <c r="D15" s="1378"/>
      <c r="E15" s="36"/>
      <c r="F15" s="36"/>
      <c r="G15" s="36"/>
      <c r="H15" s="36"/>
      <c r="I15" s="36"/>
      <c r="J15" s="36"/>
      <c r="K15" s="840"/>
      <c r="L15" s="840"/>
    </row>
    <row r="16" spans="1:13" s="69" customFormat="1">
      <c r="K16" s="32"/>
    </row>
    <row r="17" spans="1:11" s="69" customFormat="1"/>
    <row r="18" spans="1:11" s="69" customFormat="1"/>
    <row r="19" spans="1:11" s="69" customFormat="1"/>
    <row r="20" spans="1:11" s="69" customFormat="1"/>
    <row r="21" spans="1:11" s="69" customFormat="1"/>
    <row r="22" spans="1:11" s="69" customFormat="1"/>
    <row r="23" spans="1:11" s="69" customFormat="1"/>
    <row r="24" spans="1:11">
      <c r="A24" s="69"/>
      <c r="B24" s="69"/>
      <c r="C24" s="69"/>
      <c r="D24" s="69"/>
      <c r="E24" s="69"/>
      <c r="F24" s="69"/>
      <c r="G24" s="69"/>
      <c r="H24" s="69"/>
      <c r="I24" s="69"/>
      <c r="J24" s="69"/>
      <c r="K24" s="69"/>
    </row>
    <row r="25" spans="1:11">
      <c r="A25" s="69"/>
      <c r="B25" s="69"/>
      <c r="C25" s="69"/>
      <c r="D25" s="69"/>
      <c r="E25" s="69"/>
      <c r="F25" s="69"/>
    </row>
    <row r="26" spans="1:11">
      <c r="K26" s="12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A3" zoomScale="70" zoomScaleNormal="100" zoomScaleSheetLayoutView="70" workbookViewId="0">
      <selection activeCell="M7" sqref="M7"/>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4" s="69" customFormat="1" ht="66" customHeight="1">
      <c r="A1" s="2273"/>
      <c r="B1" s="2273"/>
      <c r="C1" s="2273"/>
      <c r="D1" s="2273"/>
      <c r="E1" s="2273"/>
      <c r="F1" s="2273"/>
      <c r="G1" s="2273"/>
      <c r="H1" s="2273"/>
      <c r="I1" s="2273"/>
      <c r="J1" s="2273"/>
      <c r="K1" s="2273"/>
      <c r="L1" s="2273"/>
    </row>
    <row r="2" spans="1:14" s="69" customFormat="1" ht="16.5" customHeight="1">
      <c r="A2" s="139"/>
      <c r="B2" s="139"/>
      <c r="C2" s="139"/>
      <c r="D2" s="139"/>
      <c r="E2" s="139"/>
      <c r="F2" s="139"/>
      <c r="G2" s="139"/>
      <c r="H2" s="139"/>
      <c r="I2" s="139"/>
      <c r="J2" s="139"/>
      <c r="K2" s="139"/>
      <c r="L2" s="139"/>
    </row>
    <row r="3" spans="1:14" s="1850" customFormat="1" ht="34.5" customHeight="1">
      <c r="A3" s="337" t="s">
        <v>0</v>
      </c>
      <c r="B3" s="1845" t="s">
        <v>297</v>
      </c>
      <c r="C3" s="1846" t="s">
        <v>296</v>
      </c>
      <c r="D3" s="1847" t="s">
        <v>295</v>
      </c>
      <c r="E3" s="1845" t="s">
        <v>197</v>
      </c>
      <c r="F3" s="1846" t="s">
        <v>196</v>
      </c>
      <c r="G3" s="1845" t="s">
        <v>294</v>
      </c>
      <c r="H3" s="1848" t="s">
        <v>293</v>
      </c>
      <c r="I3" s="1847" t="s">
        <v>292</v>
      </c>
      <c r="J3" s="1846" t="s">
        <v>291</v>
      </c>
      <c r="K3" s="1848" t="s">
        <v>290</v>
      </c>
      <c r="L3" s="1849"/>
    </row>
    <row r="4" spans="1:14" s="648" customFormat="1" ht="17.25" customHeight="1">
      <c r="A4" s="1980" t="s">
        <v>198</v>
      </c>
      <c r="B4" s="1981">
        <v>2072</v>
      </c>
      <c r="C4" s="1982">
        <v>8905</v>
      </c>
      <c r="D4" s="1983">
        <f t="shared" ref="D4:D10" si="0">B4+C4</f>
        <v>10977</v>
      </c>
      <c r="E4" s="1984">
        <f t="shared" ref="E4:E10" si="1">B4/D4</f>
        <v>0.18875831283592967</v>
      </c>
      <c r="F4" s="1985">
        <f t="shared" ref="F4:F10" si="2">C4/D4</f>
        <v>0.8112416871640703</v>
      </c>
      <c r="G4" s="1986">
        <v>502153</v>
      </c>
      <c r="H4" s="1987">
        <v>686076</v>
      </c>
      <c r="I4" s="1988">
        <f>+H4+G4</f>
        <v>1188229</v>
      </c>
      <c r="J4" s="1984">
        <f t="shared" ref="J4:K6" si="3">B4/G4</f>
        <v>4.1262324431000112E-3</v>
      </c>
      <c r="K4" s="1989">
        <f t="shared" si="3"/>
        <v>1.2979611588220547E-2</v>
      </c>
    </row>
    <row r="5" spans="1:14" s="648" customFormat="1" ht="17.25" customHeight="1">
      <c r="A5" s="1980" t="s">
        <v>199</v>
      </c>
      <c r="B5" s="1990">
        <v>3076</v>
      </c>
      <c r="C5" s="334">
        <v>11608</v>
      </c>
      <c r="D5" s="1991">
        <f t="shared" si="0"/>
        <v>14684</v>
      </c>
      <c r="E5" s="1992">
        <f t="shared" si="1"/>
        <v>0.20947970580223371</v>
      </c>
      <c r="F5" s="1993">
        <f t="shared" si="2"/>
        <v>0.79052029419776626</v>
      </c>
      <c r="G5" s="1994">
        <v>524956</v>
      </c>
      <c r="H5" s="1995">
        <v>702769</v>
      </c>
      <c r="I5" s="1996">
        <f t="shared" ref="I5:I13" si="4">+H5+G5</f>
        <v>1227725</v>
      </c>
      <c r="J5" s="1992">
        <f>B5/G5</f>
        <v>5.8595387041961615E-3</v>
      </c>
      <c r="K5" s="1997">
        <f>C5/H5</f>
        <v>1.6517518558729825E-2</v>
      </c>
    </row>
    <row r="6" spans="1:14" s="648" customFormat="1" ht="17.25" customHeight="1">
      <c r="A6" s="1980" t="s">
        <v>171</v>
      </c>
      <c r="B6" s="1990">
        <v>3938</v>
      </c>
      <c r="C6" s="334">
        <v>13518</v>
      </c>
      <c r="D6" s="1991">
        <f t="shared" si="0"/>
        <v>17456</v>
      </c>
      <c r="E6" s="1992">
        <f t="shared" si="1"/>
        <v>0.22559578368469294</v>
      </c>
      <c r="F6" s="1993">
        <f t="shared" si="2"/>
        <v>0.77440421631530709</v>
      </c>
      <c r="G6" s="1994">
        <v>558699</v>
      </c>
      <c r="H6" s="1995">
        <v>740388</v>
      </c>
      <c r="I6" s="1996">
        <f t="shared" si="4"/>
        <v>1299087</v>
      </c>
      <c r="J6" s="1992">
        <f t="shared" si="3"/>
        <v>7.0485180750278773E-3</v>
      </c>
      <c r="K6" s="1997">
        <f t="shared" si="3"/>
        <v>1.8257994456960403E-2</v>
      </c>
    </row>
    <row r="7" spans="1:14" s="648" customFormat="1" ht="17.25" customHeight="1">
      <c r="A7" s="1980" t="s">
        <v>200</v>
      </c>
      <c r="B7" s="1990">
        <v>5638</v>
      </c>
      <c r="C7" s="334">
        <v>16959</v>
      </c>
      <c r="D7" s="1991">
        <f t="shared" si="0"/>
        <v>22597</v>
      </c>
      <c r="E7" s="1992">
        <f t="shared" si="1"/>
        <v>0.24950214630260653</v>
      </c>
      <c r="F7" s="1993">
        <f t="shared" si="2"/>
        <v>0.75049785369739341</v>
      </c>
      <c r="G7" s="1994">
        <v>590403</v>
      </c>
      <c r="H7" s="1995">
        <v>777388</v>
      </c>
      <c r="I7" s="1996">
        <f t="shared" si="4"/>
        <v>1367791</v>
      </c>
      <c r="J7" s="1992">
        <f t="shared" ref="J7:K10" si="5">B7/G7</f>
        <v>9.5494094711578367E-3</v>
      </c>
      <c r="K7" s="1997">
        <f t="shared" si="5"/>
        <v>2.1815361183861855E-2</v>
      </c>
      <c r="L7" s="1415"/>
    </row>
    <row r="8" spans="1:14" s="648" customFormat="1" ht="17.25" customHeight="1">
      <c r="A8" s="1980" t="s">
        <v>438</v>
      </c>
      <c r="B8" s="1990">
        <v>7022</v>
      </c>
      <c r="C8" s="334">
        <v>19666</v>
      </c>
      <c r="D8" s="1991">
        <f t="shared" si="0"/>
        <v>26688</v>
      </c>
      <c r="E8" s="1992">
        <f t="shared" si="1"/>
        <v>0.26311450839328537</v>
      </c>
      <c r="F8" s="1993">
        <f t="shared" si="2"/>
        <v>0.73688549160671468</v>
      </c>
      <c r="G8" s="1994">
        <v>619448</v>
      </c>
      <c r="H8" s="1995">
        <v>807286</v>
      </c>
      <c r="I8" s="1996">
        <f t="shared" si="4"/>
        <v>1426734</v>
      </c>
      <c r="J8" s="1992">
        <f t="shared" si="5"/>
        <v>1.1335899058516615E-2</v>
      </c>
      <c r="K8" s="1997">
        <f t="shared" si="5"/>
        <v>2.4360635512073788E-2</v>
      </c>
      <c r="L8" s="1415"/>
    </row>
    <row r="9" spans="1:14" s="648" customFormat="1" ht="17.25" customHeight="1">
      <c r="A9" s="1980" t="s">
        <v>507</v>
      </c>
      <c r="B9" s="1990">
        <f>18+7821</f>
        <v>7839</v>
      </c>
      <c r="C9" s="334">
        <v>20796</v>
      </c>
      <c r="D9" s="1991">
        <f t="shared" si="0"/>
        <v>28635</v>
      </c>
      <c r="E9" s="1992">
        <f t="shared" si="1"/>
        <v>0.27375589313776849</v>
      </c>
      <c r="F9" s="1993">
        <f t="shared" si="2"/>
        <v>0.72624410686223151</v>
      </c>
      <c r="G9" s="1994">
        <v>669009</v>
      </c>
      <c r="H9" s="1995">
        <v>857649</v>
      </c>
      <c r="I9" s="1996">
        <f t="shared" si="4"/>
        <v>1526658</v>
      </c>
      <c r="J9" s="1992">
        <f t="shared" si="5"/>
        <v>1.1717331156979951E-2</v>
      </c>
      <c r="K9" s="1997">
        <f t="shared" si="5"/>
        <v>2.4247681743930209E-2</v>
      </c>
      <c r="L9" s="1415"/>
    </row>
    <row r="10" spans="1:14" s="648" customFormat="1" ht="17.25" customHeight="1">
      <c r="A10" s="1980" t="s">
        <v>512</v>
      </c>
      <c r="B10" s="1990">
        <v>8865</v>
      </c>
      <c r="C10" s="334">
        <v>22167</v>
      </c>
      <c r="D10" s="1991">
        <f t="shared" si="0"/>
        <v>31032</v>
      </c>
      <c r="E10" s="1992">
        <f t="shared" si="1"/>
        <v>0.28567285382830626</v>
      </c>
      <c r="F10" s="1993">
        <f t="shared" si="2"/>
        <v>0.71432714617169368</v>
      </c>
      <c r="G10" s="1994">
        <v>730833</v>
      </c>
      <c r="H10" s="1995">
        <v>920369</v>
      </c>
      <c r="I10" s="1996">
        <f t="shared" si="4"/>
        <v>1651202</v>
      </c>
      <c r="J10" s="1992">
        <f>B10/G10</f>
        <v>1.2129994129985919E-2</v>
      </c>
      <c r="K10" s="1997">
        <f t="shared" si="5"/>
        <v>2.4084905076116211E-2</v>
      </c>
      <c r="L10" s="1415"/>
    </row>
    <row r="11" spans="1:14" s="648" customFormat="1" ht="17.25" customHeight="1">
      <c r="A11" s="1980" t="s">
        <v>825</v>
      </c>
      <c r="B11" s="1990">
        <f>+'V.4.7. Accid x sexo'!B14</f>
        <v>10124</v>
      </c>
      <c r="C11" s="334">
        <f>+'V.4.7. Accid x sexo'!C14</f>
        <v>24425</v>
      </c>
      <c r="D11" s="1991">
        <f>B11+C11</f>
        <v>34549</v>
      </c>
      <c r="E11" s="1992">
        <f>B11/D11</f>
        <v>0.29303308344669887</v>
      </c>
      <c r="F11" s="1993">
        <f>C11/D11</f>
        <v>0.70696691655330113</v>
      </c>
      <c r="G11" s="1994">
        <v>783669</v>
      </c>
      <c r="H11" s="1995">
        <v>975789</v>
      </c>
      <c r="I11" s="1996">
        <f t="shared" si="4"/>
        <v>1759458</v>
      </c>
      <c r="J11" s="1992">
        <f>B11/G11</f>
        <v>1.2918719510405541E-2</v>
      </c>
      <c r="K11" s="1997">
        <f>C11/H11</f>
        <v>2.5031026174716052E-2</v>
      </c>
      <c r="L11" s="1415"/>
    </row>
    <row r="12" spans="1:14" s="656" customFormat="1" ht="17.25" customHeight="1">
      <c r="A12" s="1980" t="s">
        <v>910</v>
      </c>
      <c r="B12" s="1990">
        <f>+'V.4.7. Accid x sexo'!B15</f>
        <v>12141</v>
      </c>
      <c r="C12" s="334">
        <f>+'V.4.7. Accid x sexo'!C15</f>
        <v>26715</v>
      </c>
      <c r="D12" s="1991">
        <f>B12+C12</f>
        <v>38856</v>
      </c>
      <c r="E12" s="1998">
        <f>+B12/D12</f>
        <v>0.31246139592340949</v>
      </c>
      <c r="F12" s="1999">
        <f>+C12/D12</f>
        <v>0.68753860407659051</v>
      </c>
      <c r="G12" s="1994">
        <v>829997</v>
      </c>
      <c r="H12" s="1995">
        <v>1058241</v>
      </c>
      <c r="I12" s="1996">
        <f t="shared" si="4"/>
        <v>1888238</v>
      </c>
      <c r="J12" s="1992">
        <f>B12/G12</f>
        <v>1.4627763714808608E-2</v>
      </c>
      <c r="K12" s="1997">
        <f t="shared" ref="K12:K13" si="6">C12/H12</f>
        <v>2.5244722137962902E-2</v>
      </c>
      <c r="L12" s="1416"/>
    </row>
    <row r="13" spans="1:14" s="656" customFormat="1" ht="17.25" customHeight="1">
      <c r="A13" s="1980" t="s">
        <v>1007</v>
      </c>
      <c r="B13" s="1990">
        <f>+'V.4.7. Accid x sexo'!B16</f>
        <v>11522</v>
      </c>
      <c r="C13" s="334">
        <f>+'V.4.7. Accid x sexo'!C16</f>
        <v>26817</v>
      </c>
      <c r="D13" s="1991">
        <f>B13+C13</f>
        <v>38339</v>
      </c>
      <c r="E13" s="2000">
        <f>+B13/D13</f>
        <v>0.3005294869454081</v>
      </c>
      <c r="F13" s="2001">
        <f>+C13/D13</f>
        <v>0.69947051305459196</v>
      </c>
      <c r="G13" s="2002">
        <v>884997</v>
      </c>
      <c r="H13" s="2003">
        <v>1153810</v>
      </c>
      <c r="I13" s="2004">
        <f t="shared" si="4"/>
        <v>2038807</v>
      </c>
      <c r="J13" s="2005">
        <f>B13/H13</f>
        <v>9.9860462294485228E-3</v>
      </c>
      <c r="K13" s="2006">
        <f t="shared" si="6"/>
        <v>2.3242128253351937E-2</v>
      </c>
      <c r="L13" s="1416"/>
    </row>
    <row r="14" spans="1:14" s="648" customFormat="1" ht="18.75">
      <c r="A14" s="443" t="s">
        <v>17</v>
      </c>
      <c r="B14" s="2007">
        <f>SUM(B4:B13)</f>
        <v>72237</v>
      </c>
      <c r="C14" s="2008">
        <f>SUM(C4:C13)</f>
        <v>191576</v>
      </c>
      <c r="D14" s="2009">
        <f>SUM(D4:D13)</f>
        <v>263813</v>
      </c>
      <c r="E14" s="1850"/>
      <c r="F14" s="1850"/>
      <c r="G14" s="1850"/>
      <c r="H14" s="1850"/>
      <c r="I14" s="1850"/>
      <c r="J14" s="1850"/>
      <c r="K14" s="1850"/>
      <c r="L14" s="1385"/>
      <c r="N14" s="1201"/>
    </row>
    <row r="15" spans="1:14" s="69" customFormat="1">
      <c r="L15" s="32"/>
      <c r="N15" s="141"/>
    </row>
    <row r="16" spans="1:14" s="69" customFormat="1" ht="15.75">
      <c r="H16" s="130"/>
      <c r="I16" s="130"/>
      <c r="L16" s="17"/>
      <c r="N16" s="141"/>
    </row>
    <row r="17" spans="12:12" s="69" customFormat="1">
      <c r="L17" s="17"/>
    </row>
    <row r="18" spans="12:12" s="69" customFormat="1">
      <c r="L18" s="17"/>
    </row>
    <row r="19" spans="12:12" s="69" customFormat="1">
      <c r="L19" s="17"/>
    </row>
    <row r="20" spans="12:12" s="69" customFormat="1">
      <c r="L20" s="17"/>
    </row>
    <row r="21" spans="12:12" s="69" customFormat="1">
      <c r="L21" s="17"/>
    </row>
    <row r="22" spans="12:12" s="69" customFormat="1">
      <c r="L22" s="17"/>
    </row>
    <row r="23" spans="12:12" s="69" customFormat="1">
      <c r="L23" s="17"/>
    </row>
    <row r="24" spans="12:12" s="69" customFormat="1">
      <c r="L24" s="17"/>
    </row>
    <row r="25" spans="12:12" s="69" customFormat="1">
      <c r="L25" s="17"/>
    </row>
    <row r="26" spans="12:12" s="69" customFormat="1">
      <c r="L26" s="17"/>
    </row>
    <row r="27" spans="12:12" s="69" customFormat="1">
      <c r="L27" s="17"/>
    </row>
    <row r="28" spans="12:12" s="69" customFormat="1">
      <c r="L28" s="17"/>
    </row>
    <row r="29" spans="12:12" s="69" customFormat="1">
      <c r="L29" s="17"/>
    </row>
    <row r="30" spans="12:12" s="69" customFormat="1">
      <c r="L30" s="17"/>
    </row>
    <row r="31" spans="12:12" s="69" customFormat="1">
      <c r="L31" s="17"/>
    </row>
    <row r="32" spans="12:12" s="69" customFormat="1">
      <c r="L32" s="17"/>
    </row>
    <row r="33" spans="3:12" s="69" customFormat="1">
      <c r="L33" s="17"/>
    </row>
    <row r="34" spans="3:12" s="69" customFormat="1"/>
    <row r="35" spans="3:12" s="69" customFormat="1"/>
    <row r="36" spans="3:12" s="69" customFormat="1"/>
    <row r="37" spans="3:12" s="69" customFormat="1" ht="15.75">
      <c r="C37" s="120"/>
    </row>
    <row r="38" spans="3:12" s="69" customFormat="1"/>
    <row r="39" spans="3:12" s="69" customFormat="1"/>
    <row r="40" spans="3:12" s="69" customFormat="1"/>
    <row r="41" spans="3:12" s="69" customFormat="1"/>
    <row r="42" spans="3:12" s="69" customFormat="1"/>
    <row r="43" spans="3:12" s="69" customFormat="1"/>
    <row r="44" spans="3:12" s="69" customFormat="1"/>
    <row r="45" spans="3:12" s="69" customFormat="1"/>
    <row r="46" spans="3:12" s="69" customFormat="1"/>
    <row r="47" spans="3:12" s="69" customFormat="1"/>
    <row r="48" spans="3:12" s="69" customFormat="1"/>
    <row r="49" spans="1:11">
      <c r="A49" s="69"/>
      <c r="B49" s="69"/>
      <c r="C49" s="69"/>
      <c r="D49" s="69"/>
      <c r="E49" s="69"/>
      <c r="F49" s="69"/>
      <c r="G49" s="69"/>
      <c r="H49" s="69"/>
      <c r="I49" s="69"/>
      <c r="J49" s="69"/>
      <c r="K49" s="69"/>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D1" zoomScale="55" zoomScaleNormal="100" zoomScaleSheetLayoutView="55" workbookViewId="0">
      <selection activeCell="K11" sqref="K11"/>
    </sheetView>
  </sheetViews>
  <sheetFormatPr baseColWidth="10" defaultColWidth="11.42578125" defaultRowHeight="15"/>
  <cols>
    <col min="1" max="1" width="20"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2" s="69" customFormat="1" ht="102" customHeight="1">
      <c r="A1" s="2288"/>
      <c r="B1" s="2288"/>
      <c r="C1" s="2288"/>
      <c r="D1" s="2288"/>
      <c r="E1" s="2288"/>
      <c r="F1" s="2288"/>
      <c r="G1" s="2288"/>
      <c r="H1" s="2288"/>
      <c r="I1" s="2288"/>
      <c r="J1" s="2288"/>
      <c r="K1" s="2288"/>
      <c r="L1" s="2288"/>
      <c r="M1" s="2288"/>
      <c r="N1" s="2288"/>
      <c r="O1" s="2288"/>
      <c r="P1" s="2288"/>
      <c r="Q1" s="2288"/>
      <c r="R1" s="2288"/>
      <c r="S1" s="2288"/>
      <c r="T1" s="2288"/>
      <c r="U1" s="2288"/>
    </row>
    <row r="2" spans="1:22" s="69" customFormat="1" ht="7.5" customHeight="1">
      <c r="A2" s="2413"/>
      <c r="B2" s="2414"/>
      <c r="C2" s="2414"/>
      <c r="D2" s="2414"/>
      <c r="E2" s="2414"/>
      <c r="F2" s="2414"/>
      <c r="G2" s="2414"/>
      <c r="H2" s="2414"/>
      <c r="I2" s="2414"/>
      <c r="J2" s="2414"/>
      <c r="K2" s="2414"/>
      <c r="L2" s="2414"/>
      <c r="M2" s="2414"/>
      <c r="N2" s="2414"/>
      <c r="O2" s="2414"/>
      <c r="P2" s="2414"/>
      <c r="Q2" s="2414"/>
      <c r="R2" s="2414"/>
      <c r="S2" s="2414"/>
      <c r="T2" s="2414"/>
      <c r="U2" s="2415"/>
    </row>
    <row r="3" spans="1:22" s="1421" customFormat="1" ht="81" customHeight="1">
      <c r="A3" s="1417" t="s">
        <v>0</v>
      </c>
      <c r="B3" s="1418" t="s">
        <v>317</v>
      </c>
      <c r="C3" s="1418" t="s">
        <v>306</v>
      </c>
      <c r="D3" s="1418" t="s">
        <v>305</v>
      </c>
      <c r="E3" s="1418" t="s">
        <v>304</v>
      </c>
      <c r="F3" s="1418" t="s">
        <v>303</v>
      </c>
      <c r="G3" s="1418" t="s">
        <v>316</v>
      </c>
      <c r="H3" s="1419" t="s">
        <v>124</v>
      </c>
      <c r="I3" s="1418" t="s">
        <v>315</v>
      </c>
      <c r="J3" s="1418" t="s">
        <v>306</v>
      </c>
      <c r="K3" s="1418" t="s">
        <v>305</v>
      </c>
      <c r="L3" s="1418" t="s">
        <v>304</v>
      </c>
      <c r="M3" s="1418" t="s">
        <v>303</v>
      </c>
      <c r="N3" s="1418" t="s">
        <v>302</v>
      </c>
      <c r="O3" s="1419" t="s">
        <v>314</v>
      </c>
      <c r="P3" s="1418" t="s">
        <v>313</v>
      </c>
      <c r="Q3" s="1418" t="s">
        <v>312</v>
      </c>
      <c r="R3" s="1418" t="s">
        <v>311</v>
      </c>
      <c r="S3" s="1418" t="s">
        <v>310</v>
      </c>
      <c r="T3" s="1418" t="s">
        <v>309</v>
      </c>
      <c r="U3" s="1420" t="s">
        <v>308</v>
      </c>
    </row>
    <row r="4" spans="1:22" s="1421" customFormat="1" ht="20.25" customHeight="1">
      <c r="A4" s="1422" t="s">
        <v>198</v>
      </c>
      <c r="B4" s="2116">
        <v>7</v>
      </c>
      <c r="C4" s="2116">
        <v>1031</v>
      </c>
      <c r="D4" s="2116">
        <v>4066</v>
      </c>
      <c r="E4" s="2116">
        <v>3112</v>
      </c>
      <c r="F4" s="2116">
        <v>1708</v>
      </c>
      <c r="G4" s="2116">
        <f>24+1029</f>
        <v>1053</v>
      </c>
      <c r="H4" s="1424">
        <f>SUM(B4:G4)</f>
        <v>10977</v>
      </c>
      <c r="I4" s="1425">
        <v>22989</v>
      </c>
      <c r="J4" s="1423">
        <v>351184</v>
      </c>
      <c r="K4" s="1423">
        <v>350381</v>
      </c>
      <c r="L4" s="1423">
        <v>260446</v>
      </c>
      <c r="M4" s="1423">
        <v>139328</v>
      </c>
      <c r="N4" s="1423">
        <v>63901</v>
      </c>
      <c r="O4" s="1426">
        <f t="shared" ref="O4:O10" si="0">+N4+M4+L4+K4+J4+I4</f>
        <v>1188229</v>
      </c>
      <c r="P4" s="1427">
        <f t="shared" ref="P4:U7" si="1">B4/I4</f>
        <v>3.0449345339075211E-4</v>
      </c>
      <c r="Q4" s="1427">
        <f t="shared" si="1"/>
        <v>2.9357829513873071E-3</v>
      </c>
      <c r="R4" s="1427">
        <f t="shared" si="1"/>
        <v>1.1604510518549807E-2</v>
      </c>
      <c r="S4" s="1427">
        <f t="shared" si="1"/>
        <v>1.1948734094591585E-2</v>
      </c>
      <c r="T4" s="1427">
        <f t="shared" si="1"/>
        <v>1.2258842443729904E-2</v>
      </c>
      <c r="U4" s="1428">
        <f t="shared" si="1"/>
        <v>1.6478615358132109E-2</v>
      </c>
    </row>
    <row r="5" spans="1:22" s="1421" customFormat="1" ht="20.25" customHeight="1">
      <c r="A5" s="307" t="s">
        <v>199</v>
      </c>
      <c r="B5" s="2117">
        <v>2</v>
      </c>
      <c r="C5" s="2117">
        <v>2024</v>
      </c>
      <c r="D5" s="2117">
        <v>5530</v>
      </c>
      <c r="E5" s="2117">
        <v>3839</v>
      </c>
      <c r="F5" s="2117">
        <v>2108</v>
      </c>
      <c r="G5" s="2117">
        <f>49+1132</f>
        <v>1181</v>
      </c>
      <c r="H5" s="1430">
        <f t="shared" ref="H5:H10" si="2">SUM(B5:G5)</f>
        <v>14684</v>
      </c>
      <c r="I5" s="1431">
        <v>22230</v>
      </c>
      <c r="J5" s="1429">
        <v>349422</v>
      </c>
      <c r="K5" s="1429">
        <v>357517</v>
      </c>
      <c r="L5" s="1429">
        <v>270321</v>
      </c>
      <c r="M5" s="1429">
        <v>153630</v>
      </c>
      <c r="N5" s="1429">
        <v>74605</v>
      </c>
      <c r="O5" s="1432">
        <f t="shared" si="0"/>
        <v>1227725</v>
      </c>
      <c r="P5" s="1433">
        <f t="shared" ref="P5:U5" si="3">B5/I5</f>
        <v>8.9968511021142601E-5</v>
      </c>
      <c r="Q5" s="1433">
        <f t="shared" si="3"/>
        <v>5.7924229155576924E-3</v>
      </c>
      <c r="R5" s="1433">
        <f t="shared" si="3"/>
        <v>1.5467795936976423E-2</v>
      </c>
      <c r="S5" s="1433">
        <f t="shared" si="3"/>
        <v>1.4201634353231898E-2</v>
      </c>
      <c r="T5" s="1433">
        <f t="shared" si="3"/>
        <v>1.3721278396146586E-2</v>
      </c>
      <c r="U5" s="1434">
        <f t="shared" si="3"/>
        <v>1.5830038201192949E-2</v>
      </c>
    </row>
    <row r="6" spans="1:22" s="1421" customFormat="1" ht="20.25" customHeight="1">
      <c r="A6" s="307" t="s">
        <v>171</v>
      </c>
      <c r="B6" s="2117">
        <v>0</v>
      </c>
      <c r="C6" s="2117">
        <v>3154</v>
      </c>
      <c r="D6" s="2117">
        <v>6350</v>
      </c>
      <c r="E6" s="2117">
        <v>4256</v>
      </c>
      <c r="F6" s="2117">
        <v>2407</v>
      </c>
      <c r="G6" s="2117">
        <f>85+1204</f>
        <v>1289</v>
      </c>
      <c r="H6" s="1430">
        <f t="shared" si="2"/>
        <v>17456</v>
      </c>
      <c r="I6" s="1431">
        <v>23191</v>
      </c>
      <c r="J6" s="1429">
        <v>371288</v>
      </c>
      <c r="K6" s="1429">
        <v>379357</v>
      </c>
      <c r="L6" s="1429">
        <v>283217</v>
      </c>
      <c r="M6" s="1429">
        <v>161898</v>
      </c>
      <c r="N6" s="1429">
        <v>80136</v>
      </c>
      <c r="O6" s="1432">
        <f t="shared" si="0"/>
        <v>1299087</v>
      </c>
      <c r="P6" s="1433">
        <f t="shared" si="1"/>
        <v>0</v>
      </c>
      <c r="Q6" s="1433">
        <f t="shared" si="1"/>
        <v>8.4947533989786911E-3</v>
      </c>
      <c r="R6" s="1433">
        <f t="shared" si="1"/>
        <v>1.6738850212332974E-2</v>
      </c>
      <c r="S6" s="1433">
        <f t="shared" si="1"/>
        <v>1.5027346522277971E-2</v>
      </c>
      <c r="T6" s="1433">
        <f t="shared" si="1"/>
        <v>1.4867385637870758E-2</v>
      </c>
      <c r="U6" s="1434">
        <f t="shared" si="1"/>
        <v>1.6085155236098634E-2</v>
      </c>
    </row>
    <row r="7" spans="1:22" s="1421" customFormat="1" ht="20.25" customHeight="1">
      <c r="A7" s="307" t="s">
        <v>200</v>
      </c>
      <c r="B7" s="2117">
        <v>6</v>
      </c>
      <c r="C7" s="2117">
        <v>4931</v>
      </c>
      <c r="D7" s="2117">
        <v>7715</v>
      </c>
      <c r="E7" s="2117">
        <v>5319</v>
      </c>
      <c r="F7" s="2117">
        <v>3017</v>
      </c>
      <c r="G7" s="2117">
        <f>141+1468</f>
        <v>1609</v>
      </c>
      <c r="H7" s="1430">
        <f t="shared" si="2"/>
        <v>22597</v>
      </c>
      <c r="I7" s="1431">
        <v>23232</v>
      </c>
      <c r="J7" s="1429">
        <v>386518</v>
      </c>
      <c r="K7" s="1429">
        <v>398328</v>
      </c>
      <c r="L7" s="1429">
        <v>298491</v>
      </c>
      <c r="M7" s="1429">
        <v>172808</v>
      </c>
      <c r="N7" s="1429">
        <v>88414</v>
      </c>
      <c r="O7" s="1432">
        <f t="shared" si="0"/>
        <v>1367791</v>
      </c>
      <c r="P7" s="1433">
        <f t="shared" si="1"/>
        <v>2.5826446280991736E-4</v>
      </c>
      <c r="Q7" s="1433">
        <f t="shared" si="1"/>
        <v>1.2757491242322479E-2</v>
      </c>
      <c r="R7" s="1433">
        <f t="shared" si="1"/>
        <v>1.9368460163483359E-2</v>
      </c>
      <c r="S7" s="1433">
        <f t="shared" si="1"/>
        <v>1.7819632752746315E-2</v>
      </c>
      <c r="T7" s="1433">
        <f t="shared" si="1"/>
        <v>1.7458682468404242E-2</v>
      </c>
      <c r="U7" s="1434">
        <f t="shared" si="1"/>
        <v>1.8198475354581852E-2</v>
      </c>
    </row>
    <row r="8" spans="1:22" s="1421" customFormat="1" ht="20.25" customHeight="1">
      <c r="A8" s="307" t="s">
        <v>438</v>
      </c>
      <c r="B8" s="2117">
        <v>18</v>
      </c>
      <c r="C8" s="2117">
        <v>6875</v>
      </c>
      <c r="D8" s="2117">
        <v>8611</v>
      </c>
      <c r="E8" s="2117">
        <v>5883</v>
      </c>
      <c r="F8" s="2117">
        <v>3457</v>
      </c>
      <c r="G8" s="2117">
        <f>204+1640</f>
        <v>1844</v>
      </c>
      <c r="H8" s="1430">
        <f t="shared" si="2"/>
        <v>26688</v>
      </c>
      <c r="I8" s="1431">
        <v>21475</v>
      </c>
      <c r="J8" s="1429">
        <v>400126</v>
      </c>
      <c r="K8" s="1429">
        <v>414303</v>
      </c>
      <c r="L8" s="1429">
        <v>313227</v>
      </c>
      <c r="M8" s="1429">
        <v>182801</v>
      </c>
      <c r="N8" s="1429">
        <v>94802</v>
      </c>
      <c r="O8" s="1432">
        <f t="shared" si="0"/>
        <v>1426734</v>
      </c>
      <c r="P8" s="1433">
        <f t="shared" ref="P8:U8" si="4">B8/I8</f>
        <v>8.3818393480791613E-4</v>
      </c>
      <c r="Q8" s="1433">
        <f t="shared" si="4"/>
        <v>1.7182087642392645E-2</v>
      </c>
      <c r="R8" s="1433">
        <f t="shared" si="4"/>
        <v>2.0784305206575864E-2</v>
      </c>
      <c r="S8" s="1433">
        <f t="shared" si="4"/>
        <v>1.8781905774406422E-2</v>
      </c>
      <c r="T8" s="1433">
        <f t="shared" si="4"/>
        <v>1.8911275102433796E-2</v>
      </c>
      <c r="U8" s="1434">
        <f t="shared" si="4"/>
        <v>1.9451066433197613E-2</v>
      </c>
    </row>
    <row r="9" spans="1:22" s="1421" customFormat="1" ht="20.25" customHeight="1">
      <c r="A9" s="307" t="s">
        <v>507</v>
      </c>
      <c r="B9" s="2117">
        <v>34</v>
      </c>
      <c r="C9" s="2117">
        <v>8429</v>
      </c>
      <c r="D9" s="2117">
        <v>8946</v>
      </c>
      <c r="E9" s="2117">
        <v>5876</v>
      </c>
      <c r="F9" s="2117">
        <v>3510</v>
      </c>
      <c r="G9" s="2117">
        <f>227+1613</f>
        <v>1840</v>
      </c>
      <c r="H9" s="1430">
        <f t="shared" si="2"/>
        <v>28635</v>
      </c>
      <c r="I9" s="1431">
        <v>20589</v>
      </c>
      <c r="J9" s="1429">
        <v>426931</v>
      </c>
      <c r="K9" s="1429">
        <v>440354</v>
      </c>
      <c r="L9" s="1429">
        <v>332451</v>
      </c>
      <c r="M9" s="1429">
        <v>201166</v>
      </c>
      <c r="N9" s="1429">
        <v>105167</v>
      </c>
      <c r="O9" s="1432">
        <f t="shared" si="0"/>
        <v>1526658</v>
      </c>
      <c r="P9" s="1433">
        <f t="shared" ref="P9:U10" si="5">B9/I9</f>
        <v>1.651367234931274E-3</v>
      </c>
      <c r="Q9" s="1433">
        <f t="shared" si="5"/>
        <v>1.9743237197579935E-2</v>
      </c>
      <c r="R9" s="1433">
        <f t="shared" si="5"/>
        <v>2.0315473459989009E-2</v>
      </c>
      <c r="S9" s="1433">
        <f t="shared" si="5"/>
        <v>1.7674785156308749E-2</v>
      </c>
      <c r="T9" s="1433">
        <f t="shared" si="5"/>
        <v>1.7448276547726752E-2</v>
      </c>
      <c r="U9" s="1434">
        <f t="shared" si="5"/>
        <v>1.7495982580086909E-2</v>
      </c>
    </row>
    <row r="10" spans="1:22" s="1421" customFormat="1" ht="20.25" customHeight="1">
      <c r="A10" s="307" t="s">
        <v>512</v>
      </c>
      <c r="B10" s="2117">
        <v>80</v>
      </c>
      <c r="C10" s="2117">
        <f>751+8873</f>
        <v>9624</v>
      </c>
      <c r="D10" s="2117">
        <f>752+8054</f>
        <v>8806</v>
      </c>
      <c r="E10" s="2117">
        <f>752+5517</f>
        <v>6269</v>
      </c>
      <c r="F10" s="2117">
        <f>752+3124</f>
        <v>3876</v>
      </c>
      <c r="G10" s="2117">
        <f>752+1625</f>
        <v>2377</v>
      </c>
      <c r="H10" s="1430">
        <f t="shared" si="2"/>
        <v>31032</v>
      </c>
      <c r="I10" s="1431">
        <v>21039</v>
      </c>
      <c r="J10" s="1429">
        <v>459696</v>
      </c>
      <c r="K10" s="1429">
        <v>473047</v>
      </c>
      <c r="L10" s="1429">
        <v>356103</v>
      </c>
      <c r="M10" s="1429">
        <v>221286</v>
      </c>
      <c r="N10" s="1429">
        <v>120031</v>
      </c>
      <c r="O10" s="1432">
        <f t="shared" si="0"/>
        <v>1651202</v>
      </c>
      <c r="P10" s="1433">
        <f t="shared" si="5"/>
        <v>3.8024620942059984E-3</v>
      </c>
      <c r="Q10" s="1433">
        <f t="shared" si="5"/>
        <v>2.0935574814660123E-2</v>
      </c>
      <c r="R10" s="1433">
        <f t="shared" si="5"/>
        <v>1.8615486410441247E-2</v>
      </c>
      <c r="S10" s="1433">
        <f t="shared" si="5"/>
        <v>1.7604457137401257E-2</v>
      </c>
      <c r="T10" s="1433">
        <f t="shared" si="5"/>
        <v>1.751579404029175E-2</v>
      </c>
      <c r="U10" s="1434">
        <f t="shared" si="5"/>
        <v>1.9803217502145278E-2</v>
      </c>
    </row>
    <row r="11" spans="1:22" s="1421" customFormat="1" ht="20.25" customHeight="1">
      <c r="A11" s="307" t="s">
        <v>825</v>
      </c>
      <c r="B11" s="2117">
        <f>+'V.4.8. Accid x rango de edad'!B14</f>
        <v>165</v>
      </c>
      <c r="C11" s="2117">
        <f>+'V.4.8. Accid x rango de edad'!C14</f>
        <v>12019</v>
      </c>
      <c r="D11" s="2117">
        <f>+'V.4.8. Accid x rango de edad'!D14</f>
        <v>10377</v>
      </c>
      <c r="E11" s="2117">
        <f>+'V.4.8. Accid x rango de edad'!E14</f>
        <v>6571</v>
      </c>
      <c r="F11" s="2117">
        <f>+'V.4.8. Accid x rango de edad'!F14</f>
        <v>3782</v>
      </c>
      <c r="G11" s="2117">
        <f>+'V.4.8. Accid x rango de edad'!G14</f>
        <v>1635</v>
      </c>
      <c r="H11" s="1430">
        <f>SUM(B11:G11)</f>
        <v>34549</v>
      </c>
      <c r="I11" s="1431">
        <v>24852</v>
      </c>
      <c r="J11" s="1429">
        <f>215761+276839</f>
        <v>492600</v>
      </c>
      <c r="K11" s="1429">
        <f>257668+239616</f>
        <v>497284</v>
      </c>
      <c r="L11" s="1429">
        <f>201875+173169</f>
        <v>375044</v>
      </c>
      <c r="M11" s="1429">
        <f>138940+98140</f>
        <v>237080</v>
      </c>
      <c r="N11" s="1429">
        <f>63677+35242+17200+9233+4370+2876</f>
        <v>132598</v>
      </c>
      <c r="O11" s="1432">
        <f>+N11+M11+L11+K11+J11+I11</f>
        <v>1759458</v>
      </c>
      <c r="P11" s="1433">
        <f t="shared" ref="P11:U12" si="6">B10/I11</f>
        <v>3.2190568163528088E-3</v>
      </c>
      <c r="Q11" s="1433">
        <f t="shared" si="6"/>
        <v>1.9537149817295981E-2</v>
      </c>
      <c r="R11" s="1433">
        <f t="shared" si="6"/>
        <v>1.7708190892930398E-2</v>
      </c>
      <c r="S11" s="1433">
        <f t="shared" si="6"/>
        <v>1.6715372063011272E-2</v>
      </c>
      <c r="T11" s="1433">
        <f t="shared" si="6"/>
        <v>1.6348911759743547E-2</v>
      </c>
      <c r="U11" s="1434">
        <f t="shared" si="6"/>
        <v>1.7926363896891357E-2</v>
      </c>
    </row>
    <row r="12" spans="1:22" s="1421" customFormat="1" ht="20.25" customHeight="1">
      <c r="A12" s="307" t="s">
        <v>910</v>
      </c>
      <c r="B12" s="2117">
        <f>+'V.4.8. Accid x rango de edad'!B15</f>
        <v>153</v>
      </c>
      <c r="C12" s="2117">
        <f>+'V.4.8. Accid x rango de edad'!C15</f>
        <v>13830</v>
      </c>
      <c r="D12" s="2117">
        <f>+'V.4.8. Accid x rango de edad'!D15</f>
        <v>11563</v>
      </c>
      <c r="E12" s="2117">
        <f>+'V.4.8. Accid x rango de edad'!E15</f>
        <v>7417</v>
      </c>
      <c r="F12" s="2117">
        <f>+'V.4.8. Accid x rango de edad'!F15</f>
        <v>4270</v>
      </c>
      <c r="G12" s="2117">
        <f>+'V.4.8. Accid x rango de edad'!G15</f>
        <v>1623</v>
      </c>
      <c r="H12" s="1430">
        <f>SUM(B12:G12)</f>
        <v>38856</v>
      </c>
      <c r="I12" s="1431">
        <v>29244</v>
      </c>
      <c r="J12" s="1429">
        <v>539302</v>
      </c>
      <c r="K12" s="1429">
        <v>532790</v>
      </c>
      <c r="L12" s="1429">
        <v>394398</v>
      </c>
      <c r="M12" s="1429">
        <v>252398</v>
      </c>
      <c r="N12" s="1429">
        <v>140106</v>
      </c>
      <c r="O12" s="1432">
        <f>+N12+M12+L12+K12+J12+I12</f>
        <v>1888238</v>
      </c>
      <c r="P12" s="1433">
        <f t="shared" si="6"/>
        <v>5.6421830118998772E-3</v>
      </c>
      <c r="Q12" s="1433">
        <f t="shared" si="6"/>
        <v>2.2286214403061735E-2</v>
      </c>
      <c r="R12" s="1433">
        <f t="shared" si="6"/>
        <v>1.9476716905347323E-2</v>
      </c>
      <c r="S12" s="1433">
        <f t="shared" si="6"/>
        <v>1.6660834994092263E-2</v>
      </c>
      <c r="T12" s="1433">
        <f t="shared" si="6"/>
        <v>1.4984270873778715E-2</v>
      </c>
      <c r="U12" s="1434">
        <f t="shared" si="6"/>
        <v>1.1669735771487302E-2</v>
      </c>
    </row>
    <row r="13" spans="1:22" s="1421" customFormat="1" ht="20.25" customHeight="1">
      <c r="A13" s="307" t="s">
        <v>1007</v>
      </c>
      <c r="B13" s="2117">
        <f>+'V.4.8. Accid x rango de edad'!B16</f>
        <v>159</v>
      </c>
      <c r="C13" s="2117">
        <f>+'V.4.8. Accid x rango de edad'!C16</f>
        <v>13800</v>
      </c>
      <c r="D13" s="2117">
        <f>+'V.4.8. Accid x rango de edad'!D16</f>
        <v>11169</v>
      </c>
      <c r="E13" s="2117">
        <f>+'V.4.8. Accid x rango de edad'!E16</f>
        <v>7352</v>
      </c>
      <c r="F13" s="2117">
        <f>+'V.4.8. Accid x rango de edad'!F16</f>
        <v>4290</v>
      </c>
      <c r="G13" s="2117">
        <f>+'V.4.8. Accid x rango de edad'!G16</f>
        <v>1569</v>
      </c>
      <c r="H13" s="1430">
        <f>SUM(B13:G13)</f>
        <v>38339</v>
      </c>
      <c r="I13" s="1435">
        <f>+'III.6.4.Afil. SRL x sexoy edad'!B3</f>
        <v>33662</v>
      </c>
      <c r="J13" s="1436">
        <f>+'III.6.4.Afil. SRL x sexoy edad'!B4+'III.6.4.Afil. SRL x sexoy edad'!B5</f>
        <v>583572</v>
      </c>
      <c r="K13" s="1436">
        <f>+'III.6.4.Afil. SRL x sexoy edad'!B6+'III.6.4.Afil. SRL x sexoy edad'!B7</f>
        <v>573587</v>
      </c>
      <c r="L13" s="1436">
        <f>+'III.6.4.Afil. SRL x sexoy edad'!B8+'III.6.4.Afil. SRL x sexoy edad'!B9</f>
        <v>425618</v>
      </c>
      <c r="M13" s="1436">
        <f>+'III.6.4.Afil. SRL x sexoy edad'!B10+'III.6.4.Afil. SRL x sexoy edad'!B11</f>
        <v>273205</v>
      </c>
      <c r="N13" s="1436">
        <f>+'III.6.4.Afil. SRL x sexoy edad'!B12+'III.6.4.Afil. SRL x sexoy edad'!B13+'III.6.4.Afil. SRL x sexoy edad'!B14+'III.6.4.Afil. SRL x sexoy edad'!B15+'III.6.4.Afil. SRL x sexoy edad'!B16+'III.6.4.Afil. SRL x sexoy edad'!B17</f>
        <v>149163</v>
      </c>
      <c r="O13" s="1437">
        <f>+N13+M13+L13+K13+J13+I13</f>
        <v>2038807</v>
      </c>
      <c r="P13" s="1438">
        <f t="shared" ref="P13:U13" si="7">B12/I13</f>
        <v>4.5451844810171704E-3</v>
      </c>
      <c r="Q13" s="1438">
        <f t="shared" si="7"/>
        <v>2.3698875203059775E-2</v>
      </c>
      <c r="R13" s="1438">
        <f t="shared" si="7"/>
        <v>2.0159104024324123E-2</v>
      </c>
      <c r="S13" s="1438">
        <f t="shared" si="7"/>
        <v>1.7426424634296483E-2</v>
      </c>
      <c r="T13" s="1438">
        <f t="shared" si="7"/>
        <v>1.5629289361468495E-2</v>
      </c>
      <c r="U13" s="1439">
        <f t="shared" si="7"/>
        <v>1.0880714386275418E-2</v>
      </c>
      <c r="V13" s="1421">
        <f>+H13-'V.4.11.Accid x sexo'!D13</f>
        <v>0</v>
      </c>
    </row>
    <row r="14" spans="1:22" s="2058" customFormat="1" ht="17.25">
      <c r="A14" s="1440" t="s">
        <v>17</v>
      </c>
      <c r="B14" s="2056">
        <f t="shared" ref="B14:H14" si="8">SUM(B4:B13)</f>
        <v>624</v>
      </c>
      <c r="C14" s="2056">
        <f t="shared" si="8"/>
        <v>75717</v>
      </c>
      <c r="D14" s="2056">
        <f t="shared" si="8"/>
        <v>83133</v>
      </c>
      <c r="E14" s="2056">
        <f t="shared" si="8"/>
        <v>55894</v>
      </c>
      <c r="F14" s="2056">
        <f t="shared" si="8"/>
        <v>32425</v>
      </c>
      <c r="G14" s="2056">
        <f t="shared" si="8"/>
        <v>16020</v>
      </c>
      <c r="H14" s="1441">
        <f t="shared" si="8"/>
        <v>263813</v>
      </c>
      <c r="I14" s="1442"/>
      <c r="J14" s="1442"/>
      <c r="K14" s="1442"/>
      <c r="L14" s="1442"/>
      <c r="M14" s="1442"/>
      <c r="N14" s="1442"/>
      <c r="O14" s="1442"/>
      <c r="P14" s="1433"/>
      <c r="Q14" s="1433"/>
      <c r="R14" s="1433"/>
      <c r="S14" s="1433"/>
      <c r="T14" s="1433"/>
      <c r="U14" s="1433"/>
      <c r="V14" s="2057"/>
    </row>
    <row r="15" spans="1:22" s="69" customFormat="1" ht="15.75">
      <c r="I15" s="797"/>
      <c r="J15" s="796"/>
      <c r="Q15" s="450"/>
      <c r="V15" s="131"/>
    </row>
    <row r="16" spans="1:22" s="69" customFormat="1" ht="15.75">
      <c r="V16" s="131"/>
    </row>
    <row r="17" spans="9:22" s="69" customFormat="1" ht="15.75">
      <c r="V17" s="131"/>
    </row>
    <row r="18" spans="9:22" s="69" customFormat="1" ht="15.75">
      <c r="V18" s="131"/>
    </row>
    <row r="19" spans="9:22" s="69" customFormat="1" ht="15.75">
      <c r="P19" s="32"/>
      <c r="Q19" s="32"/>
      <c r="R19" s="32"/>
      <c r="S19" s="32"/>
      <c r="T19" s="32"/>
      <c r="U19" s="32"/>
      <c r="V19" s="131"/>
    </row>
    <row r="20" spans="9:22" s="69" customFormat="1" ht="15.75">
      <c r="T20" s="124"/>
      <c r="U20" s="131"/>
      <c r="V20" s="131"/>
    </row>
    <row r="21" spans="9:22" s="69" customFormat="1" ht="15.75">
      <c r="T21" s="124"/>
      <c r="U21" s="131"/>
      <c r="V21" s="131"/>
    </row>
    <row r="22" spans="9:22" s="69" customFormat="1" ht="15.75">
      <c r="T22" s="124"/>
      <c r="U22" s="131"/>
      <c r="V22" s="131"/>
    </row>
    <row r="23" spans="9:22" s="69" customFormat="1" ht="15.75">
      <c r="T23" s="124"/>
      <c r="U23" s="131"/>
      <c r="V23" s="131"/>
    </row>
    <row r="24" spans="9:22" s="69" customFormat="1" ht="15.75">
      <c r="T24" s="124"/>
      <c r="U24" s="131"/>
      <c r="V24" s="131"/>
    </row>
    <row r="25" spans="9:22" ht="15.75">
      <c r="I25" s="69"/>
      <c r="J25" s="69"/>
      <c r="K25" s="69"/>
      <c r="L25" s="69"/>
      <c r="M25" s="69"/>
      <c r="N25" s="69"/>
      <c r="O25" s="69"/>
      <c r="P25" s="69"/>
      <c r="Q25" s="69"/>
      <c r="R25" s="69"/>
      <c r="S25" s="69"/>
      <c r="T25" s="124"/>
      <c r="U25" s="131"/>
      <c r="V25" s="131"/>
    </row>
    <row r="26" spans="9:22" ht="15.75">
      <c r="T26" s="124"/>
      <c r="U26" s="131"/>
      <c r="V26" s="131"/>
    </row>
    <row r="27" spans="9:22" ht="15.75">
      <c r="N27" s="125"/>
      <c r="O27" s="125"/>
      <c r="T27" s="124"/>
      <c r="U27" s="131"/>
      <c r="V27" s="131"/>
    </row>
    <row r="28" spans="9:22" ht="15.75">
      <c r="T28" s="124"/>
      <c r="U28" s="131"/>
      <c r="V28" s="131"/>
    </row>
    <row r="29" spans="9:22" ht="15.75">
      <c r="T29" s="124"/>
      <c r="U29" s="131"/>
      <c r="V29" s="131"/>
    </row>
    <row r="30" spans="9:22" ht="15.75">
      <c r="T30" s="124"/>
      <c r="U30" s="18"/>
      <c r="V30" s="131"/>
    </row>
    <row r="31" spans="9:22" ht="15.75">
      <c r="V31" s="131"/>
    </row>
    <row r="32" spans="9:22" ht="15.75">
      <c r="T32" s="131"/>
      <c r="U32" s="124"/>
      <c r="V32" s="131"/>
    </row>
    <row r="33" spans="20:22" ht="15.75">
      <c r="T33" s="131"/>
      <c r="U33" s="124"/>
      <c r="V33" s="131"/>
    </row>
    <row r="34" spans="20:22" ht="15.75">
      <c r="T34" s="131"/>
      <c r="U34" s="18"/>
      <c r="V34" s="131"/>
    </row>
    <row r="35" spans="20:22" ht="15.75">
      <c r="T35" s="131"/>
      <c r="U35" s="18"/>
      <c r="V35" s="131"/>
    </row>
    <row r="36" spans="20:22" ht="15.75">
      <c r="V36" s="131"/>
    </row>
    <row r="37" spans="20:22" ht="15.75">
      <c r="V37" s="13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5"/>
  <sheetViews>
    <sheetView showGridLines="0" view="pageBreakPreview" zoomScale="70" zoomScaleNormal="100" zoomScaleSheetLayoutView="70" workbookViewId="0">
      <selection activeCell="K1" sqref="K1:AM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6384" width="11.42578125" style="32"/>
  </cols>
  <sheetData>
    <row r="1" spans="1:10" s="69" customFormat="1" ht="83.25" customHeight="1">
      <c r="A1" s="2416"/>
      <c r="B1" s="2416"/>
      <c r="C1" s="2416"/>
      <c r="D1" s="2416"/>
      <c r="E1" s="2416"/>
      <c r="F1" s="2416"/>
      <c r="G1" s="2416"/>
      <c r="H1" s="2416"/>
      <c r="I1" s="2416"/>
      <c r="J1" s="2416"/>
    </row>
    <row r="2" spans="1:10" s="69" customFormat="1" ht="32.25" customHeight="1">
      <c r="A2" s="447" t="s">
        <v>0</v>
      </c>
      <c r="B2" s="445" t="s">
        <v>331</v>
      </c>
      <c r="C2" s="445" t="s">
        <v>330</v>
      </c>
      <c r="D2" s="947" t="s">
        <v>327</v>
      </c>
    </row>
    <row r="3" spans="1:10" s="69" customFormat="1" ht="15.75">
      <c r="A3" s="448" t="s">
        <v>199</v>
      </c>
      <c r="B3" s="1095">
        <v>14329</v>
      </c>
      <c r="C3" s="1095">
        <f>+'V.4.2.NA. Reportes ARL'!D8</f>
        <v>14683</v>
      </c>
      <c r="D3" s="1238">
        <f t="shared" ref="D3:D11" si="0">B3/C3</f>
        <v>0.97589048559558678</v>
      </c>
      <c r="F3" s="12"/>
    </row>
    <row r="4" spans="1:10" s="69" customFormat="1" ht="15.75">
      <c r="A4" s="448" t="s">
        <v>171</v>
      </c>
      <c r="B4" s="1095">
        <v>16871</v>
      </c>
      <c r="C4" s="1095">
        <f>+'V.4.2.NA. Reportes ARL'!D9</f>
        <v>17456</v>
      </c>
      <c r="D4" s="1238">
        <f t="shared" si="0"/>
        <v>0.96648716773602195</v>
      </c>
      <c r="F4" s="12"/>
    </row>
    <row r="5" spans="1:10" s="69" customFormat="1" ht="15.75">
      <c r="A5" s="448" t="s">
        <v>200</v>
      </c>
      <c r="B5" s="1095">
        <v>21189</v>
      </c>
      <c r="C5" s="1095">
        <f>+'V.4.2.NA. Reportes ARL'!D10</f>
        <v>22597</v>
      </c>
      <c r="D5" s="1238">
        <f t="shared" si="0"/>
        <v>0.93769084391733415</v>
      </c>
      <c r="F5" s="12"/>
    </row>
    <row r="6" spans="1:10" s="69" customFormat="1" ht="15.75">
      <c r="A6" s="448" t="s">
        <v>438</v>
      </c>
      <c r="B6" s="1095">
        <v>26301</v>
      </c>
      <c r="C6" s="1095">
        <f>+'V.4.2.NA. Reportes ARL'!D11</f>
        <v>26688</v>
      </c>
      <c r="D6" s="1238">
        <f t="shared" si="0"/>
        <v>0.98549910071942448</v>
      </c>
      <c r="F6" s="12"/>
    </row>
    <row r="7" spans="1:10" s="69" customFormat="1" ht="15.75">
      <c r="A7" s="448" t="s">
        <v>507</v>
      </c>
      <c r="B7" s="1095">
        <v>28752</v>
      </c>
      <c r="C7" s="1095">
        <f>+'V.4.2.NA. Reportes ARL'!D12</f>
        <v>28635</v>
      </c>
      <c r="D7" s="1238">
        <f t="shared" si="0"/>
        <v>1.0040859088528025</v>
      </c>
      <c r="F7" s="12"/>
    </row>
    <row r="8" spans="1:10" s="69" customFormat="1" ht="15.75">
      <c r="A8" s="448" t="s">
        <v>512</v>
      </c>
      <c r="B8" s="1095">
        <v>30331</v>
      </c>
      <c r="C8" s="1095">
        <f>+'V.4.2.NA. Reportes ARL'!D13</f>
        <v>31032</v>
      </c>
      <c r="D8" s="1238">
        <f t="shared" si="0"/>
        <v>0.9774104150554267</v>
      </c>
      <c r="F8" s="12"/>
    </row>
    <row r="9" spans="1:10" s="69" customFormat="1" ht="15.75">
      <c r="A9" s="448" t="s">
        <v>825</v>
      </c>
      <c r="B9" s="1095">
        <v>33850</v>
      </c>
      <c r="C9" s="1095">
        <f>+'V.4.12.Accid x edad'!H11</f>
        <v>34549</v>
      </c>
      <c r="D9" s="1238">
        <f t="shared" si="0"/>
        <v>0.97976786592954934</v>
      </c>
      <c r="F9" s="12"/>
    </row>
    <row r="10" spans="1:10" s="69" customFormat="1" ht="15.75">
      <c r="A10" s="448" t="s">
        <v>910</v>
      </c>
      <c r="B10" s="1095">
        <v>37988</v>
      </c>
      <c r="C10" s="1095">
        <f>+'V.4.12.Accid x edad'!H12</f>
        <v>38856</v>
      </c>
      <c r="D10" s="1238">
        <f t="shared" si="0"/>
        <v>0.97766110767963765</v>
      </c>
    </row>
    <row r="11" spans="1:10" s="69" customFormat="1" ht="15.75">
      <c r="A11" s="448" t="s">
        <v>1007</v>
      </c>
      <c r="B11" s="1095">
        <v>37768</v>
      </c>
      <c r="C11" s="1095">
        <f>+'V.4.12.Accid x edad'!H13</f>
        <v>38339</v>
      </c>
      <c r="D11" s="1238">
        <f t="shared" si="0"/>
        <v>0.98510654946660059</v>
      </c>
    </row>
    <row r="12" spans="1:10" s="69" customFormat="1" ht="15.75" customHeight="1">
      <c r="A12" s="447" t="s">
        <v>17</v>
      </c>
      <c r="B12" s="1239">
        <f>SUM(B3:B10)</f>
        <v>209611</v>
      </c>
      <c r="C12" s="1239">
        <f>SUM(C3:C10)</f>
        <v>214496</v>
      </c>
      <c r="D12" s="1240">
        <f>B12/C12</f>
        <v>0.97722568253021036</v>
      </c>
    </row>
    <row r="13" spans="1:10" s="956" customFormat="1">
      <c r="A13" s="127"/>
      <c r="B13" s="127"/>
      <c r="C13" s="69"/>
      <c r="D13" s="69"/>
    </row>
    <row r="14" spans="1:10" s="956" customFormat="1">
      <c r="A14" s="127"/>
      <c r="B14" s="127"/>
    </row>
    <row r="15" spans="1:10" s="69" customFormat="1">
      <c r="A15" s="127"/>
      <c r="B15" s="127"/>
      <c r="C15" s="956"/>
      <c r="D15" s="956"/>
    </row>
    <row r="16" spans="1:10" s="69" customFormat="1">
      <c r="A16" s="127"/>
      <c r="B16" s="127"/>
    </row>
    <row r="17" spans="1:5" s="69" customFormat="1">
      <c r="A17" s="127"/>
      <c r="B17" s="127"/>
    </row>
    <row r="18" spans="1:5" s="69" customFormat="1">
      <c r="A18" s="127"/>
      <c r="B18" s="127"/>
    </row>
    <row r="19" spans="1:5" s="69" customFormat="1"/>
    <row r="20" spans="1:5" s="69" customFormat="1"/>
    <row r="21" spans="1:5" s="69" customFormat="1"/>
    <row r="22" spans="1:5" s="69" customFormat="1"/>
    <row r="23" spans="1:5">
      <c r="A23" s="69"/>
      <c r="B23" s="69"/>
      <c r="C23" s="69"/>
      <c r="D23" s="69"/>
      <c r="E23" s="69"/>
    </row>
    <row r="24" spans="1:5">
      <c r="A24" s="69"/>
      <c r="B24" s="69"/>
      <c r="C24" s="69"/>
      <c r="D24" s="69"/>
    </row>
    <row r="25" spans="1:5">
      <c r="A25" s="69"/>
      <c r="B25" s="69"/>
      <c r="C25" s="69"/>
      <c r="D25" s="69"/>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J11" sqref="J11"/>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11" width="21.85546875" style="32" customWidth="1"/>
    <col min="12" max="12" width="16.28515625" style="32" customWidth="1"/>
    <col min="13" max="16384" width="11.42578125" style="32"/>
  </cols>
  <sheetData>
    <row r="1" spans="1:12" s="69" customFormat="1" ht="60.75" customHeight="1">
      <c r="A1" s="2410"/>
      <c r="B1" s="2410"/>
      <c r="C1" s="2410"/>
      <c r="D1" s="2410"/>
      <c r="E1" s="2410"/>
      <c r="F1" s="2410"/>
      <c r="G1" s="2410"/>
      <c r="H1" s="2410"/>
      <c r="I1" s="2410"/>
      <c r="J1" s="2410"/>
      <c r="K1" s="2410"/>
      <c r="L1" s="2410"/>
    </row>
    <row r="2" spans="1:12" s="69" customFormat="1" ht="17.25" customHeight="1">
      <c r="A2" s="119"/>
      <c r="B2" s="1459"/>
      <c r="C2" s="1459"/>
      <c r="D2" s="1459"/>
      <c r="E2" s="1459"/>
      <c r="F2" s="1459"/>
      <c r="G2" s="119"/>
      <c r="H2" s="119"/>
      <c r="I2" s="119"/>
      <c r="J2" s="119"/>
      <c r="K2" s="119"/>
      <c r="L2" s="119"/>
    </row>
    <row r="3" spans="1:12" s="631" customFormat="1" ht="27" customHeight="1">
      <c r="A3" s="337" t="s">
        <v>0</v>
      </c>
      <c r="B3" s="419" t="s">
        <v>329</v>
      </c>
      <c r="C3" s="416" t="s">
        <v>328</v>
      </c>
      <c r="D3" s="414" t="s">
        <v>124</v>
      </c>
      <c r="E3" s="416" t="s">
        <v>327</v>
      </c>
      <c r="F3" s="417" t="s">
        <v>326</v>
      </c>
    </row>
    <row r="4" spans="1:12" s="69" customFormat="1" ht="15.75">
      <c r="A4" s="347" t="s">
        <v>199</v>
      </c>
      <c r="B4" s="451">
        <v>13326</v>
      </c>
      <c r="C4" s="433">
        <v>1003</v>
      </c>
      <c r="D4" s="1365">
        <f>SUM(B4:C4)</f>
        <v>14329</v>
      </c>
      <c r="E4" s="542">
        <f t="shared" ref="E4:E13" si="0">B4/D4</f>
        <v>0.93000209365622166</v>
      </c>
      <c r="F4" s="1911">
        <f t="shared" ref="F4:F13" si="1">C4/D4</f>
        <v>6.9997906343778352E-2</v>
      </c>
      <c r="G4" s="12"/>
    </row>
    <row r="5" spans="1:12" s="69" customFormat="1" ht="15.75">
      <c r="A5" s="347" t="s">
        <v>171</v>
      </c>
      <c r="B5" s="451">
        <v>15647</v>
      </c>
      <c r="C5" s="433">
        <v>1224</v>
      </c>
      <c r="D5" s="1365">
        <f>SUM(B5:C5)</f>
        <v>16871</v>
      </c>
      <c r="E5" s="542">
        <f t="shared" si="0"/>
        <v>0.92744946950388241</v>
      </c>
      <c r="F5" s="1911">
        <f t="shared" si="1"/>
        <v>7.2550530496117593E-2</v>
      </c>
      <c r="G5" s="12"/>
    </row>
    <row r="6" spans="1:12" s="69" customFormat="1" ht="15.75">
      <c r="A6" s="347" t="s">
        <v>200</v>
      </c>
      <c r="B6" s="451">
        <v>20531</v>
      </c>
      <c r="C6" s="433">
        <v>658</v>
      </c>
      <c r="D6" s="1365">
        <f>SUM(B6:C6)</f>
        <v>21189</v>
      </c>
      <c r="E6" s="542">
        <f t="shared" si="0"/>
        <v>0.96894615130492234</v>
      </c>
      <c r="F6" s="1911">
        <f t="shared" si="1"/>
        <v>3.1053848695077636E-2</v>
      </c>
      <c r="G6" s="12"/>
    </row>
    <row r="7" spans="1:12" s="69" customFormat="1" ht="15.75">
      <c r="A7" s="347" t="s">
        <v>438</v>
      </c>
      <c r="B7" s="451">
        <v>25234</v>
      </c>
      <c r="C7" s="433">
        <v>1067</v>
      </c>
      <c r="D7" s="1365">
        <f t="shared" ref="D7:D12" si="2">+C7+B7</f>
        <v>26301</v>
      </c>
      <c r="E7" s="542">
        <f t="shared" si="0"/>
        <v>0.95943120033458806</v>
      </c>
      <c r="F7" s="1911">
        <f t="shared" si="1"/>
        <v>4.0568799665411964E-2</v>
      </c>
      <c r="G7" s="12"/>
    </row>
    <row r="8" spans="1:12" s="69" customFormat="1" ht="15.75">
      <c r="A8" s="347" t="s">
        <v>507</v>
      </c>
      <c r="B8" s="451">
        <v>27072</v>
      </c>
      <c r="C8" s="433">
        <v>1680</v>
      </c>
      <c r="D8" s="1365">
        <f t="shared" si="2"/>
        <v>28752</v>
      </c>
      <c r="E8" s="542">
        <f>B8/D8</f>
        <v>0.94156928213689484</v>
      </c>
      <c r="F8" s="1911">
        <f>C8/D8</f>
        <v>5.8430717863105178E-2</v>
      </c>
      <c r="G8" s="12"/>
    </row>
    <row r="9" spans="1:12" s="69" customFormat="1" ht="15.75">
      <c r="A9" s="347" t="s">
        <v>512</v>
      </c>
      <c r="B9" s="451">
        <v>28722</v>
      </c>
      <c r="C9" s="433">
        <v>1609</v>
      </c>
      <c r="D9" s="1365">
        <f t="shared" si="2"/>
        <v>30331</v>
      </c>
      <c r="E9" s="542">
        <f>B9/D9</f>
        <v>0.94695196333783915</v>
      </c>
      <c r="F9" s="1911">
        <f>C9/D9</f>
        <v>5.3048036662160826E-2</v>
      </c>
      <c r="G9" s="12"/>
    </row>
    <row r="10" spans="1:12" s="69" customFormat="1" ht="15.75">
      <c r="A10" s="347" t="s">
        <v>825</v>
      </c>
      <c r="B10" s="451">
        <v>31933</v>
      </c>
      <c r="C10" s="433">
        <v>1917</v>
      </c>
      <c r="D10" s="1365">
        <f t="shared" si="2"/>
        <v>33850</v>
      </c>
      <c r="E10" s="542">
        <f>B10/D10</f>
        <v>0.94336779911373703</v>
      </c>
      <c r="F10" s="1911">
        <f>C10/D10</f>
        <v>5.6632200886262925E-2</v>
      </c>
      <c r="G10" s="12"/>
    </row>
    <row r="11" spans="1:12" s="956" customFormat="1" ht="15.75">
      <c r="A11" s="347" t="s">
        <v>910</v>
      </c>
      <c r="B11" s="451">
        <v>35584</v>
      </c>
      <c r="C11" s="433">
        <v>2404</v>
      </c>
      <c r="D11" s="1365">
        <f t="shared" si="2"/>
        <v>37988</v>
      </c>
      <c r="E11" s="542">
        <f>B11/D11</f>
        <v>0.9367168579551437</v>
      </c>
      <c r="F11" s="1911">
        <f>C11/D11</f>
        <v>6.3283142044856272E-2</v>
      </c>
      <c r="G11" s="12"/>
    </row>
    <row r="12" spans="1:12" s="69" customFormat="1" ht="15.75">
      <c r="A12" s="347" t="s">
        <v>1020</v>
      </c>
      <c r="B12" s="451">
        <v>35081</v>
      </c>
      <c r="C12" s="433">
        <v>2687</v>
      </c>
      <c r="D12" s="1365">
        <f t="shared" si="2"/>
        <v>37768</v>
      </c>
      <c r="E12" s="542">
        <f>B12/D12</f>
        <v>0.92885511544164368</v>
      </c>
      <c r="F12" s="1911">
        <f>C12/D12</f>
        <v>7.1144884558356283E-2</v>
      </c>
      <c r="G12" s="12"/>
    </row>
    <row r="13" spans="1:12" s="69" customFormat="1" ht="15.75">
      <c r="A13" s="432" t="s">
        <v>17</v>
      </c>
      <c r="B13" s="1912">
        <f>SUM(B4:B12)</f>
        <v>233130</v>
      </c>
      <c r="C13" s="434">
        <f>SUM(C4:C12)</f>
        <v>14249</v>
      </c>
      <c r="D13" s="431">
        <f>SUM(D4:D12)</f>
        <v>247379</v>
      </c>
      <c r="E13" s="1913">
        <f t="shared" si="0"/>
        <v>0.94240012288836161</v>
      </c>
      <c r="F13" s="1914">
        <f t="shared" si="1"/>
        <v>5.7599877111638415E-2</v>
      </c>
    </row>
    <row r="14" spans="1:12" s="69" customFormat="1">
      <c r="A14" s="127"/>
      <c r="B14" s="126"/>
      <c r="C14" s="126"/>
      <c r="L14" s="32"/>
    </row>
    <row r="15" spans="1:12" s="69" customFormat="1">
      <c r="A15" s="127"/>
      <c r="B15" s="126"/>
      <c r="C15" s="126"/>
      <c r="L15" s="32"/>
    </row>
    <row r="16" spans="1:12" s="69" customFormat="1">
      <c r="A16" s="127"/>
      <c r="B16" s="126"/>
      <c r="C16" s="126"/>
    </row>
    <row r="17" spans="1:12" s="69" customFormat="1">
      <c r="A17" s="127"/>
      <c r="B17" s="126"/>
      <c r="C17" s="126"/>
    </row>
    <row r="18" spans="1:12" s="69" customFormat="1"/>
    <row r="19" spans="1:12" s="69" customFormat="1"/>
    <row r="20" spans="1:12" s="69" customFormat="1"/>
    <row r="21" spans="1:12" s="69" customFormat="1"/>
    <row r="22" spans="1:12" s="69" customFormat="1"/>
    <row r="23" spans="1:12" s="69" customFormat="1"/>
    <row r="24" spans="1:12">
      <c r="A24" s="69"/>
      <c r="B24" s="69"/>
      <c r="C24" s="69"/>
      <c r="D24" s="69"/>
      <c r="E24" s="69"/>
      <c r="F24" s="69"/>
    </row>
    <row r="25" spans="1:12">
      <c r="L25" s="125"/>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1" sqref="N1:AI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4" width="11.42578125" style="2081"/>
    <col min="15" max="16384" width="11.42578125" style="32"/>
  </cols>
  <sheetData>
    <row r="1" spans="1:14" s="69" customFormat="1" ht="64.5" customHeight="1">
      <c r="A1" s="2409"/>
      <c r="B1" s="2409"/>
      <c r="C1" s="2409"/>
      <c r="D1" s="2409"/>
      <c r="E1" s="2409"/>
      <c r="F1" s="2409"/>
      <c r="G1" s="2409"/>
      <c r="H1" s="2409"/>
      <c r="I1" s="2409"/>
      <c r="J1" s="2409"/>
      <c r="K1" s="2409"/>
      <c r="L1" s="2409"/>
      <c r="M1" s="128"/>
      <c r="N1" s="180"/>
    </row>
    <row r="2" spans="1:14" s="69" customFormat="1" ht="12.75" customHeight="1">
      <c r="A2" s="119"/>
      <c r="B2" s="119"/>
      <c r="C2" s="119"/>
      <c r="D2" s="119"/>
      <c r="E2" s="119"/>
      <c r="F2" s="119"/>
      <c r="G2" s="119"/>
      <c r="H2" s="119"/>
      <c r="I2" s="119"/>
      <c r="J2" s="119"/>
      <c r="K2" s="119"/>
      <c r="L2" s="119"/>
      <c r="M2" s="128"/>
      <c r="N2" s="180"/>
    </row>
    <row r="3" spans="1:14" s="119" customFormat="1" ht="27.75" customHeight="1">
      <c r="A3" s="447" t="s">
        <v>19</v>
      </c>
      <c r="B3" s="445" t="s">
        <v>219</v>
      </c>
      <c r="C3" s="445" t="s">
        <v>218</v>
      </c>
      <c r="D3" s="445" t="s">
        <v>217</v>
      </c>
      <c r="E3" s="445" t="s">
        <v>216</v>
      </c>
      <c r="F3" s="947" t="s">
        <v>124</v>
      </c>
      <c r="G3" s="445" t="s">
        <v>215</v>
      </c>
      <c r="H3" s="445" t="s">
        <v>214</v>
      </c>
      <c r="I3" s="445" t="s">
        <v>213</v>
      </c>
      <c r="J3" s="446" t="s">
        <v>212</v>
      </c>
      <c r="N3" s="2231"/>
    </row>
    <row r="4" spans="1:14" s="69" customFormat="1" ht="16.5" customHeight="1">
      <c r="A4" s="425" t="s">
        <v>199</v>
      </c>
      <c r="B4" s="421">
        <v>11014</v>
      </c>
      <c r="C4" s="421">
        <v>2177</v>
      </c>
      <c r="D4" s="421">
        <v>128</v>
      </c>
      <c r="E4" s="421">
        <v>1010</v>
      </c>
      <c r="F4" s="948">
        <f t="shared" ref="F4:F12" si="0">SUM(B4:E4)</f>
        <v>14329</v>
      </c>
      <c r="G4" s="1480">
        <f t="shared" ref="G4:G13" si="1">B4/F4</f>
        <v>0.76865098750785121</v>
      </c>
      <c r="H4" s="1480">
        <f t="shared" ref="H4:H13" si="2">C4/F4</f>
        <v>0.15192965315095261</v>
      </c>
      <c r="I4" s="1480">
        <f t="shared" ref="I4:I13" si="3">D4/F4</f>
        <v>8.9329332123665294E-3</v>
      </c>
      <c r="J4" s="1481">
        <f t="shared" ref="J4:J13" si="4">E4/F4</f>
        <v>7.0486426128829646E-2</v>
      </c>
      <c r="N4" s="180"/>
    </row>
    <row r="5" spans="1:14" s="69" customFormat="1" ht="16.5" customHeight="1">
      <c r="A5" s="425" t="s">
        <v>171</v>
      </c>
      <c r="B5" s="421">
        <v>12997</v>
      </c>
      <c r="C5" s="421">
        <v>2524</v>
      </c>
      <c r="D5" s="421">
        <v>126</v>
      </c>
      <c r="E5" s="421">
        <v>1224</v>
      </c>
      <c r="F5" s="948">
        <f t="shared" si="0"/>
        <v>16871</v>
      </c>
      <c r="G5" s="1480">
        <f t="shared" si="1"/>
        <v>0.77037520004741866</v>
      </c>
      <c r="H5" s="1480">
        <f t="shared" si="2"/>
        <v>0.14960583249362813</v>
      </c>
      <c r="I5" s="1480">
        <f t="shared" si="3"/>
        <v>7.4684369628356352E-3</v>
      </c>
      <c r="J5" s="1481">
        <f t="shared" si="4"/>
        <v>7.2550530496117593E-2</v>
      </c>
      <c r="N5" s="180"/>
    </row>
    <row r="6" spans="1:14" s="69" customFormat="1" ht="16.5" customHeight="1">
      <c r="A6" s="425" t="s">
        <v>200</v>
      </c>
      <c r="B6" s="421">
        <v>15709</v>
      </c>
      <c r="C6" s="421">
        <v>4659</v>
      </c>
      <c r="D6" s="421">
        <v>163</v>
      </c>
      <c r="E6" s="421">
        <v>658</v>
      </c>
      <c r="F6" s="948">
        <f t="shared" si="0"/>
        <v>21189</v>
      </c>
      <c r="G6" s="1480">
        <f t="shared" si="1"/>
        <v>0.74137524187078196</v>
      </c>
      <c r="H6" s="1480">
        <f t="shared" si="2"/>
        <v>0.21987823870876397</v>
      </c>
      <c r="I6" s="1480">
        <f t="shared" si="3"/>
        <v>7.6926707253763748E-3</v>
      </c>
      <c r="J6" s="1481">
        <f t="shared" si="4"/>
        <v>3.1053848695077636E-2</v>
      </c>
      <c r="N6" s="180"/>
    </row>
    <row r="7" spans="1:14" s="69" customFormat="1" ht="16.5" customHeight="1">
      <c r="A7" s="425" t="s">
        <v>438</v>
      </c>
      <c r="B7" s="421">
        <v>18984</v>
      </c>
      <c r="C7" s="421">
        <v>6035</v>
      </c>
      <c r="D7" s="421">
        <v>215</v>
      </c>
      <c r="E7" s="421">
        <v>1067</v>
      </c>
      <c r="F7" s="948">
        <f t="shared" si="0"/>
        <v>26301</v>
      </c>
      <c r="G7" s="1480">
        <f t="shared" si="1"/>
        <v>0.72179765027945708</v>
      </c>
      <c r="H7" s="1480">
        <f t="shared" si="2"/>
        <v>0.22945895593323448</v>
      </c>
      <c r="I7" s="1480">
        <f t="shared" si="3"/>
        <v>8.1745941218965053E-3</v>
      </c>
      <c r="J7" s="1481">
        <f t="shared" si="4"/>
        <v>4.0568799665411964E-2</v>
      </c>
      <c r="N7" s="180"/>
    </row>
    <row r="8" spans="1:14" s="69" customFormat="1" ht="16.5" customHeight="1">
      <c r="A8" s="425" t="s">
        <v>507</v>
      </c>
      <c r="B8" s="421">
        <v>19765</v>
      </c>
      <c r="C8" s="421">
        <v>7064</v>
      </c>
      <c r="D8" s="421">
        <v>243</v>
      </c>
      <c r="E8" s="421">
        <v>1680</v>
      </c>
      <c r="F8" s="948">
        <f t="shared" si="0"/>
        <v>28752</v>
      </c>
      <c r="G8" s="1480">
        <f t="shared" si="1"/>
        <v>0.68743043962159156</v>
      </c>
      <c r="H8" s="1480">
        <f t="shared" si="2"/>
        <v>0.24568725653867557</v>
      </c>
      <c r="I8" s="1480">
        <f t="shared" si="3"/>
        <v>8.451585976627712E-3</v>
      </c>
      <c r="J8" s="1481">
        <f t="shared" si="4"/>
        <v>5.8430717863105178E-2</v>
      </c>
      <c r="N8" s="180"/>
    </row>
    <row r="9" spans="1:14" s="69" customFormat="1" ht="16.5" customHeight="1">
      <c r="A9" s="425" t="s">
        <v>512</v>
      </c>
      <c r="B9" s="421">
        <v>20884</v>
      </c>
      <c r="C9" s="421">
        <v>7546</v>
      </c>
      <c r="D9" s="421">
        <v>292</v>
      </c>
      <c r="E9" s="421">
        <v>1609</v>
      </c>
      <c r="F9" s="948">
        <f t="shared" si="0"/>
        <v>30331</v>
      </c>
      <c r="G9" s="1480">
        <f t="shared" si="1"/>
        <v>0.68853648082819563</v>
      </c>
      <c r="H9" s="1480">
        <f t="shared" si="2"/>
        <v>0.24878836833602586</v>
      </c>
      <c r="I9" s="1480">
        <f t="shared" si="3"/>
        <v>9.6271141736177512E-3</v>
      </c>
      <c r="J9" s="1481">
        <f t="shared" si="4"/>
        <v>5.3048036662160826E-2</v>
      </c>
      <c r="N9" s="180"/>
    </row>
    <row r="10" spans="1:14" s="69" customFormat="1" ht="16.5" customHeight="1">
      <c r="A10" s="425" t="s">
        <v>825</v>
      </c>
      <c r="B10" s="421">
        <v>22708</v>
      </c>
      <c r="C10" s="421">
        <v>8933</v>
      </c>
      <c r="D10" s="421">
        <v>291</v>
      </c>
      <c r="E10" s="421">
        <v>1918</v>
      </c>
      <c r="F10" s="948">
        <f t="shared" si="0"/>
        <v>33850</v>
      </c>
      <c r="G10" s="1480">
        <f t="shared" si="1"/>
        <v>0.67084194977843425</v>
      </c>
      <c r="H10" s="1480">
        <f t="shared" si="2"/>
        <v>0.26389955686853767</v>
      </c>
      <c r="I10" s="1480">
        <f t="shared" si="3"/>
        <v>8.5967503692762192E-3</v>
      </c>
      <c r="J10" s="1481">
        <f t="shared" si="4"/>
        <v>5.6661742983751845E-2</v>
      </c>
      <c r="N10" s="180"/>
    </row>
    <row r="11" spans="1:14" s="69" customFormat="1" ht="16.5" customHeight="1">
      <c r="A11" s="425" t="s">
        <v>910</v>
      </c>
      <c r="B11" s="421">
        <v>24754</v>
      </c>
      <c r="C11" s="421">
        <v>10589</v>
      </c>
      <c r="D11" s="421">
        <v>241</v>
      </c>
      <c r="E11" s="421">
        <v>2404</v>
      </c>
      <c r="F11" s="948">
        <f t="shared" si="0"/>
        <v>37988</v>
      </c>
      <c r="G11" s="1480">
        <f>B11/F11</f>
        <v>0.65162682952511319</v>
      </c>
      <c r="H11" s="1480">
        <f>C11/F11</f>
        <v>0.27874591976413604</v>
      </c>
      <c r="I11" s="1480">
        <f>D11/F11</f>
        <v>6.3441086658944934E-3</v>
      </c>
      <c r="J11" s="1481">
        <f>E11/F11</f>
        <v>6.3283142044856272E-2</v>
      </c>
      <c r="N11" s="180"/>
    </row>
    <row r="12" spans="1:14" s="956" customFormat="1" ht="16.5" customHeight="1">
      <c r="A12" s="425" t="s">
        <v>1008</v>
      </c>
      <c r="B12" s="421">
        <v>24201</v>
      </c>
      <c r="C12" s="421">
        <v>10558</v>
      </c>
      <c r="D12" s="421">
        <v>332</v>
      </c>
      <c r="E12" s="421">
        <v>2677</v>
      </c>
      <c r="F12" s="948">
        <f t="shared" si="0"/>
        <v>37768</v>
      </c>
      <c r="G12" s="1480">
        <f>B12/F12</f>
        <v>0.64078055496716801</v>
      </c>
      <c r="H12" s="1480">
        <f>C12/F12</f>
        <v>0.27954882440160983</v>
      </c>
      <c r="I12" s="1480">
        <f>D12/F12</f>
        <v>8.7905104850667225E-3</v>
      </c>
      <c r="J12" s="1481">
        <f>E12/F12</f>
        <v>7.0880110146155473E-2</v>
      </c>
      <c r="N12" s="180"/>
    </row>
    <row r="13" spans="1:14" s="69" customFormat="1" ht="16.5" customHeight="1">
      <c r="A13" s="420" t="s">
        <v>17</v>
      </c>
      <c r="B13" s="426">
        <f>SUM(B4:B12)</f>
        <v>171016</v>
      </c>
      <c r="C13" s="426">
        <f>SUM(C4:C12)</f>
        <v>60085</v>
      </c>
      <c r="D13" s="426">
        <f>SUM(D4:D12)</f>
        <v>2031</v>
      </c>
      <c r="E13" s="426">
        <f>SUM(E4:E12)</f>
        <v>14247</v>
      </c>
      <c r="F13" s="763">
        <f>SUM(F4:F12)</f>
        <v>247379</v>
      </c>
      <c r="G13" s="475">
        <f t="shared" si="1"/>
        <v>0.69131171198848729</v>
      </c>
      <c r="H13" s="475">
        <f t="shared" si="2"/>
        <v>0.24288642124028312</v>
      </c>
      <c r="I13" s="475">
        <f t="shared" si="3"/>
        <v>8.2100744202216035E-3</v>
      </c>
      <c r="J13" s="449">
        <f t="shared" si="4"/>
        <v>5.7591792351007969E-2</v>
      </c>
      <c r="K13" s="1163"/>
      <c r="L13" s="1163"/>
      <c r="N13" s="180"/>
    </row>
    <row r="14" spans="1:14" s="69" customFormat="1">
      <c r="A14" s="2417" t="s">
        <v>445</v>
      </c>
      <c r="B14" s="2418"/>
      <c r="C14" s="2418"/>
      <c r="D14" s="2418"/>
      <c r="E14" s="2418"/>
      <c r="F14" s="2418"/>
      <c r="G14" s="2418"/>
      <c r="H14" s="2418"/>
      <c r="I14" s="2418"/>
      <c r="J14" s="2418"/>
      <c r="K14" s="1163"/>
      <c r="L14" s="1163"/>
      <c r="N14" s="180"/>
    </row>
    <row r="15" spans="1:14" s="69" customFormat="1">
      <c r="A15" s="1163"/>
      <c r="B15" s="1163"/>
      <c r="C15" s="1163"/>
      <c r="D15" s="1163"/>
      <c r="E15" s="1163"/>
      <c r="F15" s="1163"/>
      <c r="G15" s="1163"/>
      <c r="H15" s="1163"/>
      <c r="I15" s="1163"/>
      <c r="J15" s="1163"/>
      <c r="N15" s="180"/>
    </row>
    <row r="16" spans="1:14" s="69" customFormat="1">
      <c r="A16" s="127"/>
      <c r="B16" s="126"/>
      <c r="C16" s="126"/>
      <c r="D16" s="126"/>
      <c r="E16" s="126"/>
      <c r="N16" s="180"/>
    </row>
    <row r="17" spans="1:14" s="69" customFormat="1">
      <c r="A17" s="127"/>
      <c r="B17" s="126"/>
      <c r="C17" s="126"/>
      <c r="D17" s="126"/>
      <c r="E17" s="126"/>
      <c r="N17" s="180"/>
    </row>
    <row r="18" spans="1:14" s="69" customFormat="1">
      <c r="N18" s="180"/>
    </row>
    <row r="19" spans="1:14" s="69" customFormat="1">
      <c r="N19" s="180"/>
    </row>
    <row r="20" spans="1:14" s="69" customFormat="1">
      <c r="N20" s="180"/>
    </row>
    <row r="21" spans="1:14" s="69" customFormat="1">
      <c r="N21" s="180"/>
    </row>
    <row r="22" spans="1:14" s="69" customFormat="1">
      <c r="N22" s="180"/>
    </row>
    <row r="23" spans="1:14" s="69" customFormat="1">
      <c r="N23" s="180"/>
    </row>
    <row r="24" spans="1:14">
      <c r="A24" s="69"/>
      <c r="B24" s="69"/>
      <c r="C24" s="69"/>
      <c r="D24" s="69"/>
      <c r="E24" s="69"/>
      <c r="F24" s="69"/>
      <c r="G24" s="69"/>
      <c r="H24" s="69"/>
      <c r="I24" s="69"/>
      <c r="J24" s="69"/>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4"/>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5.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9" customFormat="1" ht="81" customHeight="1">
      <c r="A1" s="2410"/>
      <c r="B1" s="2410"/>
      <c r="C1" s="2410"/>
      <c r="D1" s="2410"/>
      <c r="E1" s="2410"/>
      <c r="F1" s="2410"/>
      <c r="G1" s="2410"/>
      <c r="H1" s="2410"/>
      <c r="I1" s="2410"/>
      <c r="J1" s="2410"/>
      <c r="K1" s="2410"/>
      <c r="L1" s="2410"/>
      <c r="M1" s="2410"/>
      <c r="N1" s="2410"/>
    </row>
    <row r="2" spans="1:14" s="31" customFormat="1" ht="9.75" customHeight="1">
      <c r="A2" s="438"/>
      <c r="B2" s="160"/>
      <c r="C2" s="160"/>
      <c r="D2" s="160"/>
      <c r="E2" s="160"/>
      <c r="F2" s="160"/>
      <c r="G2" s="160"/>
      <c r="H2" s="160"/>
      <c r="I2" s="160"/>
      <c r="J2" s="160"/>
      <c r="K2" s="160"/>
      <c r="L2" s="160"/>
      <c r="M2" s="160"/>
      <c r="N2" s="511"/>
    </row>
    <row r="3" spans="1:14" s="119" customFormat="1" ht="34.5">
      <c r="A3" s="1505" t="s">
        <v>19</v>
      </c>
      <c r="B3" s="1506" t="s">
        <v>342</v>
      </c>
      <c r="C3" s="1506" t="s">
        <v>341</v>
      </c>
      <c r="D3" s="1506" t="s">
        <v>340</v>
      </c>
      <c r="E3" s="1506" t="s">
        <v>339</v>
      </c>
      <c r="F3" s="1506" t="s">
        <v>338</v>
      </c>
      <c r="G3" s="1506" t="s">
        <v>337</v>
      </c>
      <c r="H3" s="1500" t="s">
        <v>124</v>
      </c>
      <c r="I3" s="1506" t="s">
        <v>336</v>
      </c>
      <c r="J3" s="1506" t="s">
        <v>335</v>
      </c>
      <c r="K3" s="1506" t="s">
        <v>334</v>
      </c>
      <c r="L3" s="1506" t="s">
        <v>333</v>
      </c>
      <c r="M3" s="1506" t="s">
        <v>332</v>
      </c>
      <c r="N3" s="1507" t="s">
        <v>212</v>
      </c>
    </row>
    <row r="4" spans="1:14" s="69" customFormat="1" ht="17.25">
      <c r="A4" s="1508" t="s">
        <v>199</v>
      </c>
      <c r="B4" s="1509">
        <v>6838</v>
      </c>
      <c r="C4" s="1509">
        <v>5185</v>
      </c>
      <c r="D4" s="1509">
        <v>853</v>
      </c>
      <c r="E4" s="1509">
        <v>140</v>
      </c>
      <c r="F4" s="1509">
        <v>310</v>
      </c>
      <c r="G4" s="1509">
        <v>1003</v>
      </c>
      <c r="H4" s="1510">
        <f>SUM(B4:G4)</f>
        <v>14329</v>
      </c>
      <c r="I4" s="1511">
        <f t="shared" ref="I4:I11" si="0">B4/H4</f>
        <v>0.47721404145439317</v>
      </c>
      <c r="J4" s="1511">
        <f t="shared" ref="J4:J11" si="1">C4/H4</f>
        <v>0.36185358364156606</v>
      </c>
      <c r="K4" s="1511">
        <f t="shared" ref="K4:K13" si="2">D4/H4</f>
        <v>5.9529625235536322E-2</v>
      </c>
      <c r="L4" s="1511">
        <f t="shared" ref="L4:L11" si="3">E4/H4</f>
        <v>9.7703957010258913E-3</v>
      </c>
      <c r="M4" s="1511">
        <f t="shared" ref="M4:M13" si="4">F4/H4</f>
        <v>2.163444762370019E-2</v>
      </c>
      <c r="N4" s="1511">
        <f t="shared" ref="N4:N13" si="5">G4/H4</f>
        <v>6.9997906343778352E-2</v>
      </c>
    </row>
    <row r="5" spans="1:14" s="69" customFormat="1" ht="17.25">
      <c r="A5" s="1508" t="s">
        <v>171</v>
      </c>
      <c r="B5" s="1509">
        <v>8908</v>
      </c>
      <c r="C5" s="1509">
        <v>5224</v>
      </c>
      <c r="D5" s="1509">
        <v>880</v>
      </c>
      <c r="E5" s="1509">
        <v>148</v>
      </c>
      <c r="F5" s="1509">
        <v>487</v>
      </c>
      <c r="G5" s="1509">
        <v>1224</v>
      </c>
      <c r="H5" s="1510">
        <f>SUM(B5:G5)</f>
        <v>16871</v>
      </c>
      <c r="I5" s="1511">
        <f t="shared" si="0"/>
        <v>0.52800663861063368</v>
      </c>
      <c r="J5" s="1511">
        <f t="shared" si="1"/>
        <v>0.3096437674115346</v>
      </c>
      <c r="K5" s="1511">
        <f t="shared" si="2"/>
        <v>5.2160512121391736E-2</v>
      </c>
      <c r="L5" s="1511">
        <f t="shared" si="3"/>
        <v>8.7724497658704277E-3</v>
      </c>
      <c r="M5" s="1511">
        <f t="shared" si="4"/>
        <v>2.8866101594452017E-2</v>
      </c>
      <c r="N5" s="1511">
        <f t="shared" si="5"/>
        <v>7.2550530496117593E-2</v>
      </c>
    </row>
    <row r="6" spans="1:14" s="69" customFormat="1" ht="17.25">
      <c r="A6" s="1508" t="s">
        <v>200</v>
      </c>
      <c r="B6" s="1509">
        <v>11414</v>
      </c>
      <c r="C6" s="1509">
        <v>7139</v>
      </c>
      <c r="D6" s="1509">
        <v>1109</v>
      </c>
      <c r="E6" s="1509">
        <v>180</v>
      </c>
      <c r="F6" s="1509">
        <v>689</v>
      </c>
      <c r="G6" s="1509">
        <v>658</v>
      </c>
      <c r="H6" s="1510">
        <f>SUM(B6:G6)</f>
        <v>21189</v>
      </c>
      <c r="I6" s="1511">
        <f t="shared" si="0"/>
        <v>0.53867572797206098</v>
      </c>
      <c r="J6" s="1511">
        <f t="shared" si="1"/>
        <v>0.33692010005191375</v>
      </c>
      <c r="K6" s="1511">
        <f t="shared" si="2"/>
        <v>5.2338477511916559E-2</v>
      </c>
      <c r="L6" s="1511">
        <f t="shared" si="3"/>
        <v>8.4949738071640954E-3</v>
      </c>
      <c r="M6" s="1511">
        <f t="shared" si="4"/>
        <v>3.2516871961867005E-2</v>
      </c>
      <c r="N6" s="1511">
        <f t="shared" si="5"/>
        <v>3.1053848695077636E-2</v>
      </c>
    </row>
    <row r="7" spans="1:14" s="69" customFormat="1" ht="17.25">
      <c r="A7" s="1508" t="s">
        <v>438</v>
      </c>
      <c r="B7" s="1509">
        <v>15120</v>
      </c>
      <c r="C7" s="1509">
        <v>8407</v>
      </c>
      <c r="D7" s="1509">
        <v>937</v>
      </c>
      <c r="E7" s="1509">
        <v>154</v>
      </c>
      <c r="F7" s="1509">
        <v>616</v>
      </c>
      <c r="G7" s="1509">
        <v>1067</v>
      </c>
      <c r="H7" s="1512">
        <f>+B7+C7+D7+E7+F7+G7</f>
        <v>26301</v>
      </c>
      <c r="I7" s="1511">
        <f t="shared" si="0"/>
        <v>0.57488308429337287</v>
      </c>
      <c r="J7" s="1511">
        <f t="shared" si="1"/>
        <v>0.31964564085015779</v>
      </c>
      <c r="K7" s="1511">
        <f t="shared" si="2"/>
        <v>3.562602182426524E-2</v>
      </c>
      <c r="L7" s="1511">
        <f t="shared" si="3"/>
        <v>5.8552906733584272E-3</v>
      </c>
      <c r="M7" s="1511">
        <f t="shared" si="4"/>
        <v>2.3421162693433709E-2</v>
      </c>
      <c r="N7" s="1511">
        <f t="shared" si="5"/>
        <v>4.0568799665411964E-2</v>
      </c>
    </row>
    <row r="8" spans="1:14" s="69" customFormat="1" ht="17.25">
      <c r="A8" s="1508" t="s">
        <v>507</v>
      </c>
      <c r="B8" s="1509">
        <v>16356</v>
      </c>
      <c r="C8" s="1509">
        <v>9164</v>
      </c>
      <c r="D8" s="1509">
        <v>1031</v>
      </c>
      <c r="E8" s="1509">
        <v>158</v>
      </c>
      <c r="F8" s="1509">
        <v>363</v>
      </c>
      <c r="G8" s="1509">
        <v>1680</v>
      </c>
      <c r="H8" s="1512">
        <f>+B8+C8+D8+E8+F8+G8</f>
        <v>28752</v>
      </c>
      <c r="I8" s="1511">
        <f t="shared" si="0"/>
        <v>0.5688647746243739</v>
      </c>
      <c r="J8" s="1511">
        <f t="shared" si="1"/>
        <v>0.31872565386755702</v>
      </c>
      <c r="K8" s="1511">
        <f t="shared" si="2"/>
        <v>3.5858375069560376E-2</v>
      </c>
      <c r="L8" s="1511">
        <f t="shared" si="3"/>
        <v>5.4952698942682251E-3</v>
      </c>
      <c r="M8" s="1511">
        <f t="shared" si="4"/>
        <v>1.2625208681135225E-2</v>
      </c>
      <c r="N8" s="1511">
        <f t="shared" si="5"/>
        <v>5.8430717863105178E-2</v>
      </c>
    </row>
    <row r="9" spans="1:14" s="69" customFormat="1" ht="17.25">
      <c r="A9" s="1508" t="s">
        <v>512</v>
      </c>
      <c r="B9" s="1509">
        <v>16770</v>
      </c>
      <c r="C9" s="1509">
        <v>10494</v>
      </c>
      <c r="D9" s="1509">
        <v>895</v>
      </c>
      <c r="E9" s="1509">
        <v>220</v>
      </c>
      <c r="F9" s="1509">
        <v>343</v>
      </c>
      <c r="G9" s="1509">
        <v>1609</v>
      </c>
      <c r="H9" s="1512">
        <f>+B9+C9+D9+E9+F9+G9</f>
        <v>30331</v>
      </c>
      <c r="I9" s="1511">
        <f t="shared" si="0"/>
        <v>0.55289967360126602</v>
      </c>
      <c r="J9" s="1511">
        <f t="shared" si="1"/>
        <v>0.34598265800665984</v>
      </c>
      <c r="K9" s="1511">
        <f t="shared" si="2"/>
        <v>2.9507764333520162E-2</v>
      </c>
      <c r="L9" s="1511">
        <f t="shared" si="3"/>
        <v>7.2533051993010451E-3</v>
      </c>
      <c r="M9" s="1511">
        <f t="shared" si="4"/>
        <v>1.1308562197092083E-2</v>
      </c>
      <c r="N9" s="1511">
        <f t="shared" si="5"/>
        <v>5.3048036662160826E-2</v>
      </c>
    </row>
    <row r="10" spans="1:14" s="69" customFormat="1" ht="17.25">
      <c r="A10" s="1508" t="s">
        <v>825</v>
      </c>
      <c r="B10" s="1509">
        <v>19186</v>
      </c>
      <c r="C10" s="1509">
        <v>11346</v>
      </c>
      <c r="D10" s="1509">
        <v>1038</v>
      </c>
      <c r="E10" s="1509">
        <v>178</v>
      </c>
      <c r="F10" s="1509">
        <v>185</v>
      </c>
      <c r="G10" s="1509">
        <v>1917</v>
      </c>
      <c r="H10" s="1512">
        <f>+B10+C10+D10+E10+F10+G10</f>
        <v>33850</v>
      </c>
      <c r="I10" s="1511">
        <f t="shared" si="0"/>
        <v>0.56679468242245201</v>
      </c>
      <c r="J10" s="1511">
        <f t="shared" si="1"/>
        <v>0.33518463810930577</v>
      </c>
      <c r="K10" s="1511">
        <f t="shared" si="2"/>
        <v>3.0664697193500737E-2</v>
      </c>
      <c r="L10" s="1511">
        <f t="shared" si="3"/>
        <v>5.2584933530280646E-3</v>
      </c>
      <c r="M10" s="1511">
        <f t="shared" si="4"/>
        <v>5.4652880354505171E-3</v>
      </c>
      <c r="N10" s="1511">
        <f t="shared" si="5"/>
        <v>5.6632200886262925E-2</v>
      </c>
    </row>
    <row r="11" spans="1:14" s="69" customFormat="1" ht="18.75" customHeight="1">
      <c r="A11" s="1508" t="s">
        <v>910</v>
      </c>
      <c r="B11" s="1509">
        <v>21504</v>
      </c>
      <c r="C11" s="1509">
        <v>12792</v>
      </c>
      <c r="D11" s="1509">
        <v>140</v>
      </c>
      <c r="E11" s="1509">
        <v>920</v>
      </c>
      <c r="F11" s="1509">
        <v>228</v>
      </c>
      <c r="G11" s="1509">
        <v>2404</v>
      </c>
      <c r="H11" s="1512">
        <f>SUM(B11:G11)</f>
        <v>37988</v>
      </c>
      <c r="I11" s="1511">
        <f t="shared" si="0"/>
        <v>0.56607349689375597</v>
      </c>
      <c r="J11" s="1511">
        <f t="shared" si="1"/>
        <v>0.33673791723702223</v>
      </c>
      <c r="K11" s="1511">
        <f t="shared" si="2"/>
        <v>3.68537432873539E-3</v>
      </c>
      <c r="L11" s="1511">
        <f t="shared" si="3"/>
        <v>2.4218174160261136E-2</v>
      </c>
      <c r="M11" s="1511">
        <f t="shared" si="4"/>
        <v>6.0018953353690643E-3</v>
      </c>
      <c r="N11" s="1511">
        <f t="shared" si="5"/>
        <v>6.3283142044856272E-2</v>
      </c>
    </row>
    <row r="12" spans="1:14" s="956" customFormat="1" ht="17.25">
      <c r="A12" s="1508" t="s">
        <v>1021</v>
      </c>
      <c r="B12" s="1509">
        <v>20719</v>
      </c>
      <c r="C12" s="1509">
        <v>13069</v>
      </c>
      <c r="D12" s="1509">
        <v>123</v>
      </c>
      <c r="E12" s="1509">
        <v>969</v>
      </c>
      <c r="F12" s="1509">
        <v>201</v>
      </c>
      <c r="G12" s="1509">
        <v>2687</v>
      </c>
      <c r="H12" s="1512">
        <f>SUM(B12:G12)</f>
        <v>37768</v>
      </c>
      <c r="I12" s="1511">
        <f>B12/H12</f>
        <v>0.54858610463884772</v>
      </c>
      <c r="J12" s="1511">
        <f>C12/H12</f>
        <v>0.34603367930523193</v>
      </c>
      <c r="K12" s="1511">
        <f>D12/H12</f>
        <v>3.2567252700699003E-3</v>
      </c>
      <c r="L12" s="1511">
        <f>E12/H12</f>
        <v>2.5656640542257997E-2</v>
      </c>
      <c r="M12" s="1511">
        <f>F12/H12</f>
        <v>5.3219656852361791E-3</v>
      </c>
      <c r="N12" s="1511">
        <f>G12/H12</f>
        <v>7.1144884558356283E-2</v>
      </c>
    </row>
    <row r="13" spans="1:14" s="1421" customFormat="1" ht="19.5" customHeight="1">
      <c r="A13" s="1500" t="s">
        <v>17</v>
      </c>
      <c r="B13" s="1501">
        <f t="shared" ref="B13:H13" si="6">SUM(B4:B12)</f>
        <v>136815</v>
      </c>
      <c r="C13" s="1501">
        <f t="shared" si="6"/>
        <v>82820</v>
      </c>
      <c r="D13" s="1501">
        <f t="shared" si="6"/>
        <v>7006</v>
      </c>
      <c r="E13" s="1501">
        <f t="shared" si="6"/>
        <v>3067</v>
      </c>
      <c r="F13" s="1501">
        <f t="shared" si="6"/>
        <v>3422</v>
      </c>
      <c r="G13" s="1501">
        <f t="shared" si="6"/>
        <v>14249</v>
      </c>
      <c r="H13" s="1502">
        <f t="shared" si="6"/>
        <v>247379</v>
      </c>
      <c r="I13" s="1503">
        <f>B13/H13</f>
        <v>0.55305826282748338</v>
      </c>
      <c r="J13" s="1503">
        <f>C13/H13</f>
        <v>0.33478993770691934</v>
      </c>
      <c r="K13" s="1503">
        <f t="shared" si="2"/>
        <v>2.8320916488465069E-2</v>
      </c>
      <c r="L13" s="1503">
        <f>E13/H13</f>
        <v>1.2397980426794514E-2</v>
      </c>
      <c r="M13" s="1503">
        <f t="shared" si="4"/>
        <v>1.3833025438699324E-2</v>
      </c>
      <c r="N13" s="1504">
        <f t="shared" si="5"/>
        <v>5.7599877111638415E-2</v>
      </c>
    </row>
    <row r="14" spans="1:14" s="69" customFormat="1">
      <c r="A14" s="127"/>
      <c r="B14" s="126"/>
      <c r="C14" s="126"/>
      <c r="D14" s="126"/>
      <c r="E14" s="126"/>
      <c r="F14" s="126"/>
      <c r="G14" s="126"/>
    </row>
    <row r="15" spans="1:14" s="69" customFormat="1">
      <c r="A15" s="127"/>
      <c r="B15" s="126"/>
      <c r="C15" s="126"/>
      <c r="D15" s="126"/>
      <c r="E15" s="126"/>
      <c r="F15" s="126"/>
      <c r="G15" s="126"/>
    </row>
    <row r="16" spans="1:14" s="69" customFormat="1">
      <c r="A16" s="127"/>
      <c r="B16" s="126"/>
      <c r="C16" s="126"/>
      <c r="D16" s="126"/>
      <c r="E16" s="126"/>
      <c r="F16" s="126"/>
      <c r="G16" s="126"/>
    </row>
    <row r="17" spans="1:14" s="69" customFormat="1">
      <c r="A17" s="127"/>
      <c r="B17" s="126"/>
      <c r="C17" s="126"/>
      <c r="D17" s="126"/>
      <c r="E17" s="126"/>
      <c r="F17" s="126"/>
      <c r="G17" s="126"/>
    </row>
    <row r="18" spans="1:14" s="69" customFormat="1"/>
    <row r="19" spans="1:14" s="69" customFormat="1"/>
    <row r="20" spans="1:14" s="69" customFormat="1"/>
    <row r="21" spans="1:14" s="69" customFormat="1"/>
    <row r="22" spans="1:14" s="69" customFormat="1"/>
    <row r="23" spans="1:14" s="69" customFormat="1"/>
    <row r="24" spans="1:14">
      <c r="A24" s="69"/>
      <c r="B24" s="69"/>
      <c r="C24" s="69"/>
      <c r="D24" s="69"/>
      <c r="E24" s="69"/>
      <c r="F24" s="69"/>
      <c r="G24" s="69"/>
      <c r="H24" s="69"/>
      <c r="I24" s="69"/>
      <c r="J24" s="69"/>
      <c r="K24" s="69"/>
      <c r="L24" s="69"/>
      <c r="M24" s="69"/>
      <c r="N24" s="69"/>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4"/>
  <sheetViews>
    <sheetView showGridLines="0" view="pageBreakPreview" zoomScale="55" zoomScaleNormal="100" zoomScaleSheetLayoutView="55" workbookViewId="0">
      <selection activeCell="O1" sqref="O1:AO1048576"/>
    </sheetView>
  </sheetViews>
  <sheetFormatPr baseColWidth="10" defaultColWidth="11.42578125" defaultRowHeight="15"/>
  <cols>
    <col min="1" max="1" width="21" style="137" customWidth="1"/>
    <col min="2" max="2" width="14.28515625" style="32" customWidth="1"/>
    <col min="3" max="3" width="15.28515625" style="32" customWidth="1"/>
    <col min="4" max="4" width="15.5703125" style="32" customWidth="1"/>
    <col min="5" max="5" width="21.28515625" style="32" customWidth="1"/>
    <col min="6" max="7" width="14.28515625" style="32" customWidth="1"/>
    <col min="8" max="8" width="19.7109375" style="170" customWidth="1"/>
    <col min="9" max="13" width="17" style="32" customWidth="1"/>
    <col min="14" max="14" width="17.42578125" style="32" customWidth="1"/>
    <col min="15" max="16384" width="11.42578125" style="32"/>
  </cols>
  <sheetData>
    <row r="1" spans="1:14" s="69" customFormat="1" ht="83.25" customHeight="1">
      <c r="A1" s="2410"/>
      <c r="B1" s="2410"/>
      <c r="C1" s="2410"/>
      <c r="D1" s="2410"/>
      <c r="E1" s="2410"/>
      <c r="F1" s="2410"/>
      <c r="G1" s="2410"/>
      <c r="H1" s="2410"/>
      <c r="I1" s="2410"/>
      <c r="J1" s="2410"/>
      <c r="K1" s="2410"/>
      <c r="L1" s="2410"/>
      <c r="M1" s="2410"/>
      <c r="N1" s="2410"/>
    </row>
    <row r="2" spans="1:14" s="31" customFormat="1" ht="3" customHeight="1">
      <c r="A2" s="476"/>
      <c r="B2" s="176"/>
      <c r="C2" s="176"/>
      <c r="D2" s="176"/>
      <c r="E2" s="176"/>
      <c r="F2" s="176"/>
      <c r="G2" s="176"/>
      <c r="H2" s="1164"/>
      <c r="I2" s="176"/>
      <c r="J2" s="176"/>
      <c r="K2" s="176"/>
      <c r="L2" s="176"/>
      <c r="M2" s="176"/>
      <c r="N2" s="477"/>
    </row>
    <row r="3" spans="1:14" s="119" customFormat="1" ht="60.75" customHeight="1">
      <c r="A3" s="771" t="s">
        <v>19</v>
      </c>
      <c r="B3" s="735" t="s">
        <v>352</v>
      </c>
      <c r="C3" s="735" t="s">
        <v>351</v>
      </c>
      <c r="D3" s="735" t="s">
        <v>350</v>
      </c>
      <c r="E3" s="735" t="s">
        <v>349</v>
      </c>
      <c r="F3" s="735" t="s">
        <v>348</v>
      </c>
      <c r="G3" s="735" t="s">
        <v>408</v>
      </c>
      <c r="H3" s="771" t="s">
        <v>124</v>
      </c>
      <c r="I3" s="735" t="s">
        <v>347</v>
      </c>
      <c r="J3" s="735" t="s">
        <v>346</v>
      </c>
      <c r="K3" s="735" t="s">
        <v>345</v>
      </c>
      <c r="L3" s="735" t="s">
        <v>344</v>
      </c>
      <c r="M3" s="735" t="s">
        <v>343</v>
      </c>
      <c r="N3" s="736" t="s">
        <v>212</v>
      </c>
    </row>
    <row r="4" spans="1:14" s="648" customFormat="1" ht="19.5" customHeight="1">
      <c r="A4" s="1513" t="s">
        <v>199</v>
      </c>
      <c r="B4" s="1514">
        <v>372</v>
      </c>
      <c r="C4" s="1514">
        <v>339</v>
      </c>
      <c r="D4" s="1514">
        <v>498</v>
      </c>
      <c r="E4" s="1514">
        <v>11663</v>
      </c>
      <c r="F4" s="1514">
        <v>458</v>
      </c>
      <c r="G4" s="1514">
        <v>999</v>
      </c>
      <c r="H4" s="1515">
        <f>SUM(B4:G4)</f>
        <v>14329</v>
      </c>
      <c r="I4" s="1516">
        <f t="shared" ref="I4:I13" si="0">B4/H4</f>
        <v>2.5961337148440226E-2</v>
      </c>
      <c r="J4" s="1516">
        <f t="shared" ref="J4:J13" si="1">C4/H4</f>
        <v>2.3658315304626979E-2</v>
      </c>
      <c r="K4" s="1516">
        <f t="shared" ref="K4:K13" si="2">D4/H4</f>
        <v>3.4754693279363529E-2</v>
      </c>
      <c r="L4" s="1516">
        <f t="shared" ref="L4:L13" si="3">E4/H4</f>
        <v>0.81394375043617839</v>
      </c>
      <c r="M4" s="1516">
        <f t="shared" ref="M4:M13" si="4">F4/H4</f>
        <v>3.196315165049899E-2</v>
      </c>
      <c r="N4" s="1517">
        <f t="shared" ref="N4:N13" si="5">G4/H4</f>
        <v>6.9718752180891894E-2</v>
      </c>
    </row>
    <row r="5" spans="1:14" s="648" customFormat="1" ht="19.5" customHeight="1">
      <c r="A5" s="1513" t="s">
        <v>171</v>
      </c>
      <c r="B5" s="1514">
        <v>415</v>
      </c>
      <c r="C5" s="1514">
        <v>357</v>
      </c>
      <c r="D5" s="1514">
        <v>484</v>
      </c>
      <c r="E5" s="1514">
        <v>13583</v>
      </c>
      <c r="F5" s="1514">
        <v>519</v>
      </c>
      <c r="G5" s="1514">
        <v>1513</v>
      </c>
      <c r="H5" s="1515">
        <f t="shared" ref="H5:H10" si="6">SUM(B5:G5)</f>
        <v>16871</v>
      </c>
      <c r="I5" s="1516">
        <f t="shared" si="0"/>
        <v>2.4598423329974514E-2</v>
      </c>
      <c r="J5" s="1516">
        <f t="shared" si="1"/>
        <v>2.1160571394700966E-2</v>
      </c>
      <c r="K5" s="1516">
        <f t="shared" si="2"/>
        <v>2.8688281666765455E-2</v>
      </c>
      <c r="L5" s="1516">
        <f t="shared" si="3"/>
        <v>0.80510935925552729</v>
      </c>
      <c r="M5" s="1516">
        <f t="shared" si="4"/>
        <v>3.0762847489775355E-2</v>
      </c>
      <c r="N5" s="1517">
        <f t="shared" si="5"/>
        <v>8.9680516863256482E-2</v>
      </c>
    </row>
    <row r="6" spans="1:14" s="648" customFormat="1" ht="19.5" customHeight="1">
      <c r="A6" s="1513" t="s">
        <v>200</v>
      </c>
      <c r="B6" s="1514">
        <v>472</v>
      </c>
      <c r="C6" s="1514">
        <v>799</v>
      </c>
      <c r="D6" s="1514">
        <v>550</v>
      </c>
      <c r="E6" s="1514">
        <v>17568</v>
      </c>
      <c r="F6" s="1514">
        <v>540</v>
      </c>
      <c r="G6" s="1514">
        <v>1260</v>
      </c>
      <c r="H6" s="1515">
        <f t="shared" si="6"/>
        <v>21189</v>
      </c>
      <c r="I6" s="1516">
        <f t="shared" si="0"/>
        <v>2.2275709094341404E-2</v>
      </c>
      <c r="J6" s="1516">
        <f t="shared" si="1"/>
        <v>3.770824484402284E-2</v>
      </c>
      <c r="K6" s="1516">
        <f t="shared" si="2"/>
        <v>2.5956864410779178E-2</v>
      </c>
      <c r="L6" s="1516">
        <f t="shared" si="3"/>
        <v>0.82910944357921568</v>
      </c>
      <c r="M6" s="1516">
        <f t="shared" si="4"/>
        <v>2.5484921421492283E-2</v>
      </c>
      <c r="N6" s="1517">
        <f t="shared" si="5"/>
        <v>5.9464816650148661E-2</v>
      </c>
    </row>
    <row r="7" spans="1:14" s="648" customFormat="1" ht="19.5" customHeight="1">
      <c r="A7" s="1513" t="s">
        <v>438</v>
      </c>
      <c r="B7" s="1514">
        <v>554</v>
      </c>
      <c r="C7" s="1514">
        <v>1203</v>
      </c>
      <c r="D7" s="1514">
        <v>541</v>
      </c>
      <c r="E7" s="1514">
        <v>22091</v>
      </c>
      <c r="F7" s="1514">
        <v>651</v>
      </c>
      <c r="G7" s="1514">
        <v>1261</v>
      </c>
      <c r="H7" s="1515">
        <f t="shared" si="6"/>
        <v>26301</v>
      </c>
      <c r="I7" s="1516">
        <f t="shared" si="0"/>
        <v>2.1063837876886812E-2</v>
      </c>
      <c r="J7" s="1516">
        <f t="shared" si="1"/>
        <v>4.5739705714611611E-2</v>
      </c>
      <c r="K7" s="1516">
        <f t="shared" si="2"/>
        <v>2.0569560092772138E-2</v>
      </c>
      <c r="L7" s="1516">
        <f t="shared" si="3"/>
        <v>0.83993004068286381</v>
      </c>
      <c r="M7" s="1516">
        <f t="shared" si="4"/>
        <v>2.4751910573742444E-2</v>
      </c>
      <c r="N7" s="1517">
        <f t="shared" si="5"/>
        <v>4.794494505912323E-2</v>
      </c>
    </row>
    <row r="8" spans="1:14" s="648" customFormat="1" ht="19.5" customHeight="1">
      <c r="A8" s="1513" t="s">
        <v>507</v>
      </c>
      <c r="B8" s="1514">
        <v>1154</v>
      </c>
      <c r="C8" s="1514">
        <v>954</v>
      </c>
      <c r="D8" s="1514">
        <v>428</v>
      </c>
      <c r="E8" s="1514">
        <v>23762</v>
      </c>
      <c r="F8" s="1514">
        <v>650</v>
      </c>
      <c r="G8" s="1514">
        <v>1804</v>
      </c>
      <c r="H8" s="1515">
        <f t="shared" si="6"/>
        <v>28752</v>
      </c>
      <c r="I8" s="1516">
        <f t="shared" si="0"/>
        <v>4.013633834168058E-2</v>
      </c>
      <c r="J8" s="1516">
        <f t="shared" si="1"/>
        <v>3.3180300500834724E-2</v>
      </c>
      <c r="K8" s="1516">
        <f t="shared" si="2"/>
        <v>1.4885920979410128E-2</v>
      </c>
      <c r="L8" s="1516">
        <f t="shared" si="3"/>
        <v>0.82644685587089595</v>
      </c>
      <c r="M8" s="1516">
        <f t="shared" si="4"/>
        <v>2.2607122982749025E-2</v>
      </c>
      <c r="N8" s="1517">
        <f t="shared" si="5"/>
        <v>6.2743461324429609E-2</v>
      </c>
    </row>
    <row r="9" spans="1:14" s="648" customFormat="1" ht="19.5" customHeight="1">
      <c r="A9" s="1513" t="s">
        <v>512</v>
      </c>
      <c r="B9" s="1514">
        <v>1182</v>
      </c>
      <c r="C9" s="1514">
        <v>1127</v>
      </c>
      <c r="D9" s="1514">
        <v>628</v>
      </c>
      <c r="E9" s="1514">
        <v>24972</v>
      </c>
      <c r="F9" s="1514">
        <v>777</v>
      </c>
      <c r="G9" s="1514">
        <v>1645</v>
      </c>
      <c r="H9" s="1515">
        <f t="shared" si="6"/>
        <v>30331</v>
      </c>
      <c r="I9" s="1516">
        <f t="shared" si="0"/>
        <v>3.8970030661699254E-2</v>
      </c>
      <c r="J9" s="1516">
        <f t="shared" si="1"/>
        <v>3.7156704361873988E-2</v>
      </c>
      <c r="K9" s="1516">
        <f t="shared" si="2"/>
        <v>2.070488938709571E-2</v>
      </c>
      <c r="L9" s="1516">
        <f t="shared" si="3"/>
        <v>0.82331607925884409</v>
      </c>
      <c r="M9" s="1516">
        <f t="shared" si="4"/>
        <v>2.5617355181167784E-2</v>
      </c>
      <c r="N9" s="1517">
        <f t="shared" si="5"/>
        <v>5.4234941149319177E-2</v>
      </c>
    </row>
    <row r="10" spans="1:14" s="648" customFormat="1" ht="19.5" customHeight="1">
      <c r="A10" s="1513" t="s">
        <v>825</v>
      </c>
      <c r="B10" s="1514">
        <v>1070</v>
      </c>
      <c r="C10" s="1514">
        <v>1209</v>
      </c>
      <c r="D10" s="1514">
        <v>222</v>
      </c>
      <c r="E10" s="1514">
        <v>28671</v>
      </c>
      <c r="F10" s="1514">
        <v>761</v>
      </c>
      <c r="G10" s="1514">
        <v>1917</v>
      </c>
      <c r="H10" s="1515">
        <f t="shared" si="6"/>
        <v>33850</v>
      </c>
      <c r="I10" s="1516">
        <f t="shared" si="0"/>
        <v>3.1610044313146235E-2</v>
      </c>
      <c r="J10" s="1516">
        <f t="shared" si="1"/>
        <v>3.5716395864106354E-2</v>
      </c>
      <c r="K10" s="1516">
        <f t="shared" si="2"/>
        <v>6.5583456425406207E-3</v>
      </c>
      <c r="L10" s="1516">
        <f t="shared" si="3"/>
        <v>0.8470014771048745</v>
      </c>
      <c r="M10" s="1516">
        <f t="shared" si="4"/>
        <v>2.2481536189069423E-2</v>
      </c>
      <c r="N10" s="1517">
        <f t="shared" si="5"/>
        <v>5.6632200886262925E-2</v>
      </c>
    </row>
    <row r="11" spans="1:14" s="648" customFormat="1" ht="19.5" customHeight="1">
      <c r="A11" s="1513" t="s">
        <v>910</v>
      </c>
      <c r="B11" s="1514">
        <v>1701</v>
      </c>
      <c r="C11" s="1514">
        <v>1270</v>
      </c>
      <c r="D11" s="1514">
        <v>200</v>
      </c>
      <c r="E11" s="1514">
        <v>31630</v>
      </c>
      <c r="F11" s="1514">
        <v>783</v>
      </c>
      <c r="G11" s="1514">
        <v>2404</v>
      </c>
      <c r="H11" s="1515">
        <f>SUM(B11:G11)</f>
        <v>37988</v>
      </c>
      <c r="I11" s="1516">
        <f>B11/H11</f>
        <v>4.4777298094134992E-2</v>
      </c>
      <c r="J11" s="1516">
        <f>C11/H11</f>
        <v>3.3431609982099611E-2</v>
      </c>
      <c r="K11" s="1516">
        <f>D11/H11</f>
        <v>5.2648204696219862E-3</v>
      </c>
      <c r="L11" s="1516">
        <f>E11/H11</f>
        <v>0.83263135727071702</v>
      </c>
      <c r="M11" s="1516">
        <f>F11/H11</f>
        <v>2.0611772138570076E-2</v>
      </c>
      <c r="N11" s="1517">
        <f>G11/H11</f>
        <v>6.3283142044856272E-2</v>
      </c>
    </row>
    <row r="12" spans="1:14" s="648" customFormat="1" ht="21" customHeight="1">
      <c r="A12" s="1513" t="s">
        <v>1007</v>
      </c>
      <c r="B12" s="1514">
        <v>1731</v>
      </c>
      <c r="C12" s="1514">
        <v>1653</v>
      </c>
      <c r="D12" s="1514">
        <v>293</v>
      </c>
      <c r="E12" s="1514">
        <v>30536</v>
      </c>
      <c r="F12" s="1514">
        <v>867</v>
      </c>
      <c r="G12" s="1514">
        <v>2688</v>
      </c>
      <c r="H12" s="1515">
        <f>SUM(B12:G12)</f>
        <v>37768</v>
      </c>
      <c r="I12" s="1516">
        <f>B12/H12</f>
        <v>4.5832450751959332E-2</v>
      </c>
      <c r="J12" s="1516">
        <f>C12/H12</f>
        <v>4.3767210336793053E-2</v>
      </c>
      <c r="K12" s="1516">
        <f>D12/H12</f>
        <v>7.7578902774835838E-3</v>
      </c>
      <c r="L12" s="1516">
        <f>E12/H12</f>
        <v>0.8085151450963779</v>
      </c>
      <c r="M12" s="1516">
        <f>F12/H12</f>
        <v>2.2955941537809787E-2</v>
      </c>
      <c r="N12" s="1517">
        <f>G12/H12</f>
        <v>7.1171361999576355E-2</v>
      </c>
    </row>
    <row r="13" spans="1:14" s="656" customFormat="1" ht="24" customHeight="1">
      <c r="A13" s="771" t="s">
        <v>17</v>
      </c>
      <c r="B13" s="1450">
        <f t="shared" ref="B13:H13" si="7">SUM(B4:B12)</f>
        <v>8651</v>
      </c>
      <c r="C13" s="1450">
        <f t="shared" si="7"/>
        <v>8911</v>
      </c>
      <c r="D13" s="1450">
        <f t="shared" si="7"/>
        <v>3844</v>
      </c>
      <c r="E13" s="1450">
        <f t="shared" si="7"/>
        <v>204476</v>
      </c>
      <c r="F13" s="1450">
        <f t="shared" si="7"/>
        <v>6006</v>
      </c>
      <c r="G13" s="1450">
        <f t="shared" si="7"/>
        <v>15491</v>
      </c>
      <c r="H13" s="1449">
        <f t="shared" si="7"/>
        <v>247379</v>
      </c>
      <c r="I13" s="1518">
        <f t="shared" si="0"/>
        <v>3.4970632107009889E-2</v>
      </c>
      <c r="J13" s="1518">
        <f t="shared" si="1"/>
        <v>3.6021650988968347E-2</v>
      </c>
      <c r="K13" s="1518">
        <f t="shared" si="2"/>
        <v>1.5538909931724196E-2</v>
      </c>
      <c r="L13" s="1518">
        <f t="shared" si="3"/>
        <v>0.82656975733590965</v>
      </c>
      <c r="M13" s="1518">
        <f t="shared" si="4"/>
        <v>2.4278536173240252E-2</v>
      </c>
      <c r="N13" s="1519">
        <f t="shared" si="5"/>
        <v>6.2620513463147634E-2</v>
      </c>
    </row>
    <row r="14" spans="1:14" s="69" customFormat="1">
      <c r="A14" s="478"/>
      <c r="B14" s="479"/>
      <c r="C14" s="479"/>
      <c r="D14" s="479"/>
      <c r="E14" s="479"/>
      <c r="F14" s="479"/>
      <c r="G14" s="479"/>
      <c r="H14" s="1181"/>
      <c r="I14" s="66"/>
      <c r="J14" s="66"/>
      <c r="K14" s="66"/>
      <c r="L14" s="66"/>
      <c r="M14" s="66"/>
      <c r="N14" s="66"/>
    </row>
    <row r="15" spans="1:14" s="69" customFormat="1">
      <c r="A15" s="135"/>
      <c r="B15" s="126"/>
      <c r="C15" s="126"/>
      <c r="D15" s="126"/>
      <c r="E15" s="126"/>
      <c r="F15" s="126"/>
      <c r="G15" s="126"/>
      <c r="H15" s="1165"/>
    </row>
    <row r="16" spans="1:14" s="69" customFormat="1">
      <c r="A16" s="135"/>
      <c r="B16" s="126"/>
      <c r="C16" s="126"/>
      <c r="D16" s="126"/>
      <c r="E16" s="126"/>
      <c r="F16" s="126"/>
      <c r="G16" s="126"/>
      <c r="H16" s="1165"/>
    </row>
    <row r="17" spans="1:14" s="69" customFormat="1">
      <c r="A17" s="135"/>
      <c r="B17" s="126"/>
      <c r="C17" s="126"/>
      <c r="D17" s="126"/>
      <c r="E17" s="126"/>
      <c r="F17" s="126"/>
      <c r="G17" s="126"/>
      <c r="H17" s="1165"/>
    </row>
    <row r="18" spans="1:14" s="69" customFormat="1">
      <c r="A18" s="136"/>
      <c r="H18" s="1165"/>
    </row>
    <row r="19" spans="1:14" s="69" customFormat="1">
      <c r="A19" s="136"/>
      <c r="H19" s="1165"/>
    </row>
    <row r="20" spans="1:14" s="69" customFormat="1">
      <c r="A20" s="136"/>
      <c r="H20" s="1165"/>
    </row>
    <row r="21" spans="1:14" s="69" customFormat="1">
      <c r="A21" s="136"/>
      <c r="H21" s="1165"/>
    </row>
    <row r="22" spans="1:14" s="69" customFormat="1">
      <c r="A22" s="136"/>
      <c r="H22" s="1165"/>
    </row>
    <row r="23" spans="1:14" s="69" customFormat="1">
      <c r="A23" s="136"/>
      <c r="H23" s="1165"/>
    </row>
    <row r="24" spans="1:14">
      <c r="A24" s="136"/>
      <c r="B24" s="69"/>
      <c r="C24" s="69"/>
      <c r="D24" s="69"/>
      <c r="E24" s="69"/>
      <c r="F24" s="69"/>
      <c r="G24" s="69"/>
      <c r="H24" s="1165"/>
      <c r="I24" s="69"/>
      <c r="J24" s="69"/>
      <c r="K24" s="69"/>
      <c r="L24" s="69"/>
      <c r="M24" s="69"/>
      <c r="N24" s="69"/>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Y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D1048576"/>
    </sheetView>
  </sheetViews>
  <sheetFormatPr baseColWidth="10" defaultColWidth="11.42578125" defaultRowHeight="15"/>
  <cols>
    <col min="1" max="1" width="35.85546875" style="32" customWidth="1"/>
    <col min="2" max="6" width="18.42578125" style="32" customWidth="1"/>
    <col min="7" max="7" width="12.42578125" style="32" customWidth="1"/>
    <col min="8" max="8" width="22.5703125" style="32" customWidth="1"/>
    <col min="9" max="9" width="13.28515625" style="32" customWidth="1"/>
    <col min="10" max="11" width="11.42578125" style="32" customWidth="1"/>
    <col min="12" max="16384" width="11.42578125" style="32"/>
  </cols>
  <sheetData>
    <row r="1" spans="1:12" s="69" customFormat="1" ht="78.75" customHeight="1">
      <c r="A1" s="2410"/>
      <c r="B1" s="2410"/>
      <c r="C1" s="2410"/>
      <c r="D1" s="2410"/>
      <c r="E1" s="2410"/>
      <c r="F1" s="2410"/>
      <c r="G1" s="2410"/>
      <c r="H1" s="2410"/>
      <c r="I1" s="2410"/>
      <c r="J1" s="2410"/>
      <c r="K1" s="2410"/>
      <c r="L1" s="2410"/>
    </row>
    <row r="2" spans="1:12" s="69" customFormat="1" ht="15.75" customHeight="1">
      <c r="A2" s="2419"/>
      <c r="B2" s="2420"/>
      <c r="C2" s="2420"/>
      <c r="D2" s="2420"/>
      <c r="E2" s="2420"/>
      <c r="F2" s="2420"/>
      <c r="G2" s="2420"/>
      <c r="H2" s="2420"/>
      <c r="I2" s="2420"/>
      <c r="J2" s="2420"/>
      <c r="K2" s="2420"/>
      <c r="L2" s="2420"/>
    </row>
    <row r="3" spans="1:12" s="1443" customFormat="1" ht="20.25" customHeight="1">
      <c r="A3" s="1520" t="s">
        <v>354</v>
      </c>
      <c r="B3" s="1700" t="s">
        <v>926</v>
      </c>
      <c r="C3" s="1700" t="s">
        <v>927</v>
      </c>
      <c r="D3" s="1521" t="s">
        <v>928</v>
      </c>
      <c r="E3" s="1521" t="s">
        <v>929</v>
      </c>
      <c r="F3" s="1521" t="s">
        <v>1002</v>
      </c>
      <c r="G3" s="1522" t="s">
        <v>124</v>
      </c>
      <c r="H3" s="1523" t="s">
        <v>353</v>
      </c>
    </row>
    <row r="4" spans="1:12" s="1443" customFormat="1" ht="18" customHeight="1">
      <c r="A4" s="1524" t="s">
        <v>356</v>
      </c>
      <c r="B4" s="1828">
        <v>42</v>
      </c>
      <c r="C4" s="1828">
        <v>32</v>
      </c>
      <c r="D4" s="1429">
        <v>44</v>
      </c>
      <c r="E4" s="1429">
        <v>33</v>
      </c>
      <c r="F4" s="1429">
        <v>23</v>
      </c>
      <c r="G4" s="1525">
        <f t="shared" ref="G4:G12" si="0">SUM(B4:F4)</f>
        <v>174</v>
      </c>
      <c r="H4" s="1829">
        <f t="shared" ref="H4:H10" si="1">G4/$G$12</f>
        <v>7.0337417484911814E-4</v>
      </c>
      <c r="I4" s="1526"/>
      <c r="J4" s="1527"/>
    </row>
    <row r="5" spans="1:12" s="1443" customFormat="1" ht="18" customHeight="1">
      <c r="A5" s="1524" t="s">
        <v>361</v>
      </c>
      <c r="B5" s="1828">
        <v>188</v>
      </c>
      <c r="C5" s="1828">
        <v>377</v>
      </c>
      <c r="D5" s="1429">
        <v>510</v>
      </c>
      <c r="E5" s="1429">
        <v>634</v>
      </c>
      <c r="F5" s="1429">
        <v>380</v>
      </c>
      <c r="G5" s="1525">
        <f t="shared" si="0"/>
        <v>2089</v>
      </c>
      <c r="H5" s="1829">
        <f t="shared" si="1"/>
        <v>8.4445324785046433E-3</v>
      </c>
      <c r="I5" s="1526"/>
      <c r="J5" s="1527"/>
    </row>
    <row r="6" spans="1:12" s="1443" customFormat="1" ht="18" customHeight="1">
      <c r="A6" s="1524" t="s">
        <v>358</v>
      </c>
      <c r="B6" s="1828">
        <v>1314</v>
      </c>
      <c r="C6" s="1828">
        <v>1537</v>
      </c>
      <c r="D6" s="1429">
        <v>1806</v>
      </c>
      <c r="E6" s="1429">
        <v>1949</v>
      </c>
      <c r="F6" s="1429">
        <v>999</v>
      </c>
      <c r="G6" s="1525">
        <f t="shared" si="0"/>
        <v>7605</v>
      </c>
      <c r="H6" s="1829">
        <f t="shared" si="1"/>
        <v>3.0742302297284734E-2</v>
      </c>
      <c r="I6" s="1526"/>
      <c r="J6" s="1527"/>
    </row>
    <row r="7" spans="1:12" s="1443" customFormat="1" ht="18" customHeight="1">
      <c r="A7" s="1524" t="s">
        <v>359</v>
      </c>
      <c r="B7" s="1828">
        <v>3434</v>
      </c>
      <c r="C7" s="1828">
        <v>4340</v>
      </c>
      <c r="D7" s="1429">
        <v>5141</v>
      </c>
      <c r="E7" s="1429">
        <v>5911</v>
      </c>
      <c r="F7" s="1429">
        <v>2753</v>
      </c>
      <c r="G7" s="1525">
        <f t="shared" si="0"/>
        <v>21579</v>
      </c>
      <c r="H7" s="1829">
        <f t="shared" si="1"/>
        <v>8.7230524822236324E-2</v>
      </c>
      <c r="I7" s="1526"/>
      <c r="J7" s="1527"/>
    </row>
    <row r="8" spans="1:12" s="1443" customFormat="1" ht="18" customHeight="1">
      <c r="A8" s="1524" t="s">
        <v>355</v>
      </c>
      <c r="B8" s="1828">
        <v>4950</v>
      </c>
      <c r="C8" s="1828">
        <v>5997</v>
      </c>
      <c r="D8" s="1429">
        <v>8286</v>
      </c>
      <c r="E8" s="1429">
        <v>9993</v>
      </c>
      <c r="F8" s="1429">
        <v>6209</v>
      </c>
      <c r="G8" s="1525">
        <f t="shared" si="0"/>
        <v>35435</v>
      </c>
      <c r="H8" s="1829">
        <f t="shared" si="1"/>
        <v>0.14324174646999138</v>
      </c>
      <c r="I8" s="1526"/>
      <c r="J8" s="1527"/>
    </row>
    <row r="9" spans="1:12" s="1443" customFormat="1" ht="18" customHeight="1">
      <c r="A9" s="1524" t="s">
        <v>362</v>
      </c>
      <c r="B9" s="1828">
        <v>6532</v>
      </c>
      <c r="C9" s="1828">
        <v>10756</v>
      </c>
      <c r="D9" s="1429">
        <v>14092</v>
      </c>
      <c r="E9" s="1429">
        <v>19128</v>
      </c>
      <c r="F9" s="1429">
        <v>10164</v>
      </c>
      <c r="G9" s="1525">
        <f t="shared" si="0"/>
        <v>60672</v>
      </c>
      <c r="H9" s="1829">
        <f t="shared" si="1"/>
        <v>0.2452592984853201</v>
      </c>
      <c r="I9" s="1526"/>
      <c r="J9" s="1527"/>
    </row>
    <row r="10" spans="1:12" s="1443" customFormat="1" ht="18" customHeight="1">
      <c r="A10" s="1524" t="s">
        <v>360</v>
      </c>
      <c r="B10" s="1828">
        <v>8250</v>
      </c>
      <c r="C10" s="1828">
        <v>11465</v>
      </c>
      <c r="D10" s="1429">
        <v>11985</v>
      </c>
      <c r="E10" s="1429">
        <v>11579</v>
      </c>
      <c r="F10" s="1429">
        <v>4816</v>
      </c>
      <c r="G10" s="1525">
        <f t="shared" si="0"/>
        <v>48095</v>
      </c>
      <c r="H10" s="1829">
        <f t="shared" si="1"/>
        <v>0.19441828126073757</v>
      </c>
      <c r="I10" s="1526"/>
      <c r="J10" s="1527"/>
    </row>
    <row r="11" spans="1:12" s="1443" customFormat="1" ht="18" customHeight="1">
      <c r="A11" s="1524" t="s">
        <v>357</v>
      </c>
      <c r="B11" s="1828">
        <v>6490</v>
      </c>
      <c r="C11" s="1828">
        <v>12986</v>
      </c>
      <c r="D11" s="1429">
        <v>17219</v>
      </c>
      <c r="E11" s="1429">
        <v>22611</v>
      </c>
      <c r="F11" s="1429">
        <v>12424</v>
      </c>
      <c r="G11" s="1525">
        <f t="shared" si="0"/>
        <v>71730</v>
      </c>
      <c r="H11" s="1829">
        <f>G11/$G$12</f>
        <v>0.28995994001107611</v>
      </c>
      <c r="I11" s="1526"/>
      <c r="J11" s="1527"/>
    </row>
    <row r="12" spans="1:12" s="1443" customFormat="1" ht="18" customHeight="1">
      <c r="A12" s="1522" t="s">
        <v>17</v>
      </c>
      <c r="B12" s="1528">
        <f>SUM(B4:B11)</f>
        <v>31200</v>
      </c>
      <c r="C12" s="1528">
        <f>SUM(C4:C11)</f>
        <v>47490</v>
      </c>
      <c r="D12" s="1528">
        <f>SUM(D4:D11)</f>
        <v>59083</v>
      </c>
      <c r="E12" s="1528">
        <f>SUM(E4:E11)</f>
        <v>71838</v>
      </c>
      <c r="F12" s="1528">
        <f>SUM(F4:F11)</f>
        <v>37768</v>
      </c>
      <c r="G12" s="1529">
        <f t="shared" si="0"/>
        <v>247379</v>
      </c>
      <c r="H12" s="1830">
        <f>SUM(H4:H11)</f>
        <v>1</v>
      </c>
      <c r="I12" s="1526"/>
    </row>
    <row r="13" spans="1:12" s="69" customFormat="1">
      <c r="B13" s="956"/>
      <c r="C13" s="956"/>
      <c r="D13" s="956"/>
      <c r="E13" s="956"/>
      <c r="F13" s="956"/>
      <c r="H13" s="36"/>
    </row>
    <row r="14" spans="1:12" s="69" customFormat="1">
      <c r="B14" s="956"/>
      <c r="C14" s="956"/>
      <c r="D14" s="956"/>
      <c r="E14" s="956"/>
      <c r="F14" s="956"/>
    </row>
    <row r="15" spans="1:12" s="69" customFormat="1">
      <c r="B15" s="956"/>
      <c r="C15" s="956"/>
      <c r="D15" s="956"/>
      <c r="E15" s="956"/>
      <c r="F15" s="956"/>
    </row>
    <row r="16" spans="1:12" s="69" customFormat="1">
      <c r="B16" s="956"/>
      <c r="C16" s="956"/>
      <c r="D16" s="956"/>
      <c r="E16" s="956"/>
      <c r="F16" s="956"/>
    </row>
    <row r="17" spans="2:6" s="69" customFormat="1">
      <c r="B17" s="956"/>
      <c r="C17" s="956"/>
      <c r="D17" s="956"/>
      <c r="E17" s="956"/>
      <c r="F17" s="956"/>
    </row>
    <row r="18" spans="2:6" s="69" customFormat="1">
      <c r="B18" s="956"/>
      <c r="C18" s="956"/>
      <c r="D18" s="956"/>
      <c r="E18" s="956"/>
      <c r="F18" s="956"/>
    </row>
    <row r="19" spans="2:6" s="69" customFormat="1">
      <c r="B19" s="956"/>
      <c r="C19" s="956"/>
      <c r="D19" s="956"/>
      <c r="E19" s="956"/>
      <c r="F19" s="956"/>
    </row>
    <row r="20" spans="2:6" s="69" customFormat="1">
      <c r="B20" s="956"/>
      <c r="C20" s="956"/>
      <c r="D20" s="956"/>
      <c r="E20" s="956"/>
      <c r="F20" s="956"/>
    </row>
    <row r="21" spans="2:6" s="69" customFormat="1">
      <c r="B21" s="956"/>
      <c r="C21" s="956"/>
      <c r="D21" s="956"/>
      <c r="E21" s="956"/>
      <c r="F21" s="956"/>
    </row>
    <row r="22" spans="2:6" s="69" customFormat="1">
      <c r="B22" s="956"/>
      <c r="C22" s="956"/>
      <c r="D22" s="956"/>
      <c r="E22" s="956"/>
      <c r="F22" s="956"/>
    </row>
    <row r="23" spans="2:6" s="69" customFormat="1">
      <c r="B23" s="956"/>
      <c r="C23" s="956"/>
      <c r="D23" s="956"/>
      <c r="E23" s="956"/>
      <c r="F23" s="956"/>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9"/>
    <col min="7" max="7" width="13.42578125" style="69" customWidth="1"/>
    <col min="8" max="11" width="15" style="69" customWidth="1"/>
    <col min="12" max="16384" width="11.42578125" style="69"/>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X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AB1048576"/>
    </sheetView>
  </sheetViews>
  <sheetFormatPr baseColWidth="10" defaultColWidth="11.42578125" defaultRowHeight="15"/>
  <cols>
    <col min="1" max="1" width="45.42578125" style="32" customWidth="1"/>
    <col min="2" max="2" width="18.7109375" style="32" customWidth="1"/>
    <col min="3" max="3" width="17.140625" style="170" customWidth="1"/>
    <col min="4" max="4" width="19.140625" style="170" customWidth="1"/>
    <col min="5" max="5" width="17.7109375" style="170" customWidth="1"/>
    <col min="6" max="6" width="17.85546875" style="170" customWidth="1"/>
    <col min="7" max="7" width="14.28515625" style="32" customWidth="1"/>
    <col min="8" max="8" width="25" style="32" customWidth="1"/>
    <col min="9" max="9" width="16.7109375" style="32" customWidth="1"/>
    <col min="10" max="10" width="19.28515625" style="32" customWidth="1"/>
    <col min="11" max="11" width="13" style="32" customWidth="1"/>
    <col min="12" max="16384" width="11.42578125" style="32"/>
  </cols>
  <sheetData>
    <row r="1" spans="1:11" s="69" customFormat="1" ht="74.25" customHeight="1">
      <c r="A1" s="2288"/>
      <c r="B1" s="2288"/>
      <c r="C1" s="2288"/>
      <c r="D1" s="2288"/>
      <c r="E1" s="2288"/>
      <c r="F1" s="2288"/>
      <c r="G1" s="2288"/>
      <c r="H1" s="2288"/>
      <c r="I1" s="2288"/>
      <c r="J1" s="2288"/>
      <c r="K1" s="2288"/>
    </row>
    <row r="2" spans="1:11" s="69" customFormat="1" ht="21" customHeight="1">
      <c r="A2" s="119"/>
      <c r="B2" s="631"/>
      <c r="C2" s="136"/>
      <c r="D2" s="136"/>
      <c r="E2" s="136"/>
      <c r="F2" s="136"/>
      <c r="G2" s="119"/>
      <c r="H2" s="119"/>
      <c r="I2" s="119"/>
      <c r="J2" s="119"/>
      <c r="K2" s="119"/>
    </row>
    <row r="3" spans="1:11" s="656" customFormat="1" ht="23.25" customHeight="1">
      <c r="A3" s="487" t="s">
        <v>371</v>
      </c>
      <c r="B3" s="1701" t="s">
        <v>926</v>
      </c>
      <c r="C3" s="735" t="s">
        <v>927</v>
      </c>
      <c r="D3" s="770" t="s">
        <v>928</v>
      </c>
      <c r="E3" s="770" t="s">
        <v>929</v>
      </c>
      <c r="F3" s="770" t="s">
        <v>1020</v>
      </c>
      <c r="G3" s="771" t="s">
        <v>124</v>
      </c>
      <c r="H3" s="736" t="s">
        <v>353</v>
      </c>
    </row>
    <row r="4" spans="1:11" s="648" customFormat="1" ht="16.5" customHeight="1">
      <c r="A4" s="489" t="s">
        <v>370</v>
      </c>
      <c r="B4" s="1444">
        <v>1622</v>
      </c>
      <c r="C4" s="1444">
        <v>1035</v>
      </c>
      <c r="D4" s="1444">
        <v>1569</v>
      </c>
      <c r="E4" s="1444">
        <v>2207</v>
      </c>
      <c r="F4" s="1444">
        <v>1290</v>
      </c>
      <c r="G4" s="1445">
        <f t="shared" ref="G4:G13" si="0">SUM(B4:F4)</f>
        <v>7723</v>
      </c>
      <c r="H4" s="1482">
        <f t="shared" ref="H4:H12" si="1">G4/$G$13</f>
        <v>3.1219303174481263E-2</v>
      </c>
    </row>
    <row r="5" spans="1:11" s="648" customFormat="1" ht="16.5" customHeight="1">
      <c r="A5" s="489" t="s">
        <v>369</v>
      </c>
      <c r="B5" s="1444">
        <v>14358</v>
      </c>
      <c r="C5" s="1444">
        <v>18909</v>
      </c>
      <c r="D5" s="1444">
        <v>23450</v>
      </c>
      <c r="E5" s="1444">
        <v>27801</v>
      </c>
      <c r="F5" s="1444">
        <v>12989</v>
      </c>
      <c r="G5" s="1445">
        <f t="shared" si="0"/>
        <v>97507</v>
      </c>
      <c r="H5" s="1482">
        <f t="shared" si="1"/>
        <v>0.39416037739662624</v>
      </c>
    </row>
    <row r="6" spans="1:11" s="648" customFormat="1" ht="16.5" customHeight="1">
      <c r="A6" s="489" t="s">
        <v>368</v>
      </c>
      <c r="B6" s="1444">
        <v>188</v>
      </c>
      <c r="C6" s="1444">
        <v>155</v>
      </c>
      <c r="D6" s="1444">
        <v>139</v>
      </c>
      <c r="E6" s="1444">
        <v>250</v>
      </c>
      <c r="F6" s="1444">
        <v>171</v>
      </c>
      <c r="G6" s="1445">
        <f t="shared" si="0"/>
        <v>903</v>
      </c>
      <c r="H6" s="1482">
        <f t="shared" si="1"/>
        <v>3.6502694246480097E-3</v>
      </c>
    </row>
    <row r="7" spans="1:11" s="648" customFormat="1" ht="16.5" customHeight="1">
      <c r="A7" s="489" t="s">
        <v>367</v>
      </c>
      <c r="B7" s="1444">
        <v>991</v>
      </c>
      <c r="C7" s="1444">
        <v>1160</v>
      </c>
      <c r="D7" s="1444">
        <v>1877</v>
      </c>
      <c r="E7" s="1444">
        <v>2075</v>
      </c>
      <c r="F7" s="1444">
        <v>1044</v>
      </c>
      <c r="G7" s="1445">
        <f t="shared" si="0"/>
        <v>7147</v>
      </c>
      <c r="H7" s="1482">
        <f t="shared" si="1"/>
        <v>2.8890892112911768E-2</v>
      </c>
    </row>
    <row r="8" spans="1:11" s="648" customFormat="1" ht="16.5" customHeight="1">
      <c r="A8" s="489" t="s">
        <v>366</v>
      </c>
      <c r="B8" s="1444">
        <v>1058</v>
      </c>
      <c r="C8" s="1444">
        <v>1379</v>
      </c>
      <c r="D8" s="1444">
        <v>2096</v>
      </c>
      <c r="E8" s="1444">
        <v>2417</v>
      </c>
      <c r="F8" s="1444">
        <v>1355</v>
      </c>
      <c r="G8" s="1445">
        <f t="shared" si="0"/>
        <v>8305</v>
      </c>
      <c r="H8" s="1482">
        <f t="shared" si="1"/>
        <v>3.3571968517942107E-2</v>
      </c>
    </row>
    <row r="9" spans="1:11" s="648" customFormat="1" ht="16.5" customHeight="1">
      <c r="A9" s="489" t="s">
        <v>365</v>
      </c>
      <c r="B9" s="1444">
        <v>285</v>
      </c>
      <c r="C9" s="1444">
        <v>266</v>
      </c>
      <c r="D9" s="1444">
        <v>408</v>
      </c>
      <c r="E9" s="1444">
        <v>508</v>
      </c>
      <c r="F9" s="1444">
        <v>294</v>
      </c>
      <c r="G9" s="1445">
        <f t="shared" si="0"/>
        <v>1761</v>
      </c>
      <c r="H9" s="1482">
        <f t="shared" si="1"/>
        <v>7.118631735110903E-3</v>
      </c>
    </row>
    <row r="10" spans="1:11" s="648" customFormat="1" ht="16.5" customHeight="1">
      <c r="A10" s="489" t="s">
        <v>364</v>
      </c>
      <c r="B10" s="1444">
        <v>2108</v>
      </c>
      <c r="C10" s="1444">
        <v>2194</v>
      </c>
      <c r="D10" s="1444">
        <v>3290</v>
      </c>
      <c r="E10" s="1444">
        <v>4408</v>
      </c>
      <c r="F10" s="1444">
        <v>2464</v>
      </c>
      <c r="G10" s="1445">
        <f t="shared" si="0"/>
        <v>14464</v>
      </c>
      <c r="H10" s="1482">
        <f t="shared" si="1"/>
        <v>5.8468988879411751E-2</v>
      </c>
    </row>
    <row r="11" spans="1:11" s="648" customFormat="1" ht="16.5" customHeight="1">
      <c r="A11" s="489" t="s">
        <v>363</v>
      </c>
      <c r="B11" s="1444">
        <v>6611</v>
      </c>
      <c r="C11" s="1444">
        <v>11565</v>
      </c>
      <c r="D11" s="1444">
        <v>17858</v>
      </c>
      <c r="E11" s="1444">
        <v>24549</v>
      </c>
      <c r="F11" s="1444">
        <v>13904</v>
      </c>
      <c r="G11" s="1445">
        <f t="shared" si="0"/>
        <v>74487</v>
      </c>
      <c r="H11" s="1482">
        <f t="shared" si="1"/>
        <v>0.30110478254015094</v>
      </c>
    </row>
    <row r="12" spans="1:11" s="648" customFormat="1" ht="16.5" customHeight="1">
      <c r="A12" s="489" t="s">
        <v>130</v>
      </c>
      <c r="B12" s="1444">
        <v>3979</v>
      </c>
      <c r="C12" s="1444">
        <v>10827</v>
      </c>
      <c r="D12" s="1444">
        <v>8396</v>
      </c>
      <c r="E12" s="1444">
        <v>7623</v>
      </c>
      <c r="F12" s="1444">
        <v>4257</v>
      </c>
      <c r="G12" s="1445">
        <f t="shared" si="0"/>
        <v>35082</v>
      </c>
      <c r="H12" s="1482">
        <f t="shared" si="1"/>
        <v>0.14181478621871704</v>
      </c>
    </row>
    <row r="13" spans="1:11" s="648" customFormat="1" ht="18" customHeight="1">
      <c r="A13" s="488" t="s">
        <v>17</v>
      </c>
      <c r="B13" s="1446">
        <f>SUM(B4:B12)</f>
        <v>31200</v>
      </c>
      <c r="C13" s="1446">
        <f>SUM(C4:C12)</f>
        <v>47490</v>
      </c>
      <c r="D13" s="1446">
        <f>SUM(D4:D12)</f>
        <v>59083</v>
      </c>
      <c r="E13" s="1446">
        <f>SUM(E4:E12)</f>
        <v>71838</v>
      </c>
      <c r="F13" s="1446">
        <f>SUM(F4:F12)</f>
        <v>37768</v>
      </c>
      <c r="G13" s="985">
        <f t="shared" si="0"/>
        <v>247379</v>
      </c>
      <c r="H13" s="1483">
        <f>SUM(H4:H12)</f>
        <v>1</v>
      </c>
    </row>
    <row r="14" spans="1:11" s="69" customFormat="1" ht="15.75">
      <c r="B14" s="956"/>
      <c r="C14" s="1675"/>
      <c r="D14" s="1675"/>
      <c r="E14" s="1675"/>
      <c r="F14" s="1675"/>
      <c r="G14" s="422"/>
    </row>
    <row r="15" spans="1:11" s="69" customFormat="1">
      <c r="B15" s="956"/>
      <c r="C15" s="1675"/>
      <c r="D15" s="1675"/>
      <c r="E15" s="1675"/>
      <c r="F15" s="1675"/>
    </row>
    <row r="16" spans="1:11" s="69" customFormat="1">
      <c r="B16" s="956"/>
      <c r="C16" s="1675"/>
      <c r="D16" s="1675"/>
      <c r="E16" s="1675"/>
      <c r="F16" s="1675"/>
    </row>
    <row r="17" spans="2:6" s="69" customFormat="1">
      <c r="B17" s="956"/>
      <c r="C17" s="1675"/>
      <c r="D17" s="1675"/>
      <c r="E17" s="1675"/>
      <c r="F17" s="1675"/>
    </row>
    <row r="18" spans="2:6" s="69" customFormat="1">
      <c r="B18" s="956"/>
      <c r="C18" s="1675"/>
      <c r="D18" s="1675"/>
      <c r="E18" s="1675"/>
      <c r="F18" s="1675"/>
    </row>
    <row r="19" spans="2:6" s="69" customFormat="1">
      <c r="B19" s="956"/>
      <c r="C19" s="1675"/>
      <c r="D19" s="1675"/>
      <c r="E19" s="1675"/>
      <c r="F19" s="1675"/>
    </row>
    <row r="20" spans="2:6" s="69" customFormat="1">
      <c r="B20" s="956"/>
      <c r="C20" s="1675"/>
      <c r="D20" s="1675"/>
      <c r="E20" s="1675"/>
      <c r="F20" s="1675"/>
    </row>
    <row r="21" spans="2:6" s="69" customFormat="1">
      <c r="B21" s="956"/>
      <c r="C21" s="1675"/>
      <c r="D21" s="1675"/>
      <c r="E21" s="1675"/>
      <c r="F21" s="1675"/>
    </row>
    <row r="22" spans="2:6" s="69" customFormat="1">
      <c r="B22" s="956"/>
      <c r="C22" s="1675"/>
      <c r="D22" s="1675"/>
      <c r="E22" s="1675"/>
      <c r="F22" s="1675"/>
    </row>
    <row r="23" spans="2:6" s="69" customFormat="1">
      <c r="B23" s="956"/>
      <c r="C23" s="1675"/>
      <c r="D23" s="1675"/>
      <c r="E23" s="1675"/>
      <c r="F23" s="1675"/>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Q1" sqref="Q1:AJ1048576"/>
    </sheetView>
  </sheetViews>
  <sheetFormatPr baseColWidth="10" defaultColWidth="11.42578125" defaultRowHeight="15"/>
  <cols>
    <col min="1" max="1" width="1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9" customFormat="1" ht="89.25" customHeight="1">
      <c r="A1" s="2281"/>
      <c r="B1" s="2281"/>
      <c r="C1" s="2281"/>
      <c r="D1" s="2281"/>
      <c r="E1" s="2281"/>
      <c r="F1" s="2281"/>
      <c r="G1" s="2281"/>
      <c r="H1" s="2281"/>
      <c r="I1" s="2281"/>
      <c r="J1" s="2281"/>
      <c r="K1" s="2281"/>
      <c r="L1" s="2281"/>
      <c r="M1" s="2281"/>
      <c r="N1" s="2281"/>
      <c r="O1" s="2281"/>
      <c r="P1" s="128"/>
    </row>
    <row r="2" spans="1:16" ht="8.25" customHeight="1">
      <c r="A2" s="161"/>
      <c r="B2" s="161"/>
      <c r="C2" s="687"/>
      <c r="D2" s="161"/>
      <c r="E2" s="161"/>
      <c r="F2" s="161"/>
      <c r="G2" s="161"/>
      <c r="H2" s="161"/>
      <c r="I2" s="161"/>
      <c r="J2" s="161"/>
      <c r="K2" s="161"/>
      <c r="L2" s="161"/>
      <c r="M2" s="161"/>
      <c r="N2" s="161"/>
      <c r="O2" s="161"/>
      <c r="P2" s="162"/>
    </row>
    <row r="3" spans="1:16" s="69" customFormat="1" ht="39.75" customHeight="1">
      <c r="A3" s="734" t="s">
        <v>0</v>
      </c>
      <c r="B3" s="735" t="s">
        <v>383</v>
      </c>
      <c r="C3" s="735" t="s">
        <v>633</v>
      </c>
      <c r="D3" s="771" t="s">
        <v>29</v>
      </c>
    </row>
    <row r="4" spans="1:16" s="69" customFormat="1" ht="18.75" customHeight="1">
      <c r="A4" s="1447" t="s">
        <v>199</v>
      </c>
      <c r="B4" s="1451">
        <v>10458</v>
      </c>
      <c r="C4" s="1451">
        <v>14329</v>
      </c>
      <c r="D4" s="1530">
        <f t="shared" ref="D4:D12" si="0">+B4/C4</f>
        <v>0.72984855886663413</v>
      </c>
    </row>
    <row r="5" spans="1:16" s="69" customFormat="1" ht="18.75" customHeight="1">
      <c r="A5" s="1448" t="s">
        <v>171</v>
      </c>
      <c r="B5" s="1451">
        <v>13145</v>
      </c>
      <c r="C5" s="1451">
        <v>16871</v>
      </c>
      <c r="D5" s="1530">
        <f t="shared" si="0"/>
        <v>0.7791476498132891</v>
      </c>
    </row>
    <row r="6" spans="1:16" s="69" customFormat="1" ht="18.75" customHeight="1">
      <c r="A6" s="1448" t="s">
        <v>200</v>
      </c>
      <c r="B6" s="1451">
        <v>17322</v>
      </c>
      <c r="C6" s="1451">
        <v>21189</v>
      </c>
      <c r="D6" s="1530">
        <f t="shared" si="0"/>
        <v>0.81749964604275804</v>
      </c>
      <c r="G6" s="545"/>
    </row>
    <row r="7" spans="1:16" s="69" customFormat="1" ht="18.75" customHeight="1">
      <c r="A7" s="1448" t="s">
        <v>438</v>
      </c>
      <c r="B7" s="1451">
        <v>20898</v>
      </c>
      <c r="C7" s="1451">
        <v>26301</v>
      </c>
      <c r="D7" s="1530">
        <f t="shared" si="0"/>
        <v>0.79457054864834031</v>
      </c>
    </row>
    <row r="8" spans="1:16" s="69" customFormat="1" ht="18.75" customHeight="1">
      <c r="A8" s="1448" t="s">
        <v>507</v>
      </c>
      <c r="B8" s="1451">
        <v>22444</v>
      </c>
      <c r="C8" s="1451">
        <v>28752</v>
      </c>
      <c r="D8" s="1530">
        <f t="shared" si="0"/>
        <v>0.78060656649972171</v>
      </c>
      <c r="F8" s="141"/>
      <c r="G8" s="421"/>
      <c r="H8" s="421"/>
    </row>
    <row r="9" spans="1:16" s="69" customFormat="1" ht="18.75" customHeight="1">
      <c r="A9" s="1448" t="s">
        <v>512</v>
      </c>
      <c r="B9" s="1451">
        <v>25890</v>
      </c>
      <c r="C9" s="1451">
        <v>30331</v>
      </c>
      <c r="D9" s="1530">
        <f t="shared" si="0"/>
        <v>0.85358214368138208</v>
      </c>
      <c r="G9" s="421"/>
      <c r="H9" s="421"/>
    </row>
    <row r="10" spans="1:16" s="69" customFormat="1" ht="18.75" customHeight="1">
      <c r="A10" s="1448" t="s">
        <v>825</v>
      </c>
      <c r="B10" s="1451">
        <v>29910</v>
      </c>
      <c r="C10" s="1451">
        <f>+'V.4.17. Accid.Lab suceso'!H10</f>
        <v>33850</v>
      </c>
      <c r="D10" s="1530">
        <f t="shared" si="0"/>
        <v>0.8836041358936485</v>
      </c>
      <c r="G10" s="421"/>
      <c r="H10" s="421"/>
    </row>
    <row r="11" spans="1:16" s="631" customFormat="1" ht="19.5" customHeight="1">
      <c r="A11" s="1448" t="s">
        <v>910</v>
      </c>
      <c r="B11" s="1451">
        <v>34016</v>
      </c>
      <c r="C11" s="1451">
        <f>+'V.4.17. Accid.Lab suceso'!H11</f>
        <v>37988</v>
      </c>
      <c r="D11" s="1530">
        <f t="shared" si="0"/>
        <v>0.89544066547330736</v>
      </c>
      <c r="G11" s="439"/>
      <c r="H11" s="439"/>
    </row>
    <row r="12" spans="1:16" s="631" customFormat="1" ht="19.5" customHeight="1">
      <c r="A12" s="1448" t="s">
        <v>1007</v>
      </c>
      <c r="B12" s="1451">
        <v>33615</v>
      </c>
      <c r="C12" s="1451">
        <f>+'V.4.17. Accid.Lab suceso'!H12</f>
        <v>37768</v>
      </c>
      <c r="D12" s="1530">
        <f t="shared" si="0"/>
        <v>0.89003918661300574</v>
      </c>
      <c r="G12" s="439"/>
      <c r="H12" s="439"/>
    </row>
    <row r="13" spans="1:16" s="69" customFormat="1" ht="18.75">
      <c r="A13" s="1449" t="s">
        <v>17</v>
      </c>
      <c r="B13" s="1450">
        <f>SUM(B4:B12)</f>
        <v>207698</v>
      </c>
      <c r="C13" s="1450">
        <f>SUM(C4:C12)</f>
        <v>247379</v>
      </c>
      <c r="D13" s="1531">
        <f>AVERAGE(D4:D12)</f>
        <v>0.82492656683689847</v>
      </c>
      <c r="E13" s="126"/>
      <c r="F13" s="126"/>
      <c r="G13" s="421"/>
      <c r="H13" s="421"/>
    </row>
    <row r="14" spans="1:16" s="69" customFormat="1" ht="15.75">
      <c r="A14" s="127"/>
      <c r="B14" s="126"/>
      <c r="C14" s="126"/>
      <c r="D14" s="126"/>
      <c r="E14" s="126"/>
      <c r="F14" s="126"/>
      <c r="G14" s="421"/>
      <c r="H14" s="421"/>
    </row>
    <row r="15" spans="1:16" s="69" customFormat="1" ht="15.75">
      <c r="A15" s="127"/>
      <c r="B15" s="126"/>
      <c r="C15" s="126"/>
      <c r="D15" s="126"/>
      <c r="E15" s="126"/>
      <c r="F15" s="126"/>
      <c r="G15" s="421"/>
      <c r="H15" s="421"/>
    </row>
    <row r="16" spans="1:16" s="69" customFormat="1">
      <c r="A16" s="127"/>
      <c r="B16" s="126"/>
      <c r="C16" s="126"/>
      <c r="D16" s="126"/>
      <c r="E16" s="126"/>
      <c r="F16" s="126"/>
      <c r="G16" s="126"/>
      <c r="H16" s="126"/>
    </row>
    <row r="17" spans="1:4" s="69" customFormat="1">
      <c r="A17" s="127"/>
      <c r="B17" s="126"/>
      <c r="C17" s="126"/>
      <c r="D17" s="126"/>
    </row>
    <row r="18" spans="1:4" s="69" customFormat="1"/>
    <row r="19" spans="1:4" s="69" customFormat="1"/>
    <row r="20" spans="1:4" s="69" customFormat="1"/>
    <row r="21" spans="1:4" s="69" customFormat="1"/>
    <row r="22" spans="1:4" s="69" customFormat="1"/>
    <row r="23" spans="1:4" s="69" customFormat="1"/>
    <row r="24" spans="1:4">
      <c r="A24" s="69"/>
      <c r="B24" s="69"/>
      <c r="C24" s="69"/>
      <c r="D24" s="69"/>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N1" sqref="N1:AC1048576"/>
    </sheetView>
  </sheetViews>
  <sheetFormatPr baseColWidth="10" defaultColWidth="11.42578125" defaultRowHeight="15"/>
  <cols>
    <col min="1" max="1" width="21" style="32" customWidth="1"/>
    <col min="2" max="2" width="13.28515625" style="32" customWidth="1"/>
    <col min="3" max="3" width="17.28515625" style="32" customWidth="1"/>
    <col min="4" max="4" width="13.85546875" style="170" customWidth="1"/>
    <col min="5" max="5" width="21.7109375" style="32" customWidth="1"/>
    <col min="6" max="6" width="21.5703125" style="32" customWidth="1"/>
    <col min="7" max="7" width="11.7109375" style="32" customWidth="1"/>
    <col min="8" max="8" width="13.7109375" style="32" customWidth="1"/>
    <col min="9" max="9" width="20" style="32" customWidth="1"/>
    <col min="10" max="10" width="18.85546875" style="32" customWidth="1"/>
    <col min="11" max="11" width="22.85546875" style="32" customWidth="1"/>
    <col min="12" max="12" width="14.140625" style="32" customWidth="1"/>
    <col min="13" max="13" width="11.42578125" style="32" customWidth="1"/>
    <col min="14" max="16384" width="11.42578125" style="32"/>
  </cols>
  <sheetData>
    <row r="1" spans="1:13" s="69" customFormat="1" ht="86.25" customHeight="1">
      <c r="A1" s="2410"/>
      <c r="B1" s="2410"/>
      <c r="C1" s="2410"/>
      <c r="D1" s="2410"/>
      <c r="E1" s="2410"/>
      <c r="F1" s="2410"/>
      <c r="G1" s="2410"/>
      <c r="H1" s="2410"/>
      <c r="I1" s="2410"/>
      <c r="J1" s="2410"/>
      <c r="K1" s="2410"/>
      <c r="L1" s="2410"/>
      <c r="M1" s="128"/>
    </row>
    <row r="2" spans="1:13" ht="11.25" customHeight="1">
      <c r="A2" s="2421"/>
      <c r="B2" s="2421"/>
      <c r="C2" s="2421"/>
      <c r="D2" s="2421"/>
      <c r="E2" s="2421"/>
      <c r="F2" s="2421"/>
      <c r="G2" s="2421"/>
      <c r="H2" s="2421"/>
      <c r="I2" s="2421"/>
      <c r="J2" s="2421"/>
      <c r="K2" s="2421"/>
      <c r="L2" s="2421"/>
      <c r="M2" s="162"/>
    </row>
    <row r="3" spans="1:13" s="69" customFormat="1" ht="29.25" customHeight="1">
      <c r="A3" s="734" t="s">
        <v>0</v>
      </c>
      <c r="B3" s="735" t="s">
        <v>329</v>
      </c>
      <c r="C3" s="735" t="s">
        <v>328</v>
      </c>
      <c r="D3" s="771" t="s">
        <v>124</v>
      </c>
      <c r="E3" s="984" t="s">
        <v>374</v>
      </c>
      <c r="F3" s="736" t="s">
        <v>373</v>
      </c>
    </row>
    <row r="4" spans="1:13" s="69" customFormat="1" ht="18.75">
      <c r="A4" s="299" t="s">
        <v>199</v>
      </c>
      <c r="B4" s="1453">
        <v>53</v>
      </c>
      <c r="C4" s="1452">
        <v>45</v>
      </c>
      <c r="D4" s="1454">
        <f t="shared" ref="D4:D9" si="0">SUM(B4:C4)</f>
        <v>98</v>
      </c>
      <c r="E4" s="1455">
        <f t="shared" ref="E4:E13" si="1">B4/D4</f>
        <v>0.54081632653061229</v>
      </c>
      <c r="F4" s="1456">
        <f t="shared" ref="F4:F13" si="2">C4/D4</f>
        <v>0.45918367346938777</v>
      </c>
      <c r="G4" s="12"/>
    </row>
    <row r="5" spans="1:13" s="69" customFormat="1" ht="18.75">
      <c r="A5" s="299" t="s">
        <v>171</v>
      </c>
      <c r="B5" s="1453">
        <v>95</v>
      </c>
      <c r="C5" s="1452">
        <v>153</v>
      </c>
      <c r="D5" s="1454">
        <f t="shared" si="0"/>
        <v>248</v>
      </c>
      <c r="E5" s="1455">
        <f t="shared" si="1"/>
        <v>0.38306451612903225</v>
      </c>
      <c r="F5" s="1456">
        <f t="shared" si="2"/>
        <v>0.61693548387096775</v>
      </c>
      <c r="G5" s="12"/>
      <c r="M5" s="32"/>
    </row>
    <row r="6" spans="1:13" s="69" customFormat="1" ht="18.75">
      <c r="A6" s="299" t="s">
        <v>200</v>
      </c>
      <c r="B6" s="1453">
        <v>226</v>
      </c>
      <c r="C6" s="1452">
        <v>169</v>
      </c>
      <c r="D6" s="1454">
        <f t="shared" si="0"/>
        <v>395</v>
      </c>
      <c r="E6" s="1455">
        <f t="shared" si="1"/>
        <v>0.57215189873417727</v>
      </c>
      <c r="F6" s="1456">
        <f t="shared" si="2"/>
        <v>0.42784810126582279</v>
      </c>
      <c r="G6" s="12"/>
      <c r="M6" s="32"/>
    </row>
    <row r="7" spans="1:13" s="69" customFormat="1" ht="18.75">
      <c r="A7" s="299" t="s">
        <v>438</v>
      </c>
      <c r="B7" s="1453">
        <v>191</v>
      </c>
      <c r="C7" s="1452">
        <v>251</v>
      </c>
      <c r="D7" s="1454">
        <f t="shared" si="0"/>
        <v>442</v>
      </c>
      <c r="E7" s="1455">
        <f t="shared" si="1"/>
        <v>0.4321266968325792</v>
      </c>
      <c r="F7" s="1456">
        <f t="shared" si="2"/>
        <v>0.5678733031674208</v>
      </c>
      <c r="G7" s="12"/>
      <c r="M7" s="32"/>
    </row>
    <row r="8" spans="1:13" s="69" customFormat="1" ht="18.75">
      <c r="A8" s="299" t="s">
        <v>507</v>
      </c>
      <c r="B8" s="1453">
        <v>118</v>
      </c>
      <c r="C8" s="1452">
        <v>384</v>
      </c>
      <c r="D8" s="1454">
        <f t="shared" si="0"/>
        <v>502</v>
      </c>
      <c r="E8" s="1455">
        <f>B8/D8</f>
        <v>0.23505976095617531</v>
      </c>
      <c r="F8" s="1456">
        <f>C8/D8</f>
        <v>0.76494023904382469</v>
      </c>
      <c r="G8" s="12"/>
      <c r="M8" s="32"/>
    </row>
    <row r="9" spans="1:13" s="69" customFormat="1" ht="18.75">
      <c r="A9" s="299" t="s">
        <v>512</v>
      </c>
      <c r="B9" s="1453">
        <v>122</v>
      </c>
      <c r="C9" s="1452">
        <v>300</v>
      </c>
      <c r="D9" s="1454">
        <f t="shared" si="0"/>
        <v>422</v>
      </c>
      <c r="E9" s="1455">
        <f>B9/D9</f>
        <v>0.2890995260663507</v>
      </c>
      <c r="F9" s="1456">
        <f>C9/D9</f>
        <v>0.7109004739336493</v>
      </c>
      <c r="G9" s="12"/>
      <c r="M9" s="32"/>
    </row>
    <row r="10" spans="1:13" s="69" customFormat="1" ht="18.75">
      <c r="A10" s="299" t="s">
        <v>825</v>
      </c>
      <c r="B10" s="1453">
        <v>102</v>
      </c>
      <c r="C10" s="1452">
        <v>243</v>
      </c>
      <c r="D10" s="1454">
        <f>SUM(B10:C10)</f>
        <v>345</v>
      </c>
      <c r="E10" s="1455">
        <f>B10/D10</f>
        <v>0.29565217391304349</v>
      </c>
      <c r="F10" s="1456">
        <f>C10/D10</f>
        <v>0.70434782608695656</v>
      </c>
      <c r="G10" s="12"/>
      <c r="M10" s="32"/>
    </row>
    <row r="11" spans="1:13" s="69" customFormat="1" ht="18.75">
      <c r="A11" s="299" t="s">
        <v>910</v>
      </c>
      <c r="B11" s="1453">
        <v>109</v>
      </c>
      <c r="C11" s="1452">
        <v>307</v>
      </c>
      <c r="D11" s="1454">
        <f>SUM(B11:C11)</f>
        <v>416</v>
      </c>
      <c r="E11" s="1455">
        <f>B11/D11</f>
        <v>0.26201923076923078</v>
      </c>
      <c r="F11" s="1456">
        <f>C11/D11</f>
        <v>0.73798076923076927</v>
      </c>
      <c r="G11" s="12"/>
      <c r="M11" s="32"/>
    </row>
    <row r="12" spans="1:13" s="956" customFormat="1" ht="18.75">
      <c r="A12" s="299" t="s">
        <v>1007</v>
      </c>
      <c r="B12" s="1453">
        <v>140</v>
      </c>
      <c r="C12" s="1452">
        <v>320</v>
      </c>
      <c r="D12" s="1454">
        <f>SUM(B12:C12)</f>
        <v>460</v>
      </c>
      <c r="E12" s="1455">
        <f>B12/D12</f>
        <v>0.30434782608695654</v>
      </c>
      <c r="F12" s="1456">
        <f>C12/D12</f>
        <v>0.69565217391304346</v>
      </c>
      <c r="G12" s="12"/>
      <c r="M12" s="32"/>
    </row>
    <row r="13" spans="1:13" s="631" customFormat="1" ht="19.5" customHeight="1">
      <c r="A13" s="771" t="s">
        <v>17</v>
      </c>
      <c r="B13" s="1450">
        <f>SUM(B4:B12)</f>
        <v>1156</v>
      </c>
      <c r="C13" s="1450">
        <f>SUM(C4:C12)</f>
        <v>2172</v>
      </c>
      <c r="D13" s="1449">
        <f>SUM(D4:D12)</f>
        <v>3328</v>
      </c>
      <c r="E13" s="1831">
        <f t="shared" si="1"/>
        <v>0.34735576923076922</v>
      </c>
      <c r="F13" s="1832">
        <f t="shared" si="2"/>
        <v>0.65264423076923073</v>
      </c>
      <c r="M13" s="644"/>
    </row>
    <row r="14" spans="1:13" s="69" customFormat="1">
      <c r="A14" s="127"/>
      <c r="B14" s="126"/>
      <c r="C14" s="126"/>
      <c r="D14" s="982"/>
      <c r="L14" s="32"/>
      <c r="M14" s="32"/>
    </row>
    <row r="15" spans="1:13" s="69" customFormat="1">
      <c r="A15" s="127"/>
      <c r="B15" s="126"/>
      <c r="C15" s="126"/>
      <c r="D15" s="982"/>
      <c r="L15" s="32"/>
      <c r="M15" s="32"/>
    </row>
    <row r="16" spans="1:13" s="69" customFormat="1">
      <c r="A16" s="127"/>
      <c r="B16" s="126"/>
      <c r="C16" s="126"/>
      <c r="D16" s="982"/>
    </row>
    <row r="17" spans="1:12" s="69" customFormat="1">
      <c r="A17" s="127"/>
      <c r="B17" s="126"/>
      <c r="C17" s="126"/>
      <c r="D17" s="982"/>
    </row>
    <row r="18" spans="1:12" s="69" customFormat="1">
      <c r="D18" s="982"/>
    </row>
    <row r="19" spans="1:12" s="69" customFormat="1">
      <c r="D19" s="982"/>
    </row>
    <row r="20" spans="1:12" s="69" customFormat="1">
      <c r="D20" s="982"/>
    </row>
    <row r="21" spans="1:12" s="69" customFormat="1">
      <c r="D21" s="982"/>
    </row>
    <row r="22" spans="1:12" s="69" customFormat="1">
      <c r="D22" s="982"/>
    </row>
    <row r="23" spans="1:12" s="69" customFormat="1">
      <c r="D23" s="982"/>
    </row>
    <row r="24" spans="1:12">
      <c r="A24" s="69"/>
      <c r="B24" s="69"/>
      <c r="C24" s="69"/>
      <c r="D24" s="982"/>
      <c r="E24" s="69"/>
      <c r="F24" s="69"/>
    </row>
    <row r="25" spans="1:12">
      <c r="L25" s="12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6" style="32" customWidth="1"/>
    <col min="2" max="3" width="12.28515625" style="32" customWidth="1"/>
    <col min="4" max="4" width="14.42578125" style="32" customWidth="1"/>
    <col min="5" max="5" width="17.7109375" style="32" customWidth="1"/>
    <col min="6" max="6" width="17" style="32" customWidth="1"/>
    <col min="7" max="11" width="21" style="32" customWidth="1"/>
    <col min="12" max="12" width="16.28515625" style="32" customWidth="1"/>
    <col min="13" max="13" width="11.42578125" style="32" customWidth="1"/>
    <col min="14" max="23" width="11.85546875" style="32" customWidth="1"/>
    <col min="24" max="16384" width="11.42578125" style="32"/>
  </cols>
  <sheetData>
    <row r="1" spans="1:13" s="69" customFormat="1" ht="66" customHeight="1">
      <c r="A1" s="2422"/>
      <c r="B1" s="2422"/>
      <c r="C1" s="2422"/>
      <c r="D1" s="2422"/>
      <c r="E1" s="2422"/>
      <c r="F1" s="2422"/>
      <c r="G1" s="2422"/>
      <c r="H1" s="2422"/>
      <c r="I1" s="2422"/>
      <c r="J1" s="2422"/>
      <c r="K1" s="2422"/>
      <c r="L1" s="2422"/>
      <c r="M1" s="128"/>
    </row>
    <row r="2" spans="1:13" ht="8.25" customHeight="1">
      <c r="A2" s="176"/>
      <c r="B2" s="176"/>
      <c r="C2" s="176"/>
      <c r="D2" s="176"/>
      <c r="E2" s="176"/>
      <c r="F2" s="176"/>
      <c r="G2" s="176"/>
      <c r="H2" s="176"/>
      <c r="I2" s="176"/>
      <c r="J2" s="176"/>
      <c r="K2" s="176"/>
      <c r="L2" s="176"/>
      <c r="M2" s="162"/>
    </row>
    <row r="3" spans="1:13" s="69" customFormat="1" ht="21.75" customHeight="1">
      <c r="A3" s="1183" t="s">
        <v>0</v>
      </c>
      <c r="B3" s="986" t="s">
        <v>329</v>
      </c>
      <c r="C3" s="986" t="s">
        <v>328</v>
      </c>
      <c r="D3" s="437" t="s">
        <v>124</v>
      </c>
      <c r="E3" s="2234" t="s">
        <v>374</v>
      </c>
      <c r="F3" s="459" t="s">
        <v>373</v>
      </c>
    </row>
    <row r="4" spans="1:13" s="69" customFormat="1" ht="15.75">
      <c r="A4" s="1182" t="s">
        <v>199</v>
      </c>
      <c r="B4" s="987">
        <v>65</v>
      </c>
      <c r="C4" s="988">
        <v>86</v>
      </c>
      <c r="D4" s="989">
        <f t="shared" ref="D4:D12" si="0">SUM(B4:C4)</f>
        <v>151</v>
      </c>
      <c r="E4" s="990">
        <f>B5/D4</f>
        <v>0.58940397350993379</v>
      </c>
      <c r="F4" s="991">
        <f>C5/D4</f>
        <v>0.37748344370860926</v>
      </c>
      <c r="G4" s="12"/>
    </row>
    <row r="5" spans="1:13" s="69" customFormat="1" ht="15.75">
      <c r="A5" s="473" t="s">
        <v>171</v>
      </c>
      <c r="B5" s="987">
        <v>89</v>
      </c>
      <c r="C5" s="988">
        <v>57</v>
      </c>
      <c r="D5" s="989">
        <f t="shared" si="0"/>
        <v>146</v>
      </c>
      <c r="E5" s="990">
        <f t="shared" ref="E5:E13" si="1">B5/D5</f>
        <v>0.6095890410958904</v>
      </c>
      <c r="F5" s="991">
        <f t="shared" ref="F5:F13" si="2">C5/D5</f>
        <v>0.3904109589041096</v>
      </c>
      <c r="G5" s="12"/>
      <c r="M5" s="32"/>
    </row>
    <row r="6" spans="1:13" s="69" customFormat="1" ht="15.75">
      <c r="A6" s="473" t="s">
        <v>200</v>
      </c>
      <c r="B6" s="987">
        <v>86</v>
      </c>
      <c r="C6" s="988">
        <v>86</v>
      </c>
      <c r="D6" s="989">
        <f t="shared" si="0"/>
        <v>172</v>
      </c>
      <c r="E6" s="990">
        <f t="shared" si="1"/>
        <v>0.5</v>
      </c>
      <c r="F6" s="991">
        <f t="shared" si="2"/>
        <v>0.5</v>
      </c>
      <c r="G6" s="12"/>
      <c r="M6" s="32"/>
    </row>
    <row r="7" spans="1:13" s="69" customFormat="1" ht="15.75">
      <c r="A7" s="467" t="s">
        <v>438</v>
      </c>
      <c r="B7" s="987">
        <v>45</v>
      </c>
      <c r="C7" s="988">
        <v>77</v>
      </c>
      <c r="D7" s="989">
        <f t="shared" si="0"/>
        <v>122</v>
      </c>
      <c r="E7" s="990">
        <f t="shared" si="1"/>
        <v>0.36885245901639346</v>
      </c>
      <c r="F7" s="991">
        <f t="shared" si="2"/>
        <v>0.63114754098360659</v>
      </c>
      <c r="G7" s="12"/>
      <c r="M7" s="32"/>
    </row>
    <row r="8" spans="1:13" s="69" customFormat="1" ht="15.75">
      <c r="A8" s="467" t="s">
        <v>507</v>
      </c>
      <c r="B8" s="987">
        <v>79</v>
      </c>
      <c r="C8" s="988">
        <v>133</v>
      </c>
      <c r="D8" s="989">
        <f t="shared" si="0"/>
        <v>212</v>
      </c>
      <c r="E8" s="990">
        <f t="shared" si="1"/>
        <v>0.37264150943396224</v>
      </c>
      <c r="F8" s="991">
        <f t="shared" si="2"/>
        <v>0.62735849056603776</v>
      </c>
      <c r="G8" s="12"/>
      <c r="M8" s="32"/>
    </row>
    <row r="9" spans="1:13" s="69" customFormat="1" ht="15.75">
      <c r="A9" s="467" t="s">
        <v>512</v>
      </c>
      <c r="B9" s="987">
        <v>66</v>
      </c>
      <c r="C9" s="988">
        <v>115</v>
      </c>
      <c r="D9" s="989">
        <f t="shared" si="0"/>
        <v>181</v>
      </c>
      <c r="E9" s="990">
        <f t="shared" si="1"/>
        <v>0.36464088397790057</v>
      </c>
      <c r="F9" s="991">
        <f t="shared" si="2"/>
        <v>0.63535911602209949</v>
      </c>
      <c r="G9" s="12"/>
      <c r="M9" s="32"/>
    </row>
    <row r="10" spans="1:13" s="69" customFormat="1" ht="15.75">
      <c r="A10" s="467" t="s">
        <v>825</v>
      </c>
      <c r="B10" s="987">
        <v>99</v>
      </c>
      <c r="C10" s="988">
        <v>176</v>
      </c>
      <c r="D10" s="989">
        <f t="shared" si="0"/>
        <v>275</v>
      </c>
      <c r="E10" s="990">
        <f t="shared" si="1"/>
        <v>0.36</v>
      </c>
      <c r="F10" s="991">
        <f t="shared" si="2"/>
        <v>0.64</v>
      </c>
      <c r="G10" s="12"/>
      <c r="M10" s="32"/>
    </row>
    <row r="11" spans="1:13" s="956" customFormat="1" ht="15.75">
      <c r="A11" s="473" t="s">
        <v>910</v>
      </c>
      <c r="B11" s="1214">
        <v>134</v>
      </c>
      <c r="C11" s="1095">
        <v>184</v>
      </c>
      <c r="D11" s="1215">
        <f t="shared" si="0"/>
        <v>318</v>
      </c>
      <c r="E11" s="990">
        <f>B11/D11</f>
        <v>0.42138364779874216</v>
      </c>
      <c r="F11" s="991">
        <f>C11/D11</f>
        <v>0.57861635220125784</v>
      </c>
      <c r="G11" s="12"/>
      <c r="M11" s="32"/>
    </row>
    <row r="12" spans="1:13" s="956" customFormat="1" ht="15.75">
      <c r="A12" s="473" t="s">
        <v>1007</v>
      </c>
      <c r="B12" s="1214">
        <v>110</v>
      </c>
      <c r="C12" s="1095">
        <v>171</v>
      </c>
      <c r="D12" s="1215">
        <f t="shared" si="0"/>
        <v>281</v>
      </c>
      <c r="E12" s="990">
        <f>B12/D12</f>
        <v>0.3914590747330961</v>
      </c>
      <c r="F12" s="991">
        <f>C12/D12</f>
        <v>0.60854092526690395</v>
      </c>
      <c r="G12" s="12"/>
      <c r="M12" s="32"/>
    </row>
    <row r="13" spans="1:13" s="69" customFormat="1" ht="15.75">
      <c r="A13" s="1702" t="s">
        <v>17</v>
      </c>
      <c r="B13" s="992">
        <f>SUM(B4:B12)</f>
        <v>773</v>
      </c>
      <c r="C13" s="992">
        <f>SUM(C4:C12)</f>
        <v>1085</v>
      </c>
      <c r="D13" s="993">
        <f>SUM(D4:D10)</f>
        <v>1259</v>
      </c>
      <c r="E13" s="994">
        <f t="shared" si="1"/>
        <v>0.61397934868943604</v>
      </c>
      <c r="F13" s="995">
        <f t="shared" si="2"/>
        <v>0.86179507545671163</v>
      </c>
      <c r="G13" s="12"/>
      <c r="M13" s="32"/>
    </row>
    <row r="14" spans="1:13" s="69" customFormat="1">
      <c r="A14" s="127"/>
      <c r="B14" s="126"/>
      <c r="C14" s="126"/>
      <c r="M14" s="32"/>
    </row>
    <row r="15" spans="1:13" s="69" customFormat="1">
      <c r="A15" s="127"/>
      <c r="B15" s="126"/>
      <c r="C15" s="126"/>
      <c r="L15" s="32"/>
      <c r="M15" s="32"/>
    </row>
    <row r="16" spans="1:13" s="69" customFormat="1">
      <c r="A16" s="127"/>
      <c r="B16" s="126"/>
      <c r="C16" s="126"/>
      <c r="L16" s="32"/>
      <c r="M16" s="32"/>
    </row>
    <row r="17" spans="1:12" s="69" customFormat="1">
      <c r="A17" s="127"/>
      <c r="B17" s="126"/>
      <c r="C17" s="126"/>
    </row>
    <row r="18" spans="1:12" s="69" customFormat="1"/>
    <row r="19" spans="1:12" s="69" customFormat="1"/>
    <row r="20" spans="1:12" s="69" customFormat="1"/>
    <row r="21" spans="1:12" s="69" customFormat="1"/>
    <row r="22" spans="1:12" s="69" customFormat="1"/>
    <row r="23" spans="1:12" s="69" customFormat="1"/>
    <row r="24" spans="1:12" s="69" customFormat="1"/>
    <row r="26" spans="1:12">
      <c r="L26" s="125"/>
    </row>
  </sheetData>
  <mergeCells count="1">
    <mergeCell ref="A1:L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4"/>
  <sheetViews>
    <sheetView showGridLines="0" view="pageBreakPreview" zoomScale="73" zoomScaleNormal="100" zoomScaleSheetLayoutView="73" workbookViewId="0">
      <selection activeCell="N1" sqref="N1:AF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9" customFormat="1" ht="67.5" customHeight="1">
      <c r="A1" s="2409"/>
      <c r="B1" s="2409"/>
      <c r="C1" s="2409"/>
      <c r="D1" s="2409"/>
      <c r="E1" s="2409"/>
      <c r="F1" s="2409"/>
      <c r="G1" s="2409"/>
      <c r="H1" s="2409"/>
      <c r="I1" s="2409"/>
      <c r="J1" s="2409"/>
      <c r="K1" s="2409"/>
      <c r="L1" s="2409"/>
      <c r="M1" s="2409"/>
    </row>
    <row r="2" spans="1:13" ht="9" customHeight="1">
      <c r="A2" s="160"/>
      <c r="B2" s="160"/>
      <c r="C2" s="160"/>
      <c r="D2" s="160"/>
      <c r="E2" s="160"/>
      <c r="F2" s="160"/>
      <c r="G2" s="160"/>
      <c r="H2" s="160"/>
      <c r="I2" s="160"/>
      <c r="J2" s="160"/>
      <c r="K2" s="160"/>
      <c r="L2" s="160"/>
      <c r="M2" s="160"/>
    </row>
    <row r="3" spans="1:13" s="69" customFormat="1" ht="31.5">
      <c r="A3" s="474" t="s">
        <v>0</v>
      </c>
      <c r="B3" s="423" t="s">
        <v>219</v>
      </c>
      <c r="C3" s="423" t="s">
        <v>218</v>
      </c>
      <c r="D3" s="423" t="s">
        <v>217</v>
      </c>
      <c r="E3" s="423" t="s">
        <v>216</v>
      </c>
      <c r="F3" s="436" t="s">
        <v>124</v>
      </c>
      <c r="G3" s="440" t="s">
        <v>215</v>
      </c>
      <c r="H3" s="423" t="s">
        <v>214</v>
      </c>
      <c r="I3" s="423" t="s">
        <v>213</v>
      </c>
      <c r="J3" s="424" t="s">
        <v>212</v>
      </c>
    </row>
    <row r="4" spans="1:13" s="69" customFormat="1" ht="15.75">
      <c r="A4" s="481" t="s">
        <v>199</v>
      </c>
      <c r="B4" s="733">
        <v>34</v>
      </c>
      <c r="C4" s="733">
        <v>28</v>
      </c>
      <c r="D4" s="733">
        <v>2</v>
      </c>
      <c r="E4" s="733">
        <v>1</v>
      </c>
      <c r="F4" s="1001">
        <f t="shared" ref="F4:F9" si="0">SUM(B4:E4)</f>
        <v>65</v>
      </c>
      <c r="G4" s="996">
        <f t="shared" ref="G4:G13" si="1">B4/F4</f>
        <v>0.52307692307692311</v>
      </c>
      <c r="H4" s="485">
        <f t="shared" ref="H4:H13" si="2">C4/F4</f>
        <v>0.43076923076923079</v>
      </c>
      <c r="I4" s="485">
        <f t="shared" ref="I4:I13" si="3">D4/F4</f>
        <v>3.0769230769230771E-2</v>
      </c>
      <c r="J4" s="486">
        <f t="shared" ref="J4:J13" si="4">E4/F4</f>
        <v>1.5384615384615385E-2</v>
      </c>
    </row>
    <row r="5" spans="1:13" s="69" customFormat="1" ht="15.75">
      <c r="A5" s="481" t="s">
        <v>171</v>
      </c>
      <c r="B5" s="733">
        <v>20</v>
      </c>
      <c r="C5" s="733">
        <v>64</v>
      </c>
      <c r="D5" s="733">
        <v>5</v>
      </c>
      <c r="E5" s="733">
        <v>0</v>
      </c>
      <c r="F5" s="1001">
        <f t="shared" si="0"/>
        <v>89</v>
      </c>
      <c r="G5" s="996">
        <f t="shared" si="1"/>
        <v>0.2247191011235955</v>
      </c>
      <c r="H5" s="485">
        <f t="shared" si="2"/>
        <v>0.7191011235955056</v>
      </c>
      <c r="I5" s="485">
        <f t="shared" si="3"/>
        <v>5.6179775280898875E-2</v>
      </c>
      <c r="J5" s="486">
        <f t="shared" si="4"/>
        <v>0</v>
      </c>
    </row>
    <row r="6" spans="1:13" s="69" customFormat="1" ht="15.75">
      <c r="A6" s="327" t="s">
        <v>200</v>
      </c>
      <c r="B6" s="334">
        <v>29</v>
      </c>
      <c r="C6" s="334">
        <v>54</v>
      </c>
      <c r="D6" s="334">
        <v>3</v>
      </c>
      <c r="E6" s="334">
        <v>0</v>
      </c>
      <c r="F6" s="1002">
        <f t="shared" si="0"/>
        <v>86</v>
      </c>
      <c r="G6" s="996">
        <f t="shared" si="1"/>
        <v>0.33720930232558138</v>
      </c>
      <c r="H6" s="485">
        <f t="shared" si="2"/>
        <v>0.62790697674418605</v>
      </c>
      <c r="I6" s="485">
        <f t="shared" si="3"/>
        <v>3.4883720930232558E-2</v>
      </c>
      <c r="J6" s="486">
        <f t="shared" si="4"/>
        <v>0</v>
      </c>
    </row>
    <row r="7" spans="1:13" s="69" customFormat="1" ht="15.75">
      <c r="A7" s="327" t="s">
        <v>438</v>
      </c>
      <c r="B7" s="334">
        <v>15</v>
      </c>
      <c r="C7" s="334">
        <v>26</v>
      </c>
      <c r="D7" s="334">
        <v>4</v>
      </c>
      <c r="E7" s="334"/>
      <c r="F7" s="1002">
        <f t="shared" si="0"/>
        <v>45</v>
      </c>
      <c r="G7" s="996">
        <f t="shared" si="1"/>
        <v>0.33333333333333331</v>
      </c>
      <c r="H7" s="485">
        <f t="shared" si="2"/>
        <v>0.57777777777777772</v>
      </c>
      <c r="I7" s="485">
        <f t="shared" si="3"/>
        <v>8.8888888888888892E-2</v>
      </c>
      <c r="J7" s="486">
        <f t="shared" si="4"/>
        <v>0</v>
      </c>
    </row>
    <row r="8" spans="1:13" s="69" customFormat="1" ht="15.75">
      <c r="A8" s="327" t="s">
        <v>507</v>
      </c>
      <c r="B8" s="334">
        <v>40</v>
      </c>
      <c r="C8" s="334">
        <v>38</v>
      </c>
      <c r="D8" s="334">
        <v>1</v>
      </c>
      <c r="E8" s="334"/>
      <c r="F8" s="1002">
        <f t="shared" si="0"/>
        <v>79</v>
      </c>
      <c r="G8" s="996">
        <f t="shared" si="1"/>
        <v>0.50632911392405067</v>
      </c>
      <c r="H8" s="485">
        <f t="shared" si="2"/>
        <v>0.48101265822784811</v>
      </c>
      <c r="I8" s="485">
        <f t="shared" si="3"/>
        <v>1.2658227848101266E-2</v>
      </c>
      <c r="J8" s="486">
        <f t="shared" si="4"/>
        <v>0</v>
      </c>
    </row>
    <row r="9" spans="1:13" s="69" customFormat="1" ht="15.75">
      <c r="A9" s="327" t="s">
        <v>512</v>
      </c>
      <c r="B9" s="334">
        <v>31</v>
      </c>
      <c r="C9" s="334">
        <v>32</v>
      </c>
      <c r="D9" s="334">
        <v>3</v>
      </c>
      <c r="E9" s="334"/>
      <c r="F9" s="1002">
        <f t="shared" si="0"/>
        <v>66</v>
      </c>
      <c r="G9" s="996">
        <f t="shared" si="1"/>
        <v>0.46969696969696972</v>
      </c>
      <c r="H9" s="485">
        <f t="shared" si="2"/>
        <v>0.48484848484848486</v>
      </c>
      <c r="I9" s="485">
        <f t="shared" si="3"/>
        <v>4.5454545454545456E-2</v>
      </c>
      <c r="J9" s="486">
        <f t="shared" si="4"/>
        <v>0</v>
      </c>
    </row>
    <row r="10" spans="1:13" s="69" customFormat="1" ht="15.75">
      <c r="A10" s="327" t="s">
        <v>825</v>
      </c>
      <c r="B10" s="334">
        <v>51</v>
      </c>
      <c r="C10" s="334">
        <v>48</v>
      </c>
      <c r="D10" s="334">
        <v>0</v>
      </c>
      <c r="E10" s="334"/>
      <c r="F10" s="1002">
        <f>SUM(B10:E10)</f>
        <v>99</v>
      </c>
      <c r="G10" s="996">
        <f t="shared" si="1"/>
        <v>0.51515151515151514</v>
      </c>
      <c r="H10" s="485">
        <f t="shared" si="2"/>
        <v>0.48484848484848486</v>
      </c>
      <c r="I10" s="485">
        <f t="shared" si="3"/>
        <v>0</v>
      </c>
      <c r="J10" s="486">
        <f t="shared" si="4"/>
        <v>0</v>
      </c>
    </row>
    <row r="11" spans="1:13" s="956" customFormat="1" ht="15.75">
      <c r="A11" s="327" t="s">
        <v>910</v>
      </c>
      <c r="B11" s="334">
        <v>79</v>
      </c>
      <c r="C11" s="334">
        <v>53</v>
      </c>
      <c r="D11" s="334">
        <v>2</v>
      </c>
      <c r="E11" s="334"/>
      <c r="F11" s="1002">
        <f>SUM(B11:E11)</f>
        <v>134</v>
      </c>
      <c r="G11" s="996">
        <f>B11/F11</f>
        <v>0.58955223880597019</v>
      </c>
      <c r="H11" s="485">
        <f>C11/F11</f>
        <v>0.39552238805970147</v>
      </c>
      <c r="I11" s="485">
        <f>D11/F11</f>
        <v>1.4925373134328358E-2</v>
      </c>
      <c r="J11" s="486">
        <f>E11/F11</f>
        <v>0</v>
      </c>
    </row>
    <row r="12" spans="1:13" s="956" customFormat="1" ht="15.75">
      <c r="A12" s="327" t="s">
        <v>1007</v>
      </c>
      <c r="B12" s="334">
        <v>52</v>
      </c>
      <c r="C12" s="334">
        <v>54</v>
      </c>
      <c r="D12" s="334">
        <v>4</v>
      </c>
      <c r="E12" s="334"/>
      <c r="F12" s="1002">
        <f>SUM(B12:E12)</f>
        <v>110</v>
      </c>
      <c r="G12" s="996">
        <f>B12/F12</f>
        <v>0.47272727272727272</v>
      </c>
      <c r="H12" s="485">
        <f>C12/F12</f>
        <v>0.49090909090909091</v>
      </c>
      <c r="I12" s="485">
        <f>D12/F12</f>
        <v>3.6363636363636362E-2</v>
      </c>
      <c r="J12" s="486">
        <f>E12/F12</f>
        <v>0</v>
      </c>
    </row>
    <row r="13" spans="1:13" s="69" customFormat="1" ht="15.75">
      <c r="A13" s="436" t="s">
        <v>17</v>
      </c>
      <c r="B13" s="482">
        <f>SUM(B4:B12)</f>
        <v>351</v>
      </c>
      <c r="C13" s="482">
        <f>SUM(C4:C12)</f>
        <v>397</v>
      </c>
      <c r="D13" s="482">
        <f>SUM(D4:D12)</f>
        <v>24</v>
      </c>
      <c r="E13" s="482">
        <f>SUM(E4:E11)</f>
        <v>1</v>
      </c>
      <c r="F13" s="998">
        <f>SUM(F4:F12)</f>
        <v>773</v>
      </c>
      <c r="G13" s="997">
        <f t="shared" si="1"/>
        <v>0.45407503234152652</v>
      </c>
      <c r="H13" s="483">
        <f t="shared" si="2"/>
        <v>0.51358344113842169</v>
      </c>
      <c r="I13" s="483">
        <f t="shared" si="3"/>
        <v>3.1047865459249677E-2</v>
      </c>
      <c r="J13" s="484">
        <f t="shared" si="4"/>
        <v>1.29366106080207E-3</v>
      </c>
    </row>
    <row r="14" spans="1:13" s="69" customFormat="1" ht="17.25" customHeight="1">
      <c r="A14" s="127" t="s">
        <v>860</v>
      </c>
      <c r="B14" s="126"/>
      <c r="C14" s="126"/>
      <c r="D14" s="126"/>
      <c r="E14" s="126"/>
    </row>
    <row r="15" spans="1:13" s="69" customFormat="1">
      <c r="A15" s="127"/>
      <c r="B15" s="126"/>
      <c r="C15" s="126"/>
      <c r="D15" s="126"/>
      <c r="E15" s="126"/>
    </row>
    <row r="16" spans="1:13" s="69" customFormat="1">
      <c r="A16" s="127"/>
      <c r="B16" s="126"/>
      <c r="C16" s="126"/>
      <c r="D16" s="126"/>
      <c r="E16" s="126"/>
    </row>
    <row r="17" spans="1:5" s="69" customFormat="1">
      <c r="A17" s="127"/>
      <c r="B17" s="126"/>
      <c r="C17" s="126"/>
      <c r="D17" s="126"/>
      <c r="E17" s="126"/>
    </row>
    <row r="18" spans="1:5" s="69" customFormat="1"/>
    <row r="19" spans="1:5" s="69" customFormat="1"/>
    <row r="20" spans="1:5" s="69" customFormat="1"/>
    <row r="21" spans="1:5" s="69" customFormat="1"/>
    <row r="22" spans="1:5" s="69" customFormat="1"/>
    <row r="23" spans="1:5" s="69" customFormat="1"/>
    <row r="24" spans="1:5" s="69" customFormat="1"/>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9" customFormat="1" ht="69" customHeight="1">
      <c r="A1" s="2422"/>
      <c r="B1" s="2422"/>
      <c r="C1" s="2422"/>
      <c r="D1" s="2422"/>
      <c r="E1" s="2422"/>
      <c r="F1" s="2422"/>
      <c r="G1" s="2422"/>
      <c r="H1" s="2422"/>
      <c r="I1" s="2422"/>
      <c r="J1" s="2422"/>
      <c r="K1" s="2422"/>
      <c r="L1" s="2422"/>
      <c r="M1" s="2422"/>
    </row>
    <row r="2" spans="1:13" ht="3" customHeight="1">
      <c r="A2" s="176"/>
      <c r="B2" s="176"/>
      <c r="C2" s="176"/>
      <c r="D2" s="176"/>
      <c r="E2" s="176"/>
      <c r="F2" s="2222"/>
      <c r="G2" s="176"/>
      <c r="H2" s="176"/>
      <c r="I2" s="176"/>
      <c r="J2" s="176"/>
      <c r="K2" s="176"/>
      <c r="L2" s="176"/>
      <c r="M2" s="176"/>
    </row>
    <row r="3" spans="1:13" s="69" customFormat="1" ht="24" customHeight="1">
      <c r="A3" s="474" t="s">
        <v>0</v>
      </c>
      <c r="B3" s="423" t="s">
        <v>342</v>
      </c>
      <c r="C3" s="423" t="s">
        <v>341</v>
      </c>
      <c r="D3" s="423" t="s">
        <v>340</v>
      </c>
      <c r="E3" s="423" t="s">
        <v>339</v>
      </c>
      <c r="F3" s="423" t="s">
        <v>984</v>
      </c>
      <c r="G3" s="436" t="s">
        <v>124</v>
      </c>
      <c r="H3" s="440" t="s">
        <v>375</v>
      </c>
      <c r="I3" s="423" t="s">
        <v>335</v>
      </c>
      <c r="J3" s="423" t="s">
        <v>334</v>
      </c>
      <c r="K3" s="424" t="s">
        <v>333</v>
      </c>
    </row>
    <row r="4" spans="1:13" s="69" customFormat="1" ht="16.5" customHeight="1">
      <c r="A4" s="481" t="s">
        <v>199</v>
      </c>
      <c r="B4" s="439">
        <v>11</v>
      </c>
      <c r="C4" s="439">
        <v>50</v>
      </c>
      <c r="D4" s="439">
        <v>2</v>
      </c>
      <c r="E4" s="439">
        <v>2</v>
      </c>
      <c r="F4" s="439"/>
      <c r="G4" s="999">
        <f t="shared" ref="G4:G10" si="0">SUM(B4:E4)</f>
        <v>65</v>
      </c>
      <c r="H4" s="996">
        <f t="shared" ref="H4:H10" si="1">B4/G4</f>
        <v>0.16923076923076924</v>
      </c>
      <c r="I4" s="485">
        <f t="shared" ref="I4:I13" si="2">C4/G4</f>
        <v>0.76923076923076927</v>
      </c>
      <c r="J4" s="485">
        <f t="shared" ref="J4:J13" si="3">D4/G4</f>
        <v>3.0769230769230771E-2</v>
      </c>
      <c r="K4" s="486">
        <f t="shared" ref="K4:K13" si="4">E4/G4</f>
        <v>3.0769230769230771E-2</v>
      </c>
    </row>
    <row r="5" spans="1:13" s="69" customFormat="1" ht="16.5" customHeight="1">
      <c r="A5" s="481" t="s">
        <v>171</v>
      </c>
      <c r="B5" s="439">
        <v>7</v>
      </c>
      <c r="C5" s="439">
        <v>60</v>
      </c>
      <c r="D5" s="439">
        <v>14</v>
      </c>
      <c r="E5" s="439">
        <v>8</v>
      </c>
      <c r="F5" s="439"/>
      <c r="G5" s="999">
        <f t="shared" si="0"/>
        <v>89</v>
      </c>
      <c r="H5" s="996">
        <f t="shared" si="1"/>
        <v>7.8651685393258425E-2</v>
      </c>
      <c r="I5" s="485">
        <f t="shared" si="2"/>
        <v>0.6741573033707865</v>
      </c>
      <c r="J5" s="485">
        <f t="shared" si="3"/>
        <v>0.15730337078651685</v>
      </c>
      <c r="K5" s="486">
        <f t="shared" si="4"/>
        <v>8.98876404494382E-2</v>
      </c>
    </row>
    <row r="6" spans="1:13" s="69" customFormat="1" ht="16.5" customHeight="1">
      <c r="A6" s="327" t="s">
        <v>200</v>
      </c>
      <c r="B6" s="415">
        <v>6</v>
      </c>
      <c r="C6" s="415">
        <v>64</v>
      </c>
      <c r="D6" s="415">
        <v>10</v>
      </c>
      <c r="E6" s="415">
        <v>6</v>
      </c>
      <c r="F6" s="415"/>
      <c r="G6" s="1000">
        <f t="shared" si="0"/>
        <v>86</v>
      </c>
      <c r="H6" s="996">
        <f t="shared" si="1"/>
        <v>6.9767441860465115E-2</v>
      </c>
      <c r="I6" s="485">
        <f t="shared" si="2"/>
        <v>0.7441860465116279</v>
      </c>
      <c r="J6" s="485">
        <f t="shared" si="3"/>
        <v>0.11627906976744186</v>
      </c>
      <c r="K6" s="486">
        <f t="shared" si="4"/>
        <v>6.9767441860465115E-2</v>
      </c>
    </row>
    <row r="7" spans="1:13" s="69" customFormat="1" ht="16.5" customHeight="1">
      <c r="A7" s="327" t="s">
        <v>438</v>
      </c>
      <c r="B7" s="415">
        <v>6</v>
      </c>
      <c r="C7" s="415">
        <v>26</v>
      </c>
      <c r="D7" s="415">
        <v>10</v>
      </c>
      <c r="E7" s="415">
        <v>3</v>
      </c>
      <c r="F7" s="415"/>
      <c r="G7" s="1000">
        <f t="shared" si="0"/>
        <v>45</v>
      </c>
      <c r="H7" s="996">
        <f t="shared" si="1"/>
        <v>0.13333333333333333</v>
      </c>
      <c r="I7" s="485">
        <f t="shared" si="2"/>
        <v>0.57777777777777772</v>
      </c>
      <c r="J7" s="485">
        <f t="shared" si="3"/>
        <v>0.22222222222222221</v>
      </c>
      <c r="K7" s="486">
        <f t="shared" si="4"/>
        <v>6.6666666666666666E-2</v>
      </c>
    </row>
    <row r="8" spans="1:13" s="69" customFormat="1" ht="16.5" customHeight="1">
      <c r="A8" s="327" t="s">
        <v>507</v>
      </c>
      <c r="B8" s="415">
        <v>8</v>
      </c>
      <c r="C8" s="415">
        <v>58</v>
      </c>
      <c r="D8" s="415">
        <v>8</v>
      </c>
      <c r="E8" s="415">
        <v>5</v>
      </c>
      <c r="F8" s="415"/>
      <c r="G8" s="1000">
        <f t="shared" si="0"/>
        <v>79</v>
      </c>
      <c r="H8" s="996">
        <f t="shared" si="1"/>
        <v>0.10126582278481013</v>
      </c>
      <c r="I8" s="485">
        <f t="shared" si="2"/>
        <v>0.73417721518987344</v>
      </c>
      <c r="J8" s="485">
        <f t="shared" si="3"/>
        <v>0.10126582278481013</v>
      </c>
      <c r="K8" s="486">
        <f t="shared" si="4"/>
        <v>6.3291139240506333E-2</v>
      </c>
    </row>
    <row r="9" spans="1:13" s="69" customFormat="1" ht="16.5" customHeight="1">
      <c r="A9" s="327" t="s">
        <v>512</v>
      </c>
      <c r="B9" s="415">
        <v>7</v>
      </c>
      <c r="C9" s="415">
        <v>49</v>
      </c>
      <c r="D9" s="415">
        <v>8</v>
      </c>
      <c r="E9" s="415">
        <v>2</v>
      </c>
      <c r="F9" s="415"/>
      <c r="G9" s="1000">
        <f t="shared" si="0"/>
        <v>66</v>
      </c>
      <c r="H9" s="996">
        <f t="shared" si="1"/>
        <v>0.10606060606060606</v>
      </c>
      <c r="I9" s="485">
        <f t="shared" si="2"/>
        <v>0.74242424242424243</v>
      </c>
      <c r="J9" s="485">
        <f t="shared" si="3"/>
        <v>0.12121212121212122</v>
      </c>
      <c r="K9" s="486">
        <f t="shared" si="4"/>
        <v>3.0303030303030304E-2</v>
      </c>
    </row>
    <row r="10" spans="1:13" s="69" customFormat="1" ht="16.5" customHeight="1">
      <c r="A10" s="327" t="s">
        <v>825</v>
      </c>
      <c r="B10" s="415">
        <v>22</v>
      </c>
      <c r="C10" s="415">
        <v>66</v>
      </c>
      <c r="D10" s="415">
        <v>5</v>
      </c>
      <c r="E10" s="415">
        <v>6</v>
      </c>
      <c r="F10" s="415"/>
      <c r="G10" s="1000">
        <f t="shared" si="0"/>
        <v>99</v>
      </c>
      <c r="H10" s="996">
        <f t="shared" si="1"/>
        <v>0.22222222222222221</v>
      </c>
      <c r="I10" s="485">
        <f t="shared" si="2"/>
        <v>0.66666666666666663</v>
      </c>
      <c r="J10" s="485">
        <f t="shared" si="3"/>
        <v>5.0505050505050504E-2</v>
      </c>
      <c r="K10" s="486">
        <f t="shared" si="4"/>
        <v>6.0606060606060608E-2</v>
      </c>
    </row>
    <row r="11" spans="1:13" s="956" customFormat="1" ht="16.5" customHeight="1">
      <c r="A11" s="327" t="s">
        <v>910</v>
      </c>
      <c r="B11" s="415">
        <v>32</v>
      </c>
      <c r="C11" s="415">
        <v>83</v>
      </c>
      <c r="D11" s="415">
        <v>7</v>
      </c>
      <c r="E11" s="415">
        <v>12</v>
      </c>
      <c r="F11" s="415"/>
      <c r="G11" s="1000">
        <f>SUM(B11:E11)</f>
        <v>134</v>
      </c>
      <c r="H11" s="996">
        <f>B11/G11</f>
        <v>0.23880597014925373</v>
      </c>
      <c r="I11" s="485">
        <f>C11/G11</f>
        <v>0.61940298507462688</v>
      </c>
      <c r="J11" s="485">
        <f>D11/G11</f>
        <v>5.2238805970149252E-2</v>
      </c>
      <c r="K11" s="486">
        <f>E11/G11</f>
        <v>8.9552238805970144E-2</v>
      </c>
    </row>
    <row r="12" spans="1:13" s="956" customFormat="1" ht="16.5" customHeight="1">
      <c r="A12" s="327" t="s">
        <v>1007</v>
      </c>
      <c r="B12" s="415">
        <v>32</v>
      </c>
      <c r="C12" s="415">
        <v>70</v>
      </c>
      <c r="D12" s="415">
        <v>5</v>
      </c>
      <c r="E12" s="415">
        <v>2</v>
      </c>
      <c r="F12" s="415">
        <v>1</v>
      </c>
      <c r="G12" s="1000">
        <f>SUM(B12:F12)</f>
        <v>110</v>
      </c>
      <c r="H12" s="996">
        <f>B12/G12</f>
        <v>0.29090909090909089</v>
      </c>
      <c r="I12" s="485">
        <f>C12/G12</f>
        <v>0.63636363636363635</v>
      </c>
      <c r="J12" s="485">
        <f>D12/G12</f>
        <v>4.5454545454545456E-2</v>
      </c>
      <c r="K12" s="486">
        <f>E12/G12</f>
        <v>1.8181818181818181E-2</v>
      </c>
    </row>
    <row r="13" spans="1:13" s="69" customFormat="1" ht="21" customHeight="1">
      <c r="A13" s="436" t="s">
        <v>17</v>
      </c>
      <c r="B13" s="482">
        <f t="shared" ref="B13:G13" si="5">SUM(B4:B12)</f>
        <v>131</v>
      </c>
      <c r="C13" s="482">
        <f t="shared" si="5"/>
        <v>526</v>
      </c>
      <c r="D13" s="482">
        <f t="shared" si="5"/>
        <v>69</v>
      </c>
      <c r="E13" s="482">
        <f t="shared" si="5"/>
        <v>46</v>
      </c>
      <c r="F13" s="482">
        <f t="shared" si="5"/>
        <v>1</v>
      </c>
      <c r="G13" s="998">
        <f t="shared" si="5"/>
        <v>773</v>
      </c>
      <c r="H13" s="997">
        <f>B13/G13</f>
        <v>0.16946959896507116</v>
      </c>
      <c r="I13" s="483">
        <f t="shared" si="2"/>
        <v>0.68046571798188871</v>
      </c>
      <c r="J13" s="483">
        <f t="shared" si="3"/>
        <v>8.9262613195342816E-2</v>
      </c>
      <c r="K13" s="484">
        <f t="shared" si="4"/>
        <v>5.9508408796895215E-2</v>
      </c>
    </row>
    <row r="14" spans="1:13" s="69" customFormat="1">
      <c r="A14" s="127"/>
      <c r="B14" s="126"/>
      <c r="C14" s="126"/>
      <c r="D14" s="126"/>
      <c r="E14" s="126"/>
      <c r="F14" s="126"/>
    </row>
    <row r="15" spans="1:13" s="69" customFormat="1">
      <c r="A15" s="127"/>
      <c r="B15" s="126"/>
      <c r="C15" s="126"/>
      <c r="D15" s="126"/>
      <c r="E15" s="126"/>
      <c r="F15" s="126"/>
    </row>
    <row r="16" spans="1:13" s="69" customFormat="1">
      <c r="A16" s="127"/>
      <c r="B16" s="126"/>
      <c r="C16" s="126"/>
      <c r="D16" s="126"/>
      <c r="E16" s="126"/>
      <c r="F16" s="126"/>
    </row>
    <row r="17" spans="1:6" s="69" customFormat="1">
      <c r="A17" s="127"/>
      <c r="B17" s="126"/>
      <c r="C17" s="126"/>
      <c r="D17" s="126"/>
      <c r="E17" s="126"/>
      <c r="F17" s="126"/>
    </row>
    <row r="18" spans="1:6" s="69" customFormat="1">
      <c r="F18" s="956"/>
    </row>
    <row r="19" spans="1:6" s="69" customFormat="1">
      <c r="F19" s="956"/>
    </row>
    <row r="20" spans="1:6" s="69" customFormat="1">
      <c r="F20" s="956"/>
    </row>
    <row r="21" spans="1:6" s="69" customFormat="1">
      <c r="F21" s="956"/>
    </row>
    <row r="22" spans="1:6" s="69" customFormat="1">
      <c r="F22" s="956"/>
    </row>
    <row r="23" spans="1:6" s="69" customFormat="1">
      <c r="F23" s="956"/>
    </row>
    <row r="24" spans="1:6" s="69" customFormat="1">
      <c r="F24" s="95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4"/>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9" customFormat="1" ht="78.75" customHeight="1">
      <c r="A1" s="2410"/>
      <c r="B1" s="2410"/>
      <c r="C1" s="2410"/>
      <c r="D1" s="2410"/>
      <c r="E1" s="2410"/>
      <c r="F1" s="2410"/>
      <c r="G1" s="2410"/>
      <c r="H1" s="2410"/>
      <c r="I1" s="2410"/>
      <c r="J1" s="2410"/>
      <c r="K1" s="2410"/>
      <c r="L1" s="2410"/>
      <c r="M1" s="2410"/>
      <c r="N1" s="2410"/>
    </row>
    <row r="2" spans="1:14" s="69" customFormat="1" ht="4.5" customHeight="1">
      <c r="A2" s="438"/>
      <c r="B2" s="160"/>
      <c r="C2" s="160"/>
      <c r="D2" s="160"/>
      <c r="E2" s="160"/>
      <c r="F2" s="160"/>
      <c r="G2" s="160"/>
      <c r="H2" s="160"/>
      <c r="I2" s="160"/>
      <c r="J2" s="160"/>
      <c r="K2" s="160"/>
      <c r="L2" s="160"/>
      <c r="M2" s="160"/>
      <c r="N2" s="160"/>
    </row>
    <row r="3" spans="1:14" s="69" customFormat="1" ht="44.25" customHeight="1">
      <c r="A3" s="474" t="s">
        <v>0</v>
      </c>
      <c r="B3" s="423" t="s">
        <v>352</v>
      </c>
      <c r="C3" s="423" t="s">
        <v>351</v>
      </c>
      <c r="D3" s="423" t="s">
        <v>350</v>
      </c>
      <c r="E3" s="423" t="s">
        <v>349</v>
      </c>
      <c r="F3" s="423" t="s">
        <v>348</v>
      </c>
      <c r="G3" s="423" t="s">
        <v>337</v>
      </c>
      <c r="H3" s="436" t="s">
        <v>124</v>
      </c>
      <c r="I3" s="480" t="s">
        <v>347</v>
      </c>
      <c r="J3" s="480" t="s">
        <v>346</v>
      </c>
      <c r="K3" s="423" t="s">
        <v>345</v>
      </c>
      <c r="L3" s="423" t="s">
        <v>344</v>
      </c>
      <c r="M3" s="423" t="s">
        <v>343</v>
      </c>
      <c r="N3" s="424" t="s">
        <v>212</v>
      </c>
    </row>
    <row r="4" spans="1:14" s="69" customFormat="1" ht="17.25" customHeight="1">
      <c r="A4" s="425" t="s">
        <v>199</v>
      </c>
      <c r="B4" s="421">
        <v>13</v>
      </c>
      <c r="C4" s="421">
        <v>4</v>
      </c>
      <c r="D4" s="421">
        <v>6</v>
      </c>
      <c r="E4" s="421">
        <v>28</v>
      </c>
      <c r="F4" s="421">
        <v>14</v>
      </c>
      <c r="G4" s="421">
        <v>0</v>
      </c>
      <c r="H4" s="948">
        <f t="shared" ref="H4:H12" si="0">SUM(B4:G4)</f>
        <v>65</v>
      </c>
      <c r="I4" s="1718">
        <f t="shared" ref="I4:I13" si="1">B4/H4</f>
        <v>0.2</v>
      </c>
      <c r="J4" s="1718">
        <f t="shared" ref="J4:J13" si="2">C4/H4</f>
        <v>6.1538461538461542E-2</v>
      </c>
      <c r="K4" s="1718">
        <f t="shared" ref="K4:K13" si="3">D4/H4</f>
        <v>9.2307692307692313E-2</v>
      </c>
      <c r="L4" s="1718">
        <f t="shared" ref="L4:L13" si="4">E4/H4</f>
        <v>0.43076923076923079</v>
      </c>
      <c r="M4" s="1718">
        <f t="shared" ref="M4:M13" si="5">F4/H4</f>
        <v>0.2153846153846154</v>
      </c>
      <c r="N4" s="1719">
        <f t="shared" ref="N4:N13" si="6">G4/H4</f>
        <v>0</v>
      </c>
    </row>
    <row r="5" spans="1:14" s="69" customFormat="1" ht="17.25" customHeight="1">
      <c r="A5" s="425" t="s">
        <v>171</v>
      </c>
      <c r="B5" s="421">
        <v>7</v>
      </c>
      <c r="C5" s="421">
        <v>8</v>
      </c>
      <c r="D5" s="421">
        <v>0</v>
      </c>
      <c r="E5" s="421">
        <v>55</v>
      </c>
      <c r="F5" s="421">
        <v>17</v>
      </c>
      <c r="G5" s="421">
        <v>2</v>
      </c>
      <c r="H5" s="948">
        <f t="shared" si="0"/>
        <v>89</v>
      </c>
      <c r="I5" s="1718">
        <f t="shared" si="1"/>
        <v>7.8651685393258425E-2</v>
      </c>
      <c r="J5" s="1718">
        <f t="shared" si="2"/>
        <v>8.98876404494382E-2</v>
      </c>
      <c r="K5" s="1718">
        <f t="shared" si="3"/>
        <v>0</v>
      </c>
      <c r="L5" s="1718">
        <f t="shared" si="4"/>
        <v>0.6179775280898876</v>
      </c>
      <c r="M5" s="1718">
        <f t="shared" si="5"/>
        <v>0.19101123595505617</v>
      </c>
      <c r="N5" s="1719">
        <f t="shared" si="6"/>
        <v>2.247191011235955E-2</v>
      </c>
    </row>
    <row r="6" spans="1:14" s="69" customFormat="1" ht="17.25" customHeight="1">
      <c r="A6" s="425" t="s">
        <v>200</v>
      </c>
      <c r="B6" s="421">
        <v>14</v>
      </c>
      <c r="C6" s="421">
        <v>6</v>
      </c>
      <c r="D6" s="421">
        <v>1</v>
      </c>
      <c r="E6" s="421">
        <v>55</v>
      </c>
      <c r="F6" s="421">
        <v>4</v>
      </c>
      <c r="G6" s="421">
        <v>6</v>
      </c>
      <c r="H6" s="948">
        <f t="shared" si="0"/>
        <v>86</v>
      </c>
      <c r="I6" s="1718">
        <f t="shared" si="1"/>
        <v>0.16279069767441862</v>
      </c>
      <c r="J6" s="1718">
        <f t="shared" si="2"/>
        <v>6.9767441860465115E-2</v>
      </c>
      <c r="K6" s="1718">
        <f t="shared" si="3"/>
        <v>1.1627906976744186E-2</v>
      </c>
      <c r="L6" s="1718">
        <f t="shared" si="4"/>
        <v>0.63953488372093026</v>
      </c>
      <c r="M6" s="1718">
        <f t="shared" si="5"/>
        <v>4.6511627906976744E-2</v>
      </c>
      <c r="N6" s="1719">
        <f t="shared" si="6"/>
        <v>6.9767441860465115E-2</v>
      </c>
    </row>
    <row r="7" spans="1:14" s="69" customFormat="1" ht="17.25" customHeight="1">
      <c r="A7" s="425" t="s">
        <v>438</v>
      </c>
      <c r="B7" s="245">
        <v>1</v>
      </c>
      <c r="C7" s="245">
        <v>0</v>
      </c>
      <c r="D7" s="245">
        <v>0</v>
      </c>
      <c r="E7" s="245">
        <v>36</v>
      </c>
      <c r="F7" s="245">
        <v>1</v>
      </c>
      <c r="G7" s="245">
        <v>7</v>
      </c>
      <c r="H7" s="764">
        <f t="shared" si="0"/>
        <v>45</v>
      </c>
      <c r="I7" s="1718">
        <f t="shared" si="1"/>
        <v>2.2222222222222223E-2</v>
      </c>
      <c r="J7" s="1718">
        <f t="shared" si="2"/>
        <v>0</v>
      </c>
      <c r="K7" s="1718">
        <f t="shared" si="3"/>
        <v>0</v>
      </c>
      <c r="L7" s="1718">
        <f t="shared" si="4"/>
        <v>0.8</v>
      </c>
      <c r="M7" s="1718">
        <f t="shared" si="5"/>
        <v>2.2222222222222223E-2</v>
      </c>
      <c r="N7" s="1719">
        <f t="shared" si="6"/>
        <v>0.15555555555555556</v>
      </c>
    </row>
    <row r="8" spans="1:14" s="69" customFormat="1" ht="17.25" customHeight="1">
      <c r="A8" s="425" t="s">
        <v>507</v>
      </c>
      <c r="B8" s="245">
        <v>2</v>
      </c>
      <c r="C8" s="245">
        <v>2</v>
      </c>
      <c r="D8" s="245">
        <v>1</v>
      </c>
      <c r="E8" s="245">
        <v>64</v>
      </c>
      <c r="F8" s="245">
        <v>7</v>
      </c>
      <c r="G8" s="245">
        <v>3</v>
      </c>
      <c r="H8" s="764">
        <f t="shared" si="0"/>
        <v>79</v>
      </c>
      <c r="I8" s="1718">
        <f t="shared" si="1"/>
        <v>2.5316455696202531E-2</v>
      </c>
      <c r="J8" s="1718">
        <f t="shared" si="2"/>
        <v>2.5316455696202531E-2</v>
      </c>
      <c r="K8" s="1718">
        <f t="shared" si="3"/>
        <v>1.2658227848101266E-2</v>
      </c>
      <c r="L8" s="1718">
        <f t="shared" si="4"/>
        <v>0.810126582278481</v>
      </c>
      <c r="M8" s="1718">
        <f t="shared" si="5"/>
        <v>8.8607594936708861E-2</v>
      </c>
      <c r="N8" s="1719">
        <f t="shared" si="6"/>
        <v>3.7974683544303799E-2</v>
      </c>
    </row>
    <row r="9" spans="1:14" s="69" customFormat="1" ht="17.25" customHeight="1">
      <c r="A9" s="425" t="s">
        <v>512</v>
      </c>
      <c r="B9" s="245">
        <v>2</v>
      </c>
      <c r="C9" s="245">
        <v>12</v>
      </c>
      <c r="D9" s="245">
        <v>1</v>
      </c>
      <c r="E9" s="245">
        <v>46</v>
      </c>
      <c r="F9" s="245">
        <v>5</v>
      </c>
      <c r="G9" s="245">
        <v>0</v>
      </c>
      <c r="H9" s="764">
        <f t="shared" si="0"/>
        <v>66</v>
      </c>
      <c r="I9" s="1718">
        <f t="shared" si="1"/>
        <v>3.0303030303030304E-2</v>
      </c>
      <c r="J9" s="1718">
        <f t="shared" si="2"/>
        <v>0.18181818181818182</v>
      </c>
      <c r="K9" s="1718">
        <f t="shared" si="3"/>
        <v>1.5151515151515152E-2</v>
      </c>
      <c r="L9" s="1718">
        <f t="shared" si="4"/>
        <v>0.69696969696969702</v>
      </c>
      <c r="M9" s="1718">
        <f t="shared" si="5"/>
        <v>7.575757575757576E-2</v>
      </c>
      <c r="N9" s="1719">
        <f t="shared" si="6"/>
        <v>0</v>
      </c>
    </row>
    <row r="10" spans="1:14" s="69" customFormat="1" ht="17.25" customHeight="1">
      <c r="A10" s="425" t="s">
        <v>825</v>
      </c>
      <c r="B10" s="245">
        <v>3</v>
      </c>
      <c r="C10" s="245">
        <v>4</v>
      </c>
      <c r="D10" s="245">
        <v>1</v>
      </c>
      <c r="E10" s="245">
        <v>83</v>
      </c>
      <c r="F10" s="245">
        <v>8</v>
      </c>
      <c r="G10" s="245">
        <v>0</v>
      </c>
      <c r="H10" s="764">
        <f t="shared" si="0"/>
        <v>99</v>
      </c>
      <c r="I10" s="1718">
        <f t="shared" si="1"/>
        <v>3.0303030303030304E-2</v>
      </c>
      <c r="J10" s="1718">
        <f t="shared" si="2"/>
        <v>4.0404040404040407E-2</v>
      </c>
      <c r="K10" s="1718">
        <f t="shared" si="3"/>
        <v>1.0101010101010102E-2</v>
      </c>
      <c r="L10" s="1718">
        <f t="shared" si="4"/>
        <v>0.83838383838383834</v>
      </c>
      <c r="M10" s="1718">
        <f t="shared" si="5"/>
        <v>8.0808080808080815E-2</v>
      </c>
      <c r="N10" s="1719">
        <f t="shared" si="6"/>
        <v>0</v>
      </c>
    </row>
    <row r="11" spans="1:14" s="956" customFormat="1" ht="17.25" customHeight="1">
      <c r="A11" s="425" t="s">
        <v>910</v>
      </c>
      <c r="B11" s="245">
        <v>1</v>
      </c>
      <c r="C11" s="245">
        <v>33</v>
      </c>
      <c r="D11" s="245">
        <v>2</v>
      </c>
      <c r="E11" s="245">
        <v>92</v>
      </c>
      <c r="F11" s="245">
        <v>6</v>
      </c>
      <c r="G11" s="245">
        <v>0</v>
      </c>
      <c r="H11" s="764">
        <f t="shared" si="0"/>
        <v>134</v>
      </c>
      <c r="I11" s="1718">
        <f t="shared" si="1"/>
        <v>7.462686567164179E-3</v>
      </c>
      <c r="J11" s="1718">
        <f t="shared" si="2"/>
        <v>0.2462686567164179</v>
      </c>
      <c r="K11" s="1718">
        <f t="shared" si="3"/>
        <v>1.4925373134328358E-2</v>
      </c>
      <c r="L11" s="1718">
        <f t="shared" si="4"/>
        <v>0.68656716417910446</v>
      </c>
      <c r="M11" s="1718">
        <f t="shared" si="5"/>
        <v>4.4776119402985072E-2</v>
      </c>
      <c r="N11" s="1719">
        <f t="shared" si="6"/>
        <v>0</v>
      </c>
    </row>
    <row r="12" spans="1:14" s="956" customFormat="1" ht="17.25" customHeight="1">
      <c r="A12" s="425" t="s">
        <v>1010</v>
      </c>
      <c r="B12" s="245">
        <v>12</v>
      </c>
      <c r="C12" s="245">
        <v>11</v>
      </c>
      <c r="D12" s="245">
        <v>84</v>
      </c>
      <c r="E12" s="245">
        <v>3</v>
      </c>
      <c r="F12" s="245">
        <v>0</v>
      </c>
      <c r="G12" s="245">
        <v>0</v>
      </c>
      <c r="H12" s="764">
        <f t="shared" si="0"/>
        <v>110</v>
      </c>
      <c r="I12" s="1718">
        <f>B12/H12</f>
        <v>0.10909090909090909</v>
      </c>
      <c r="J12" s="1718">
        <f>C12/H12</f>
        <v>0.1</v>
      </c>
      <c r="K12" s="1718">
        <f>D12/H12</f>
        <v>0.76363636363636367</v>
      </c>
      <c r="L12" s="1718">
        <f>E12/H12</f>
        <v>2.7272727272727271E-2</v>
      </c>
      <c r="M12" s="1718">
        <f>F12/H12</f>
        <v>0</v>
      </c>
      <c r="N12" s="1719">
        <f>G12/H12</f>
        <v>0</v>
      </c>
    </row>
    <row r="13" spans="1:14" s="69" customFormat="1" ht="17.25" customHeight="1">
      <c r="A13" s="420" t="s">
        <v>17</v>
      </c>
      <c r="B13" s="426">
        <f t="shared" ref="B13:H13" si="7">SUM(B4:B12)</f>
        <v>55</v>
      </c>
      <c r="C13" s="426">
        <f t="shared" si="7"/>
        <v>80</v>
      </c>
      <c r="D13" s="426">
        <f t="shared" si="7"/>
        <v>96</v>
      </c>
      <c r="E13" s="426">
        <f t="shared" si="7"/>
        <v>462</v>
      </c>
      <c r="F13" s="426">
        <f t="shared" si="7"/>
        <v>62</v>
      </c>
      <c r="G13" s="426">
        <f t="shared" si="7"/>
        <v>18</v>
      </c>
      <c r="H13" s="763">
        <f t="shared" si="7"/>
        <v>773</v>
      </c>
      <c r="I13" s="427">
        <f t="shared" si="1"/>
        <v>7.1151358344113846E-2</v>
      </c>
      <c r="J13" s="427">
        <f t="shared" si="2"/>
        <v>0.10349288486416559</v>
      </c>
      <c r="K13" s="427">
        <f t="shared" si="3"/>
        <v>0.12419146183699871</v>
      </c>
      <c r="L13" s="427">
        <f t="shared" si="4"/>
        <v>0.59767141009055624</v>
      </c>
      <c r="M13" s="427">
        <f t="shared" si="5"/>
        <v>8.0206985769728331E-2</v>
      </c>
      <c r="N13" s="428">
        <f t="shared" si="6"/>
        <v>2.3285899094437259E-2</v>
      </c>
    </row>
    <row r="14" spans="1:14" s="69" customFormat="1">
      <c r="A14" s="127"/>
      <c r="B14" s="126"/>
      <c r="C14" s="126"/>
      <c r="D14" s="126"/>
      <c r="E14" s="126"/>
      <c r="F14" s="126"/>
      <c r="G14" s="126"/>
    </row>
    <row r="15" spans="1:14" s="69" customFormat="1">
      <c r="A15" s="127"/>
      <c r="B15" s="126"/>
      <c r="C15" s="126"/>
      <c r="D15" s="126"/>
      <c r="E15" s="126"/>
      <c r="F15" s="126"/>
      <c r="G15" s="126"/>
    </row>
    <row r="16" spans="1:14" s="69" customFormat="1">
      <c r="A16" s="127"/>
      <c r="B16" s="126"/>
      <c r="C16" s="126"/>
      <c r="D16" s="126"/>
      <c r="E16" s="126"/>
      <c r="F16" s="126"/>
      <c r="G16" s="126"/>
    </row>
    <row r="17" spans="1:7" s="69" customFormat="1">
      <c r="A17" s="127"/>
      <c r="B17" s="126"/>
      <c r="C17" s="126"/>
      <c r="D17" s="126"/>
      <c r="E17" s="126"/>
      <c r="F17" s="126"/>
      <c r="G17" s="126"/>
    </row>
    <row r="18" spans="1:7" s="69" customFormat="1"/>
    <row r="19" spans="1:7" s="69" customFormat="1"/>
    <row r="20" spans="1:7" s="69" customFormat="1"/>
    <row r="21" spans="1:7" s="69" customFormat="1"/>
    <row r="22" spans="1:7" s="69" customFormat="1"/>
    <row r="23" spans="1:7" s="69" customFormat="1"/>
    <row r="24" spans="1:7" s="69" customFormat="1"/>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AF1048576"/>
    </sheetView>
  </sheetViews>
  <sheetFormatPr baseColWidth="10" defaultColWidth="11.42578125" defaultRowHeight="15"/>
  <cols>
    <col min="1" max="6" width="11.42578125" style="69"/>
    <col min="7" max="7" width="9.42578125" style="69" customWidth="1"/>
    <col min="8" max="16384" width="11.42578125" style="69"/>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C1" zoomScale="85" zoomScaleNormal="100" zoomScaleSheetLayoutView="85" workbookViewId="0">
      <selection activeCell="H6" sqref="H6"/>
    </sheetView>
  </sheetViews>
  <sheetFormatPr baseColWidth="10" defaultColWidth="11.42578125" defaultRowHeight="15"/>
  <cols>
    <col min="1" max="1" width="22.28515625" style="548" customWidth="1"/>
    <col min="2" max="2" width="13.140625" style="548" customWidth="1"/>
    <col min="3" max="3" width="16.28515625" style="548" customWidth="1"/>
    <col min="4" max="4" width="16.85546875" style="548" customWidth="1"/>
    <col min="5" max="16384" width="11.42578125" style="548"/>
  </cols>
  <sheetData>
    <row r="1" spans="1:16" ht="72" customHeight="1">
      <c r="A1" s="2423"/>
      <c r="B1" s="2423"/>
      <c r="C1" s="2423"/>
      <c r="D1" s="2423"/>
      <c r="E1" s="2423"/>
      <c r="F1" s="2423"/>
      <c r="G1" s="2423"/>
      <c r="H1" s="2423"/>
      <c r="I1" s="2423"/>
      <c r="J1" s="2423"/>
      <c r="K1" s="2423"/>
      <c r="L1" s="2423"/>
      <c r="M1" s="2423"/>
      <c r="N1" s="2423"/>
    </row>
    <row r="2" spans="1:16" ht="6.75" customHeight="1">
      <c r="A2" s="2424"/>
      <c r="B2" s="2424"/>
      <c r="C2" s="2424"/>
      <c r="D2" s="2424"/>
      <c r="E2" s="2424"/>
    </row>
    <row r="3" spans="1:16" ht="33.75" customHeight="1">
      <c r="A3" s="568" t="s">
        <v>32</v>
      </c>
      <c r="B3" s="569" t="s">
        <v>555</v>
      </c>
      <c r="C3" s="569" t="s">
        <v>556</v>
      </c>
      <c r="D3" s="570" t="s">
        <v>557</v>
      </c>
    </row>
    <row r="4" spans="1:16" ht="14.25" customHeight="1">
      <c r="A4" s="903" t="s">
        <v>558</v>
      </c>
      <c r="B4" s="907">
        <v>107</v>
      </c>
      <c r="C4" s="907">
        <v>15</v>
      </c>
      <c r="D4" s="908">
        <f>C4/B4</f>
        <v>0.14018691588785046</v>
      </c>
      <c r="G4" s="550" t="s">
        <v>156</v>
      </c>
    </row>
    <row r="5" spans="1:16" ht="14.25" customHeight="1">
      <c r="A5" s="903">
        <v>2009</v>
      </c>
      <c r="B5" s="907">
        <v>1018</v>
      </c>
      <c r="C5" s="907">
        <v>673</v>
      </c>
      <c r="D5" s="908">
        <f t="shared" ref="D5:D10" si="0">C5/B5</f>
        <v>0.66110019646365425</v>
      </c>
      <c r="G5" s="904"/>
      <c r="I5" s="550" t="s">
        <v>908</v>
      </c>
    </row>
    <row r="6" spans="1:16" ht="14.25" customHeight="1">
      <c r="A6" s="903" t="s">
        <v>171</v>
      </c>
      <c r="B6" s="907">
        <v>1495</v>
      </c>
      <c r="C6" s="907">
        <v>793</v>
      </c>
      <c r="D6" s="908">
        <f t="shared" si="0"/>
        <v>0.5304347826086957</v>
      </c>
      <c r="H6" s="550" t="s">
        <v>907</v>
      </c>
    </row>
    <row r="7" spans="1:16" ht="14.25" customHeight="1">
      <c r="A7" s="903" t="s">
        <v>200</v>
      </c>
      <c r="B7" s="907">
        <v>2086</v>
      </c>
      <c r="C7" s="907">
        <v>795</v>
      </c>
      <c r="D7" s="908">
        <f t="shared" si="0"/>
        <v>0.38111217641418982</v>
      </c>
    </row>
    <row r="8" spans="1:16" ht="14.25" customHeight="1">
      <c r="A8" s="903" t="s">
        <v>438</v>
      </c>
      <c r="B8" s="907">
        <v>2160</v>
      </c>
      <c r="C8" s="907">
        <v>1877</v>
      </c>
      <c r="D8" s="908">
        <f t="shared" si="0"/>
        <v>0.86898148148148147</v>
      </c>
    </row>
    <row r="9" spans="1:16" ht="14.25" customHeight="1">
      <c r="A9" s="903" t="s">
        <v>507</v>
      </c>
      <c r="B9" s="907">
        <v>1670</v>
      </c>
      <c r="C9" s="907">
        <v>2874</v>
      </c>
      <c r="D9" s="908">
        <f t="shared" si="0"/>
        <v>1.7209580838323353</v>
      </c>
    </row>
    <row r="10" spans="1:16" ht="14.25" customHeight="1">
      <c r="A10" s="903" t="s">
        <v>512</v>
      </c>
      <c r="B10" s="907">
        <v>1558</v>
      </c>
      <c r="C10" s="907">
        <v>1761</v>
      </c>
      <c r="D10" s="908">
        <f t="shared" si="0"/>
        <v>1.1302952503209243</v>
      </c>
    </row>
    <row r="11" spans="1:16" ht="14.25" customHeight="1">
      <c r="A11" s="903">
        <v>2015</v>
      </c>
      <c r="B11" s="907">
        <v>1557</v>
      </c>
      <c r="C11" s="907">
        <v>1301</v>
      </c>
      <c r="D11" s="908">
        <f>C11/B11</f>
        <v>0.83558124598587025</v>
      </c>
    </row>
    <row r="12" spans="1:16" ht="14.25" customHeight="1">
      <c r="A12" s="903">
        <v>2016</v>
      </c>
      <c r="B12" s="907">
        <v>1764</v>
      </c>
      <c r="C12" s="907">
        <v>1033</v>
      </c>
      <c r="D12" s="908">
        <f>C12/B12</f>
        <v>0.58560090702947842</v>
      </c>
    </row>
    <row r="13" spans="1:16" ht="14.25" customHeight="1">
      <c r="A13" s="903" t="s">
        <v>666</v>
      </c>
      <c r="B13" s="907">
        <v>4</v>
      </c>
      <c r="C13" s="907">
        <v>0</v>
      </c>
      <c r="D13" s="908">
        <f>C13/B13</f>
        <v>0</v>
      </c>
    </row>
    <row r="14" spans="1:16">
      <c r="A14" s="568" t="s">
        <v>17</v>
      </c>
      <c r="B14" s="905">
        <f>SUM(B4:B13)</f>
        <v>13419</v>
      </c>
      <c r="C14" s="905">
        <f>SUM(C4:C13)</f>
        <v>11122</v>
      </c>
      <c r="D14" s="906">
        <f>C14/B14</f>
        <v>0.82882480065578656</v>
      </c>
      <c r="O14" s="549"/>
      <c r="P14" s="549"/>
    </row>
    <row r="16" spans="1:16">
      <c r="O16" s="549"/>
    </row>
    <row r="17" spans="15:21">
      <c r="O17" s="549"/>
    </row>
    <row r="19" spans="15:21">
      <c r="P19" s="550"/>
      <c r="Q19" s="550"/>
      <c r="R19" s="550"/>
    </row>
    <row r="20" spans="15:21">
      <c r="P20" s="550"/>
      <c r="T20" s="551"/>
      <c r="U20" s="552"/>
    </row>
    <row r="21" spans="15:21">
      <c r="P21" s="550"/>
      <c r="T21" s="551"/>
      <c r="U21" s="552"/>
    </row>
    <row r="22" spans="15:21">
      <c r="T22" s="551"/>
      <c r="U22" s="552"/>
    </row>
    <row r="23" spans="15:21">
      <c r="T23" s="551"/>
      <c r="U23" s="552"/>
    </row>
    <row r="24" spans="15:21">
      <c r="T24" s="551"/>
      <c r="U24" s="552"/>
    </row>
    <row r="25" spans="15:21">
      <c r="T25" s="551"/>
      <c r="U25" s="552"/>
    </row>
    <row r="26" spans="15:21">
      <c r="T26" s="551"/>
      <c r="U26" s="552"/>
    </row>
    <row r="27" spans="15:21">
      <c r="T27" s="551"/>
      <c r="U27" s="552"/>
    </row>
    <row r="28" spans="15:21">
      <c r="U28" s="552"/>
    </row>
    <row r="31" spans="15:21">
      <c r="Q31" s="550"/>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N1" sqref="N1:Q23"/>
    </sheetView>
  </sheetViews>
  <sheetFormatPr baseColWidth="10" defaultColWidth="11.42578125" defaultRowHeight="18.75"/>
  <cols>
    <col min="1" max="1" width="30" style="553" customWidth="1"/>
    <col min="2" max="2" width="17.85546875" style="553" customWidth="1"/>
    <col min="3" max="3" width="22.5703125" style="553" customWidth="1"/>
    <col min="4" max="4" width="21.140625" style="553" customWidth="1"/>
    <col min="5" max="5" width="22.85546875" style="553" customWidth="1"/>
    <col min="6" max="7" width="11.42578125" style="553"/>
    <col min="8" max="9" width="20" style="553" customWidth="1"/>
    <col min="10" max="12" width="19.5703125" style="553" customWidth="1"/>
    <col min="13" max="13" width="8.85546875" style="553" customWidth="1"/>
    <col min="14" max="16" width="11.42578125" style="1199"/>
    <col min="17" max="16384" width="11.42578125" style="553"/>
  </cols>
  <sheetData>
    <row r="1" spans="1:15" ht="93.75" customHeight="1">
      <c r="A1" s="2425"/>
      <c r="B1" s="2425"/>
      <c r="C1" s="2425"/>
      <c r="D1" s="2425"/>
      <c r="E1" s="2425"/>
      <c r="F1" s="2425"/>
      <c r="G1" s="2425"/>
      <c r="H1" s="2425"/>
      <c r="I1" s="2425"/>
      <c r="J1" s="2425"/>
      <c r="K1" s="2425"/>
      <c r="L1" s="2425"/>
      <c r="M1" s="2425"/>
    </row>
    <row r="2" spans="1:15" ht="7.5" customHeight="1"/>
    <row r="3" spans="1:15" ht="30.75" customHeight="1">
      <c r="A3" s="2426" t="s">
        <v>559</v>
      </c>
      <c r="B3" s="2427"/>
      <c r="C3" s="2427"/>
      <c r="D3" s="2427"/>
      <c r="E3" s="2428"/>
    </row>
    <row r="4" spans="1:15" ht="48" customHeight="1">
      <c r="A4" s="558" t="s">
        <v>0</v>
      </c>
      <c r="B4" s="559" t="s">
        <v>475</v>
      </c>
      <c r="C4" s="560" t="s">
        <v>560</v>
      </c>
      <c r="D4" s="560" t="s">
        <v>561</v>
      </c>
      <c r="E4" s="558" t="s">
        <v>17</v>
      </c>
    </row>
    <row r="5" spans="1:15" ht="21">
      <c r="A5" s="561" t="s">
        <v>667</v>
      </c>
      <c r="B5" s="571">
        <v>81</v>
      </c>
      <c r="C5" s="572">
        <v>13</v>
      </c>
      <c r="D5" s="572"/>
      <c r="E5" s="1003">
        <f>SUM(B5:D5)</f>
        <v>94</v>
      </c>
    </row>
    <row r="6" spans="1:15" ht="21">
      <c r="A6" s="562">
        <v>2010</v>
      </c>
      <c r="B6" s="573">
        <v>61</v>
      </c>
      <c r="C6" s="557">
        <v>25</v>
      </c>
      <c r="D6" s="557"/>
      <c r="E6" s="681">
        <f t="shared" ref="E6:E13" si="0">SUM(B6:D6)</f>
        <v>86</v>
      </c>
    </row>
    <row r="7" spans="1:15" ht="21">
      <c r="A7" s="562">
        <v>2011</v>
      </c>
      <c r="B7" s="573">
        <v>78</v>
      </c>
      <c r="C7" s="557">
        <v>45</v>
      </c>
      <c r="D7" s="557"/>
      <c r="E7" s="681">
        <f t="shared" si="0"/>
        <v>123</v>
      </c>
      <c r="O7" s="1200"/>
    </row>
    <row r="8" spans="1:15" ht="21">
      <c r="A8" s="562">
        <v>2012</v>
      </c>
      <c r="B8" s="573">
        <v>313</v>
      </c>
      <c r="C8" s="557">
        <v>186</v>
      </c>
      <c r="D8" s="557">
        <v>60</v>
      </c>
      <c r="E8" s="681">
        <f t="shared" si="0"/>
        <v>559</v>
      </c>
      <c r="O8" s="1200"/>
    </row>
    <row r="9" spans="1:15" ht="21">
      <c r="A9" s="562">
        <v>2013</v>
      </c>
      <c r="B9" s="573">
        <v>529</v>
      </c>
      <c r="C9" s="557">
        <v>218</v>
      </c>
      <c r="D9" s="557">
        <v>21</v>
      </c>
      <c r="E9" s="681">
        <f t="shared" si="0"/>
        <v>768</v>
      </c>
      <c r="O9" s="1201"/>
    </row>
    <row r="10" spans="1:15" ht="21">
      <c r="A10" s="562">
        <v>2014</v>
      </c>
      <c r="B10" s="573">
        <v>294</v>
      </c>
      <c r="C10" s="557">
        <v>100</v>
      </c>
      <c r="D10" s="557"/>
      <c r="E10" s="681">
        <f t="shared" si="0"/>
        <v>394</v>
      </c>
    </row>
    <row r="11" spans="1:15" ht="21">
      <c r="A11" s="562">
        <v>2015</v>
      </c>
      <c r="B11" s="573">
        <v>266</v>
      </c>
      <c r="C11" s="557">
        <v>68</v>
      </c>
      <c r="D11" s="557">
        <v>2</v>
      </c>
      <c r="E11" s="681">
        <f t="shared" si="0"/>
        <v>336</v>
      </c>
      <c r="O11" s="1202"/>
    </row>
    <row r="12" spans="1:15" ht="21">
      <c r="A12" s="562">
        <v>2016</v>
      </c>
      <c r="B12" s="573">
        <v>220</v>
      </c>
      <c r="C12" s="557">
        <f>30+44</f>
        <v>74</v>
      </c>
      <c r="D12" s="1720">
        <v>0</v>
      </c>
      <c r="E12" s="681">
        <f>SUM(B12:D12)</f>
        <v>294</v>
      </c>
      <c r="O12" s="1203"/>
    </row>
    <row r="13" spans="1:15" ht="21">
      <c r="A13" s="562" t="s">
        <v>562</v>
      </c>
      <c r="B13" s="573">
        <v>5</v>
      </c>
      <c r="C13" s="557"/>
      <c r="D13" s="557">
        <v>2</v>
      </c>
      <c r="E13" s="681">
        <f t="shared" si="0"/>
        <v>7</v>
      </c>
      <c r="N13" s="658"/>
    </row>
    <row r="14" spans="1:15" ht="21">
      <c r="A14" s="772" t="s">
        <v>17</v>
      </c>
      <c r="B14" s="773">
        <f>SUM(B5:B13)</f>
        <v>1847</v>
      </c>
      <c r="C14" s="774">
        <f>SUM(C5:C13)</f>
        <v>729</v>
      </c>
      <c r="D14" s="774">
        <f>SUM(D5:D13)</f>
        <v>85</v>
      </c>
      <c r="E14" s="775">
        <f>SUM(E5:E13)</f>
        <v>2661</v>
      </c>
    </row>
    <row r="15" spans="1:15">
      <c r="O15" s="1202"/>
    </row>
    <row r="16" spans="1:15">
      <c r="O16" s="658"/>
    </row>
    <row r="17" spans="15:15">
      <c r="O17" s="658"/>
    </row>
    <row r="18" spans="15:15">
      <c r="O18" s="658"/>
    </row>
    <row r="19" spans="15:15">
      <c r="O19" s="1569"/>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topLeftCell="B1" zoomScale="115" zoomScaleNormal="100" zoomScaleSheetLayoutView="115" workbookViewId="0">
      <selection activeCell="O17" sqref="O17"/>
    </sheetView>
  </sheetViews>
  <sheetFormatPr baseColWidth="10" defaultColWidth="11.42578125" defaultRowHeight="15"/>
  <cols>
    <col min="1" max="1" width="11.7109375" style="556" customWidth="1"/>
    <col min="2" max="2" width="20.140625" style="556" customWidth="1"/>
    <col min="3" max="10" width="10.5703125" style="556" customWidth="1"/>
    <col min="11" max="11" width="13.85546875" style="556" customWidth="1"/>
    <col min="12" max="12" width="8.42578125" style="556" customWidth="1"/>
    <col min="13" max="13" width="0.28515625" style="556" customWidth="1"/>
    <col min="14" max="16384" width="11.42578125" style="556"/>
  </cols>
  <sheetData>
    <row r="1" spans="1:16" s="554" customFormat="1" ht="57.75" customHeight="1">
      <c r="A1" s="2429"/>
      <c r="B1" s="2430"/>
      <c r="C1" s="2430"/>
      <c r="D1" s="2430"/>
      <c r="E1" s="2430"/>
      <c r="F1" s="2430"/>
      <c r="G1" s="2430"/>
      <c r="H1" s="2430"/>
      <c r="I1" s="2430"/>
      <c r="J1" s="2430"/>
      <c r="K1" s="2430"/>
      <c r="L1" s="2431"/>
    </row>
    <row r="2" spans="1:16" s="554" customFormat="1" ht="3" customHeight="1"/>
    <row r="3" spans="1:16" s="555" customFormat="1" ht="29.25" customHeight="1">
      <c r="A3" s="563" t="s">
        <v>563</v>
      </c>
      <c r="B3" s="567" t="s">
        <v>564</v>
      </c>
      <c r="C3" s="565">
        <v>2009</v>
      </c>
      <c r="D3" s="565">
        <v>2010</v>
      </c>
      <c r="E3" s="565">
        <v>2011</v>
      </c>
      <c r="F3" s="565">
        <v>2012</v>
      </c>
      <c r="G3" s="565">
        <v>2013</v>
      </c>
      <c r="H3" s="566" t="s">
        <v>512</v>
      </c>
      <c r="I3" s="566" t="s">
        <v>825</v>
      </c>
      <c r="J3" s="566" t="s">
        <v>910</v>
      </c>
      <c r="K3" s="566" t="s">
        <v>565</v>
      </c>
      <c r="L3" s="564" t="s">
        <v>17</v>
      </c>
      <c r="O3" s="707"/>
    </row>
    <row r="4" spans="1:16" s="1943" customFormat="1" ht="14.25" customHeight="1">
      <c r="A4" s="2432" t="s">
        <v>593</v>
      </c>
      <c r="B4" s="1940" t="s">
        <v>566</v>
      </c>
      <c r="C4" s="1941">
        <v>81</v>
      </c>
      <c r="D4" s="1941">
        <v>53</v>
      </c>
      <c r="E4" s="1941">
        <v>66</v>
      </c>
      <c r="F4" s="1941">
        <v>270</v>
      </c>
      <c r="G4" s="1941">
        <v>474</v>
      </c>
      <c r="H4" s="1941">
        <v>280</v>
      </c>
      <c r="I4" s="1941">
        <v>247</v>
      </c>
      <c r="J4" s="1941">
        <v>220</v>
      </c>
      <c r="K4" s="1941">
        <v>5</v>
      </c>
      <c r="L4" s="1942">
        <f t="shared" ref="L4:L9" si="0">SUM(C4:K4)</f>
        <v>1696</v>
      </c>
    </row>
    <row r="5" spans="1:16" s="1943" customFormat="1" ht="14.25" customHeight="1">
      <c r="A5" s="2432"/>
      <c r="B5" s="1944" t="s">
        <v>567</v>
      </c>
      <c r="C5" s="1941">
        <v>13</v>
      </c>
      <c r="D5" s="1941">
        <v>25</v>
      </c>
      <c r="E5" s="1941">
        <v>45</v>
      </c>
      <c r="F5" s="1941">
        <v>181</v>
      </c>
      <c r="G5" s="1941">
        <v>217</v>
      </c>
      <c r="H5" s="1941">
        <v>100</v>
      </c>
      <c r="I5" s="1941">
        <v>68</v>
      </c>
      <c r="J5" s="1941">
        <v>44</v>
      </c>
      <c r="K5" s="1941">
        <v>0</v>
      </c>
      <c r="L5" s="1942">
        <f t="shared" si="0"/>
        <v>693</v>
      </c>
      <c r="N5" s="1945"/>
    </row>
    <row r="6" spans="1:16" s="1943" customFormat="1" ht="14.25" customHeight="1">
      <c r="A6" s="2432"/>
      <c r="B6" s="1946" t="s">
        <v>561</v>
      </c>
      <c r="C6" s="1941">
        <v>0</v>
      </c>
      <c r="D6" s="1941">
        <v>0</v>
      </c>
      <c r="E6" s="1941">
        <v>0</v>
      </c>
      <c r="F6" s="1941">
        <v>59</v>
      </c>
      <c r="G6" s="1941">
        <v>18</v>
      </c>
      <c r="H6" s="1941">
        <v>0</v>
      </c>
      <c r="I6" s="1941">
        <v>2</v>
      </c>
      <c r="J6" s="1941">
        <v>0</v>
      </c>
      <c r="K6" s="1941">
        <v>2</v>
      </c>
      <c r="L6" s="1942">
        <f t="shared" si="0"/>
        <v>81</v>
      </c>
    </row>
    <row r="7" spans="1:16" s="1943" customFormat="1" ht="14.25" customHeight="1">
      <c r="A7" s="2432" t="s">
        <v>568</v>
      </c>
      <c r="B7" s="1940" t="s">
        <v>566</v>
      </c>
      <c r="C7" s="1941">
        <v>0</v>
      </c>
      <c r="D7" s="1941">
        <v>8</v>
      </c>
      <c r="E7" s="1941">
        <v>12</v>
      </c>
      <c r="F7" s="1941">
        <v>43</v>
      </c>
      <c r="G7" s="1941">
        <v>55</v>
      </c>
      <c r="H7" s="1941">
        <v>14</v>
      </c>
      <c r="I7" s="1941">
        <v>19</v>
      </c>
      <c r="J7" s="1941">
        <v>30</v>
      </c>
      <c r="K7" s="1941">
        <v>0</v>
      </c>
      <c r="L7" s="1942">
        <f t="shared" si="0"/>
        <v>181</v>
      </c>
    </row>
    <row r="8" spans="1:16" s="1943" customFormat="1" ht="14.25" customHeight="1">
      <c r="A8" s="2432"/>
      <c r="B8" s="1944" t="s">
        <v>567</v>
      </c>
      <c r="C8" s="1941">
        <v>0</v>
      </c>
      <c r="D8" s="1941">
        <v>0</v>
      </c>
      <c r="E8" s="1941">
        <v>0</v>
      </c>
      <c r="F8" s="1941">
        <v>5</v>
      </c>
      <c r="G8" s="1941">
        <v>1</v>
      </c>
      <c r="H8" s="1941">
        <v>0</v>
      </c>
      <c r="I8" s="1941">
        <v>0</v>
      </c>
      <c r="J8" s="1941">
        <v>0</v>
      </c>
      <c r="K8" s="1941">
        <v>0</v>
      </c>
      <c r="L8" s="1942">
        <f t="shared" si="0"/>
        <v>6</v>
      </c>
    </row>
    <row r="9" spans="1:16" s="1943" customFormat="1" ht="14.25" customHeight="1">
      <c r="A9" s="2432"/>
      <c r="B9" s="1946" t="s">
        <v>561</v>
      </c>
      <c r="C9" s="1941">
        <v>0</v>
      </c>
      <c r="D9" s="1941">
        <v>0</v>
      </c>
      <c r="E9" s="1941">
        <v>0</v>
      </c>
      <c r="F9" s="1941">
        <v>1</v>
      </c>
      <c r="G9" s="1941">
        <v>3</v>
      </c>
      <c r="H9" s="1941">
        <v>0</v>
      </c>
      <c r="I9" s="1941">
        <v>0</v>
      </c>
      <c r="J9" s="1941">
        <v>0</v>
      </c>
      <c r="K9" s="1941">
        <v>0</v>
      </c>
      <c r="L9" s="1942">
        <f t="shared" si="0"/>
        <v>4</v>
      </c>
    </row>
    <row r="10" spans="1:16">
      <c r="A10" s="2433" t="s">
        <v>17</v>
      </c>
      <c r="B10" s="2434"/>
      <c r="C10" s="864">
        <f>SUM(C4:C9)</f>
        <v>94</v>
      </c>
      <c r="D10" s="865">
        <f t="shared" ref="D10:K10" si="1">SUM(D4:D9)</f>
        <v>86</v>
      </c>
      <c r="E10" s="865">
        <f t="shared" si="1"/>
        <v>123</v>
      </c>
      <c r="F10" s="865">
        <f t="shared" si="1"/>
        <v>559</v>
      </c>
      <c r="G10" s="865">
        <f t="shared" si="1"/>
        <v>768</v>
      </c>
      <c r="H10" s="865">
        <f t="shared" si="1"/>
        <v>394</v>
      </c>
      <c r="I10" s="865">
        <f>SUM(I4:I9)</f>
        <v>336</v>
      </c>
      <c r="J10" s="865">
        <f>SUM(J4:J9)</f>
        <v>294</v>
      </c>
      <c r="K10" s="865">
        <f t="shared" si="1"/>
        <v>7</v>
      </c>
      <c r="L10" s="866">
        <f>SUM(L4:L9)</f>
        <v>2661</v>
      </c>
      <c r="M10" s="69"/>
      <c r="N10" s="909"/>
      <c r="O10" s="69"/>
      <c r="P10" s="69"/>
    </row>
    <row r="11" spans="1:16">
      <c r="A11" s="556" t="s">
        <v>569</v>
      </c>
      <c r="M11" s="69"/>
      <c r="N11" s="69"/>
      <c r="O11" s="69"/>
      <c r="P11" s="69"/>
    </row>
    <row r="12" spans="1:16">
      <c r="M12" s="69"/>
      <c r="N12" s="69"/>
      <c r="O12" s="69"/>
      <c r="P12" s="69"/>
    </row>
    <row r="13" spans="1:16">
      <c r="M13" s="69"/>
      <c r="N13" s="69"/>
      <c r="O13" s="69"/>
      <c r="P13" s="69"/>
    </row>
    <row r="14" spans="1:16">
      <c r="M14" s="69"/>
      <c r="N14" s="69"/>
      <c r="O14" s="69"/>
      <c r="P14" s="69"/>
    </row>
    <row r="15" spans="1:16">
      <c r="M15" s="69"/>
      <c r="N15" s="69"/>
      <c r="O15" s="69"/>
      <c r="P15" s="69"/>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Normal="100" zoomScaleSheetLayoutView="100" workbookViewId="0">
      <selection activeCell="I11" sqref="I11"/>
    </sheetView>
  </sheetViews>
  <sheetFormatPr baseColWidth="10" defaultColWidth="11.42578125" defaultRowHeight="15"/>
  <cols>
    <col min="1" max="3" width="11.42578125" style="69"/>
    <col min="4" max="4" width="13.85546875" style="69" customWidth="1"/>
    <col min="5" max="5" width="16.28515625" style="69" customWidth="1"/>
    <col min="6" max="6" width="15.7109375" style="69" customWidth="1"/>
    <col min="7" max="7" width="21.42578125" style="69" customWidth="1"/>
    <col min="8" max="16384" width="11.42578125" style="69"/>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X1048576"/>
    </sheetView>
  </sheetViews>
  <sheetFormatPr baseColWidth="10" defaultColWidth="11.42578125" defaultRowHeight="15"/>
  <cols>
    <col min="1" max="6" width="11.42578125" style="69"/>
    <col min="7" max="7" width="9.42578125" style="69" customWidth="1"/>
    <col min="8" max="10" width="11.42578125" style="69"/>
    <col min="11" max="11" width="15" style="69" customWidth="1"/>
    <col min="12" max="16384" width="11.42578125" style="69"/>
  </cols>
  <sheetData>
    <row r="39" spans="6:6">
      <c r="F39" s="129"/>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R24"/>
  <sheetViews>
    <sheetView showGridLines="0" view="pageBreakPreview" zoomScale="55" zoomScaleNormal="100" zoomScaleSheetLayoutView="55" workbookViewId="0">
      <pane xSplit="1" ySplit="2" topLeftCell="B3" activePane="bottomRight" state="frozen"/>
      <selection activeCell="H9" sqref="H9"/>
      <selection pane="topRight" activeCell="H9" sqref="H9"/>
      <selection pane="bottomLeft" activeCell="H9" sqref="H9"/>
      <selection pane="bottomRight" activeCell="N1" sqref="N1:O1048576"/>
    </sheetView>
  </sheetViews>
  <sheetFormatPr baseColWidth="10" defaultColWidth="11.42578125" defaultRowHeight="15"/>
  <cols>
    <col min="1" max="1" width="30.85546875" style="548" customWidth="1"/>
    <col min="2" max="3" width="16.140625" style="548" customWidth="1"/>
    <col min="4" max="8" width="19" style="548" customWidth="1"/>
    <col min="9" max="9" width="13.7109375" style="548" customWidth="1"/>
    <col min="10" max="10" width="14.28515625" style="548" customWidth="1"/>
    <col min="11" max="12" width="20.5703125" style="548" customWidth="1"/>
    <col min="13" max="13" width="18.7109375" style="548" customWidth="1"/>
    <col min="14" max="16384" width="11.42578125" style="548"/>
  </cols>
  <sheetData>
    <row r="1" spans="1:18" ht="102" customHeight="1">
      <c r="A1" s="2423"/>
      <c r="B1" s="2423"/>
      <c r="C1" s="2423"/>
      <c r="D1" s="2423"/>
      <c r="E1" s="2423"/>
      <c r="F1" s="2423"/>
      <c r="G1" s="2423"/>
      <c r="H1" s="2423"/>
      <c r="I1" s="2423"/>
      <c r="J1" s="2423"/>
      <c r="K1" s="2423"/>
      <c r="L1" s="2423"/>
      <c r="M1" s="2423"/>
    </row>
    <row r="2" spans="1:18" ht="24" customHeight="1">
      <c r="A2" s="1048" t="s">
        <v>833</v>
      </c>
      <c r="B2" s="1703" t="s">
        <v>930</v>
      </c>
      <c r="C2" s="1703" t="s">
        <v>931</v>
      </c>
      <c r="D2" s="1703" t="s">
        <v>932</v>
      </c>
      <c r="E2" s="1703" t="s">
        <v>933</v>
      </c>
      <c r="F2" s="1703" t="s">
        <v>934</v>
      </c>
      <c r="G2" s="1049">
        <v>2016</v>
      </c>
      <c r="H2" s="1049" t="s">
        <v>1010</v>
      </c>
      <c r="I2" s="1050" t="s">
        <v>17</v>
      </c>
      <c r="J2" s="1050" t="s">
        <v>29</v>
      </c>
      <c r="K2" s="1098"/>
      <c r="L2" s="1098"/>
      <c r="M2" s="1098"/>
    </row>
    <row r="3" spans="1:18" ht="20.25" customHeight="1">
      <c r="A3" s="1051" t="s">
        <v>814</v>
      </c>
      <c r="B3" s="1947">
        <v>9</v>
      </c>
      <c r="C3" s="1947">
        <v>86</v>
      </c>
      <c r="D3" s="1947">
        <v>333</v>
      </c>
      <c r="E3" s="1947">
        <v>323</v>
      </c>
      <c r="F3" s="1947">
        <v>286</v>
      </c>
      <c r="G3" s="1012">
        <v>236</v>
      </c>
      <c r="H3" s="1012">
        <v>229</v>
      </c>
      <c r="I3" s="1653">
        <f>SUM(B3:H3)</f>
        <v>1502</v>
      </c>
      <c r="J3" s="2235">
        <f>+I3/$I$6</f>
        <v>0.87682428488032693</v>
      </c>
      <c r="K3" s="1099"/>
      <c r="L3" s="1099"/>
      <c r="M3" s="1099"/>
    </row>
    <row r="4" spans="1:18" ht="20.25" customHeight="1">
      <c r="A4" s="1051" t="s">
        <v>815</v>
      </c>
      <c r="B4" s="1947">
        <v>0</v>
      </c>
      <c r="C4" s="1947">
        <v>1</v>
      </c>
      <c r="D4" s="1947">
        <v>5</v>
      </c>
      <c r="E4" s="1947">
        <v>5</v>
      </c>
      <c r="F4" s="1947">
        <v>13</v>
      </c>
      <c r="G4" s="1012">
        <v>15</v>
      </c>
      <c r="H4" s="1012">
        <v>22</v>
      </c>
      <c r="I4" s="1653">
        <f>SUM(B4:H4)</f>
        <v>61</v>
      </c>
      <c r="J4" s="2235">
        <f>+I4/$I$6</f>
        <v>3.561004086398132E-2</v>
      </c>
      <c r="K4" s="1099"/>
      <c r="L4" s="1099"/>
      <c r="M4" s="1099"/>
    </row>
    <row r="5" spans="1:18" ht="20.25" customHeight="1">
      <c r="A5" s="1051" t="s">
        <v>834</v>
      </c>
      <c r="B5" s="1947">
        <v>0</v>
      </c>
      <c r="C5" s="1947">
        <v>1</v>
      </c>
      <c r="D5" s="1947">
        <v>5</v>
      </c>
      <c r="E5" s="1947">
        <v>31</v>
      </c>
      <c r="F5" s="1947">
        <v>24</v>
      </c>
      <c r="G5" s="1012">
        <v>42</v>
      </c>
      <c r="H5" s="1012">
        <v>47</v>
      </c>
      <c r="I5" s="1653">
        <f>SUM(B5:H5)</f>
        <v>150</v>
      </c>
      <c r="J5" s="2235">
        <f>+I5/$I$6</f>
        <v>8.7565674255691769E-2</v>
      </c>
      <c r="K5" s="1099"/>
      <c r="L5" s="1099"/>
      <c r="M5" s="1099"/>
    </row>
    <row r="6" spans="1:18" ht="20.25" customHeight="1">
      <c r="A6" s="1048" t="s">
        <v>17</v>
      </c>
      <c r="B6" s="1705">
        <f t="shared" ref="B6:G6" si="0">SUM(B3:B5)</f>
        <v>9</v>
      </c>
      <c r="C6" s="1705">
        <f t="shared" si="0"/>
        <v>88</v>
      </c>
      <c r="D6" s="1705">
        <f t="shared" si="0"/>
        <v>343</v>
      </c>
      <c r="E6" s="1705">
        <f t="shared" si="0"/>
        <v>359</v>
      </c>
      <c r="F6" s="1705">
        <f t="shared" si="0"/>
        <v>323</v>
      </c>
      <c r="G6" s="1101">
        <f t="shared" si="0"/>
        <v>293</v>
      </c>
      <c r="H6" s="1101">
        <f>SUM(H3:H5)</f>
        <v>298</v>
      </c>
      <c r="I6" s="1102">
        <f>SUM(B6:H6)</f>
        <v>1713</v>
      </c>
      <c r="J6" s="1948">
        <f>SUM(J3:J5)</f>
        <v>1</v>
      </c>
      <c r="K6" s="1100"/>
      <c r="M6" s="1100"/>
    </row>
    <row r="7" spans="1:18" s="1096" customFormat="1" ht="19.5" customHeight="1">
      <c r="A7" s="2435" t="s">
        <v>817</v>
      </c>
      <c r="B7" s="2435"/>
      <c r="C7" s="1706"/>
      <c r="D7" s="1706"/>
      <c r="E7" s="1706"/>
      <c r="F7" s="1706"/>
    </row>
    <row r="8" spans="1:18">
      <c r="N8" s="932"/>
      <c r="O8" s="932"/>
      <c r="P8" s="932"/>
      <c r="Q8" s="932"/>
    </row>
    <row r="9" spans="1:18">
      <c r="N9" s="932"/>
      <c r="O9" s="932"/>
      <c r="P9" s="932"/>
      <c r="Q9" s="932"/>
    </row>
    <row r="10" spans="1:18">
      <c r="G10" s="549"/>
      <c r="H10" s="549"/>
      <c r="N10" s="932"/>
      <c r="O10" s="932"/>
      <c r="P10" s="932"/>
      <c r="Q10" s="932"/>
    </row>
    <row r="11" spans="1:18">
      <c r="N11" s="932"/>
      <c r="O11" s="932"/>
      <c r="P11" s="932"/>
      <c r="Q11" s="932"/>
    </row>
    <row r="12" spans="1:18">
      <c r="N12" s="932"/>
      <c r="O12" s="932"/>
      <c r="P12" s="932"/>
      <c r="Q12" s="932"/>
    </row>
    <row r="13" spans="1:18">
      <c r="N13" s="932"/>
      <c r="O13" s="932"/>
      <c r="P13" s="932"/>
      <c r="Q13" s="932"/>
    </row>
    <row r="14" spans="1:18">
      <c r="N14" s="932"/>
      <c r="O14" s="932"/>
      <c r="P14" s="932"/>
      <c r="Q14" s="932"/>
    </row>
    <row r="15" spans="1:18">
      <c r="N15" s="932"/>
      <c r="O15" s="932"/>
      <c r="P15" s="932"/>
      <c r="Q15" s="932"/>
    </row>
    <row r="16" spans="1:18">
      <c r="Q16" s="551"/>
      <c r="R16" s="552"/>
    </row>
    <row r="17" spans="14:18">
      <c r="Q17" s="551"/>
      <c r="R17" s="552"/>
    </row>
    <row r="19" spans="14:18">
      <c r="Q19" s="551"/>
      <c r="R19" s="552"/>
    </row>
    <row r="20" spans="14:18">
      <c r="Q20" s="551"/>
      <c r="R20" s="552"/>
    </row>
    <row r="21" spans="14:18">
      <c r="R21" s="552"/>
    </row>
    <row r="24" spans="14:18">
      <c r="N24" s="550"/>
    </row>
  </sheetData>
  <mergeCells count="2">
    <mergeCell ref="A1:M1"/>
    <mergeCell ref="A7:B7"/>
  </mergeCells>
  <pageMargins left="0.7" right="0.7" top="0.75" bottom="0.75" header="0.3" footer="0.3"/>
  <pageSetup scale="5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N25"/>
  <sheetViews>
    <sheetView showGridLines="0" view="pageBreakPreview" zoomScale="70" zoomScaleNormal="100" zoomScaleSheetLayoutView="70" workbookViewId="0">
      <pane xSplit="1" ySplit="3" topLeftCell="D4" activePane="bottomRight" state="frozen"/>
      <selection activeCell="H9" sqref="H9"/>
      <selection pane="topRight" activeCell="H9" sqref="H9"/>
      <selection pane="bottomLeft" activeCell="H9" sqref="H9"/>
      <selection pane="bottomRight" activeCell="K30" sqref="K30"/>
    </sheetView>
  </sheetViews>
  <sheetFormatPr baseColWidth="10" defaultColWidth="11.42578125" defaultRowHeight="15"/>
  <cols>
    <col min="1" max="1" width="58.7109375" style="548" customWidth="1"/>
    <col min="2" max="6" width="25.140625" style="548" customWidth="1"/>
    <col min="7" max="7" width="19.42578125" style="548" customWidth="1"/>
    <col min="8" max="8" width="30.140625" style="548" customWidth="1"/>
    <col min="9" max="9" width="16.85546875" style="548" customWidth="1"/>
    <col min="10" max="10" width="16.5703125" style="548" customWidth="1"/>
    <col min="11" max="16384" width="11.42578125" style="548"/>
  </cols>
  <sheetData>
    <row r="1" spans="1:13" ht="96.75" customHeight="1">
      <c r="A1" s="2423"/>
      <c r="B1" s="2423"/>
      <c r="C1" s="2423"/>
      <c r="D1" s="2423"/>
      <c r="E1" s="2423"/>
      <c r="F1" s="2423"/>
      <c r="G1" s="2423"/>
      <c r="H1" s="2423"/>
      <c r="I1" s="2423"/>
      <c r="J1" s="2423"/>
    </row>
    <row r="2" spans="1:13" ht="16.5" customHeight="1">
      <c r="A2" s="2424"/>
      <c r="B2" s="2424"/>
      <c r="C2" s="2424"/>
      <c r="D2" s="2424"/>
      <c r="E2" s="2424"/>
      <c r="F2" s="2424"/>
      <c r="G2" s="2424"/>
      <c r="H2" s="2424"/>
      <c r="I2" s="2424"/>
      <c r="J2" s="933"/>
    </row>
    <row r="3" spans="1:13" ht="26.25" customHeight="1">
      <c r="A3" s="1048" t="s">
        <v>832</v>
      </c>
      <c r="B3" s="1703" t="s">
        <v>930</v>
      </c>
      <c r="C3" s="1703" t="s">
        <v>931</v>
      </c>
      <c r="D3" s="1049" t="s">
        <v>932</v>
      </c>
      <c r="E3" s="1049" t="s">
        <v>933</v>
      </c>
      <c r="F3" s="1049" t="s">
        <v>934</v>
      </c>
      <c r="G3" s="1049">
        <v>2016</v>
      </c>
      <c r="H3" s="1049" t="s">
        <v>1008</v>
      </c>
      <c r="I3" s="1050" t="s">
        <v>17</v>
      </c>
      <c r="J3" s="1050" t="s">
        <v>29</v>
      </c>
    </row>
    <row r="4" spans="1:13" ht="18.75">
      <c r="A4" s="1051" t="s">
        <v>827</v>
      </c>
      <c r="B4" s="1704">
        <v>2</v>
      </c>
      <c r="C4" s="1704">
        <v>8</v>
      </c>
      <c r="D4" s="723">
        <v>18</v>
      </c>
      <c r="E4" s="723">
        <v>2</v>
      </c>
      <c r="F4" s="723">
        <v>2</v>
      </c>
      <c r="G4" s="1270">
        <v>17</v>
      </c>
      <c r="H4" s="1270">
        <v>41</v>
      </c>
      <c r="I4" s="1052">
        <f t="shared" ref="I4:I9" si="0">SUM(B4:H4)</f>
        <v>90</v>
      </c>
      <c r="J4" s="1053">
        <f t="shared" ref="J4:J9" si="1">+I4/$I$10</f>
        <v>5.2539404553415062E-2</v>
      </c>
    </row>
    <row r="5" spans="1:13" ht="18.75">
      <c r="A5" s="1051" t="s">
        <v>828</v>
      </c>
      <c r="B5" s="1704">
        <v>1</v>
      </c>
      <c r="C5" s="1704">
        <v>22</v>
      </c>
      <c r="D5" s="723">
        <v>40</v>
      </c>
      <c r="E5" s="723">
        <v>25</v>
      </c>
      <c r="F5" s="723">
        <v>45</v>
      </c>
      <c r="G5" s="1270">
        <v>41</v>
      </c>
      <c r="H5" s="1270">
        <v>112</v>
      </c>
      <c r="I5" s="1052">
        <f t="shared" si="0"/>
        <v>286</v>
      </c>
      <c r="J5" s="1053">
        <f t="shared" si="1"/>
        <v>0.16695855224751896</v>
      </c>
    </row>
    <row r="6" spans="1:13" ht="18.75">
      <c r="A6" s="1051" t="s">
        <v>829</v>
      </c>
      <c r="B6" s="1704">
        <v>1</v>
      </c>
      <c r="C6" s="1704">
        <v>2</v>
      </c>
      <c r="D6" s="723">
        <v>16</v>
      </c>
      <c r="E6" s="723">
        <v>27</v>
      </c>
      <c r="F6" s="723">
        <v>41</v>
      </c>
      <c r="G6" s="1270">
        <v>45</v>
      </c>
      <c r="H6" s="1270">
        <v>40</v>
      </c>
      <c r="I6" s="1052">
        <f t="shared" si="0"/>
        <v>172</v>
      </c>
      <c r="J6" s="1053">
        <f t="shared" si="1"/>
        <v>0.10040863981319323</v>
      </c>
    </row>
    <row r="7" spans="1:13" ht="18.75">
      <c r="A7" s="1051" t="s">
        <v>830</v>
      </c>
      <c r="B7" s="1704">
        <v>5</v>
      </c>
      <c r="C7" s="1704">
        <v>56</v>
      </c>
      <c r="D7" s="723">
        <v>268</v>
      </c>
      <c r="E7" s="723">
        <v>302</v>
      </c>
      <c r="F7" s="723">
        <v>211</v>
      </c>
      <c r="G7" s="1270">
        <v>168</v>
      </c>
      <c r="H7" s="1270">
        <v>72</v>
      </c>
      <c r="I7" s="1052">
        <f t="shared" si="0"/>
        <v>1082</v>
      </c>
      <c r="J7" s="1053">
        <f t="shared" si="1"/>
        <v>0.63164039696439001</v>
      </c>
    </row>
    <row r="8" spans="1:13" ht="18.75">
      <c r="A8" s="1051" t="s">
        <v>831</v>
      </c>
      <c r="B8" s="1704">
        <v>0</v>
      </c>
      <c r="C8" s="1704">
        <v>0</v>
      </c>
      <c r="D8" s="723">
        <v>1</v>
      </c>
      <c r="E8" s="723">
        <v>3</v>
      </c>
      <c r="F8" s="723">
        <v>22</v>
      </c>
      <c r="G8" s="1270">
        <v>7</v>
      </c>
      <c r="H8" s="1270">
        <v>19</v>
      </c>
      <c r="I8" s="1052">
        <f t="shared" si="0"/>
        <v>52</v>
      </c>
      <c r="J8" s="1053">
        <f t="shared" si="1"/>
        <v>3.0356100408639813E-2</v>
      </c>
    </row>
    <row r="9" spans="1:13" ht="18.75">
      <c r="A9" s="1051" t="s">
        <v>826</v>
      </c>
      <c r="B9" s="1704">
        <v>0</v>
      </c>
      <c r="C9" s="1704">
        <v>0</v>
      </c>
      <c r="D9" s="723">
        <v>0</v>
      </c>
      <c r="E9" s="723">
        <v>0</v>
      </c>
      <c r="F9" s="723">
        <v>2</v>
      </c>
      <c r="G9" s="1270">
        <v>15</v>
      </c>
      <c r="H9" s="1270">
        <v>14</v>
      </c>
      <c r="I9" s="1052">
        <f t="shared" si="0"/>
        <v>31</v>
      </c>
      <c r="J9" s="1053">
        <f t="shared" si="1"/>
        <v>1.8096906012842966E-2</v>
      </c>
    </row>
    <row r="10" spans="1:13" ht="18.75">
      <c r="A10" s="1048" t="s">
        <v>17</v>
      </c>
      <c r="B10" s="1054">
        <f t="shared" ref="B10:J10" si="2">SUM(B4:B9)</f>
        <v>9</v>
      </c>
      <c r="C10" s="1054">
        <f t="shared" si="2"/>
        <v>88</v>
      </c>
      <c r="D10" s="1054">
        <f t="shared" si="2"/>
        <v>343</v>
      </c>
      <c r="E10" s="1054">
        <f t="shared" si="2"/>
        <v>359</v>
      </c>
      <c r="F10" s="1054">
        <f t="shared" si="2"/>
        <v>323</v>
      </c>
      <c r="G10" s="1054">
        <f t="shared" si="2"/>
        <v>293</v>
      </c>
      <c r="H10" s="1054">
        <f t="shared" si="2"/>
        <v>298</v>
      </c>
      <c r="I10" s="1055">
        <f t="shared" si="2"/>
        <v>1713</v>
      </c>
      <c r="J10" s="1056">
        <f t="shared" si="2"/>
        <v>1</v>
      </c>
    </row>
    <row r="11" spans="1:13" ht="15.75">
      <c r="A11" s="1057" t="s">
        <v>866</v>
      </c>
      <c r="B11" s="1057"/>
      <c r="C11" s="1057"/>
    </row>
    <row r="12" spans="1:13">
      <c r="K12" s="932"/>
      <c r="L12" s="932"/>
      <c r="M12" s="932"/>
    </row>
    <row r="13" spans="1:13">
      <c r="K13" s="932"/>
      <c r="L13" s="932"/>
      <c r="M13" s="932"/>
    </row>
    <row r="14" spans="1:13">
      <c r="K14" s="932"/>
      <c r="L14" s="932"/>
      <c r="M14" s="932"/>
    </row>
    <row r="15" spans="1:13">
      <c r="K15" s="932"/>
      <c r="L15" s="932"/>
      <c r="M15" s="932"/>
    </row>
    <row r="16" spans="1:13">
      <c r="K16" s="932"/>
      <c r="L16" s="932"/>
      <c r="M16" s="932"/>
    </row>
    <row r="17" spans="11:14">
      <c r="K17" s="932"/>
      <c r="L17" s="932"/>
      <c r="M17" s="932"/>
    </row>
    <row r="18" spans="11:14">
      <c r="K18" s="932"/>
      <c r="L18" s="932"/>
      <c r="M18" s="932"/>
    </row>
    <row r="19" spans="11:14">
      <c r="K19" s="932"/>
      <c r="L19" s="932"/>
      <c r="M19" s="932"/>
    </row>
    <row r="20" spans="11:14">
      <c r="M20" s="551"/>
      <c r="N20" s="552"/>
    </row>
    <row r="21" spans="11:14">
      <c r="M21" s="551"/>
      <c r="N21" s="552"/>
    </row>
    <row r="23" spans="11:14">
      <c r="M23" s="551"/>
      <c r="N23" s="552"/>
    </row>
    <row r="24" spans="11:14">
      <c r="M24" s="551"/>
      <c r="N24" s="552"/>
    </row>
    <row r="25" spans="11:14">
      <c r="N25" s="552"/>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G14" sqref="G14"/>
    </sheetView>
  </sheetViews>
  <sheetFormatPr baseColWidth="10" defaultColWidth="11.42578125" defaultRowHeight="15"/>
  <cols>
    <col min="1" max="1" width="15.5703125" style="548" customWidth="1"/>
    <col min="2" max="2" width="12.42578125" style="548" customWidth="1"/>
    <col min="3" max="3" width="13.5703125" style="548" customWidth="1"/>
    <col min="4" max="4" width="16" style="548" customWidth="1"/>
    <col min="5" max="16384" width="11.42578125" style="548"/>
  </cols>
  <sheetData>
    <row r="1" spans="1:18" ht="81.75" customHeight="1">
      <c r="A1" s="2423"/>
      <c r="B1" s="2423"/>
      <c r="C1" s="2423"/>
      <c r="D1" s="2423"/>
      <c r="E1" s="2423"/>
      <c r="F1" s="2423"/>
      <c r="G1" s="2423"/>
      <c r="H1" s="2423"/>
      <c r="I1" s="2423"/>
      <c r="J1" s="2423"/>
      <c r="K1" s="2423"/>
      <c r="L1" s="2423"/>
      <c r="M1" s="2423"/>
      <c r="N1" s="2423"/>
      <c r="O1" s="2423"/>
      <c r="P1" s="2423"/>
    </row>
    <row r="2" spans="1:18" ht="4.5" customHeight="1">
      <c r="A2" s="2424"/>
      <c r="B2" s="2424"/>
      <c r="C2" s="2424"/>
      <c r="D2" s="2424"/>
      <c r="E2" s="2424"/>
    </row>
    <row r="3" spans="1:18" ht="32.25" customHeight="1">
      <c r="A3" s="568" t="s">
        <v>19</v>
      </c>
      <c r="B3" s="569" t="s">
        <v>819</v>
      </c>
      <c r="C3" s="569" t="s">
        <v>818</v>
      </c>
      <c r="D3" s="931" t="s">
        <v>824</v>
      </c>
    </row>
    <row r="4" spans="1:18" ht="14.25" customHeight="1">
      <c r="A4" s="1105">
        <v>2006</v>
      </c>
      <c r="B4" s="935">
        <v>2</v>
      </c>
      <c r="C4" s="935">
        <v>0</v>
      </c>
      <c r="D4" s="1103">
        <f>+C4/B4</f>
        <v>0</v>
      </c>
    </row>
    <row r="5" spans="1:18" ht="13.5" customHeight="1">
      <c r="A5" s="1105">
        <v>2007</v>
      </c>
      <c r="B5" s="935">
        <v>7</v>
      </c>
      <c r="C5" s="935">
        <v>1</v>
      </c>
      <c r="D5" s="1103">
        <f>+C5/B5</f>
        <v>0.14285714285714285</v>
      </c>
      <c r="G5" s="904"/>
    </row>
    <row r="6" spans="1:18">
      <c r="A6" s="1105">
        <v>2008</v>
      </c>
      <c r="B6" s="935">
        <v>32</v>
      </c>
      <c r="C6" s="935">
        <v>5</v>
      </c>
      <c r="D6" s="1103">
        <f t="shared" ref="D6:D15" si="0">+C6/B6</f>
        <v>0.15625</v>
      </c>
    </row>
    <row r="7" spans="1:18">
      <c r="A7" s="1105">
        <v>2009</v>
      </c>
      <c r="B7" s="935">
        <v>56</v>
      </c>
      <c r="C7" s="935">
        <v>3</v>
      </c>
      <c r="D7" s="1103">
        <f t="shared" si="0"/>
        <v>5.3571428571428568E-2</v>
      </c>
    </row>
    <row r="8" spans="1:18">
      <c r="A8" s="1105">
        <v>2010</v>
      </c>
      <c r="B8" s="935">
        <v>209</v>
      </c>
      <c r="C8" s="935">
        <v>31</v>
      </c>
      <c r="D8" s="1103">
        <f t="shared" si="0"/>
        <v>0.14832535885167464</v>
      </c>
      <c r="F8" s="550" t="s">
        <v>25</v>
      </c>
    </row>
    <row r="9" spans="1:18">
      <c r="A9" s="1105">
        <v>2011</v>
      </c>
      <c r="B9" s="935">
        <v>134</v>
      </c>
      <c r="C9" s="935">
        <v>15</v>
      </c>
      <c r="D9" s="1103">
        <f t="shared" si="0"/>
        <v>0.11194029850746269</v>
      </c>
    </row>
    <row r="10" spans="1:18">
      <c r="A10" s="1105">
        <v>2012</v>
      </c>
      <c r="B10" s="935">
        <v>224</v>
      </c>
      <c r="C10" s="935">
        <v>34</v>
      </c>
      <c r="D10" s="1103">
        <f t="shared" si="0"/>
        <v>0.15178571428571427</v>
      </c>
    </row>
    <row r="11" spans="1:18">
      <c r="A11" s="1105">
        <v>2013</v>
      </c>
      <c r="B11" s="935">
        <v>135</v>
      </c>
      <c r="C11" s="935">
        <v>16</v>
      </c>
      <c r="D11" s="1103">
        <f t="shared" si="0"/>
        <v>0.11851851851851852</v>
      </c>
    </row>
    <row r="12" spans="1:18">
      <c r="A12" s="1105">
        <v>2014</v>
      </c>
      <c r="B12" s="935">
        <v>151</v>
      </c>
      <c r="C12" s="935">
        <v>14</v>
      </c>
      <c r="D12" s="1103">
        <f t="shared" si="0"/>
        <v>9.2715231788079472E-2</v>
      </c>
    </row>
    <row r="13" spans="1:18">
      <c r="A13" s="1105">
        <v>2015</v>
      </c>
      <c r="B13" s="935">
        <v>172</v>
      </c>
      <c r="C13" s="935">
        <v>19</v>
      </c>
      <c r="D13" s="1103">
        <f t="shared" si="0"/>
        <v>0.11046511627906977</v>
      </c>
    </row>
    <row r="14" spans="1:18">
      <c r="A14" s="1105">
        <v>2016</v>
      </c>
      <c r="B14" s="935">
        <f>+'VII.3.CBSS-Benef'!G10</f>
        <v>293</v>
      </c>
      <c r="C14" s="935">
        <v>79</v>
      </c>
      <c r="D14" s="1103">
        <f t="shared" si="0"/>
        <v>0.2696245733788396</v>
      </c>
      <c r="F14" s="549"/>
    </row>
    <row r="15" spans="1:18">
      <c r="A15" s="1105" t="s">
        <v>1007</v>
      </c>
      <c r="B15" s="935">
        <f>+'VII.2.CBSS Tram.'!H6</f>
        <v>298</v>
      </c>
      <c r="C15" s="935">
        <v>112</v>
      </c>
      <c r="D15" s="1103">
        <f t="shared" si="0"/>
        <v>0.37583892617449666</v>
      </c>
      <c r="F15" s="549"/>
    </row>
    <row r="16" spans="1:18">
      <c r="A16" s="568" t="s">
        <v>17</v>
      </c>
      <c r="B16" s="936">
        <f>SUM(B4:B15)</f>
        <v>1713</v>
      </c>
      <c r="C16" s="936">
        <f>SUM(C4:C15)</f>
        <v>329</v>
      </c>
      <c r="D16" s="1104">
        <f>C16/B16</f>
        <v>0.19206071220081727</v>
      </c>
      <c r="F16" s="549"/>
      <c r="Q16" s="549"/>
      <c r="R16" s="549"/>
    </row>
    <row r="17" spans="1:23">
      <c r="A17" s="550" t="s">
        <v>817</v>
      </c>
    </row>
    <row r="18" spans="1:23">
      <c r="Q18" s="549"/>
    </row>
    <row r="19" spans="1:23">
      <c r="Q19" s="549"/>
    </row>
    <row r="21" spans="1:23">
      <c r="R21" s="550"/>
      <c r="S21" s="550"/>
      <c r="T21" s="550"/>
    </row>
    <row r="22" spans="1:23">
      <c r="R22" s="550"/>
      <c r="V22" s="551"/>
      <c r="W22" s="552"/>
    </row>
    <row r="23" spans="1:23">
      <c r="R23" s="550"/>
      <c r="V23" s="551"/>
      <c r="W23" s="552"/>
    </row>
    <row r="24" spans="1:23">
      <c r="V24" s="551"/>
      <c r="W24" s="552"/>
    </row>
    <row r="25" spans="1:23">
      <c r="V25" s="551"/>
      <c r="W25" s="552"/>
    </row>
    <row r="26" spans="1:23">
      <c r="V26" s="551"/>
      <c r="W26" s="552"/>
    </row>
    <row r="27" spans="1:23">
      <c r="V27" s="551"/>
      <c r="W27" s="552"/>
    </row>
    <row r="28" spans="1:23">
      <c r="V28" s="551"/>
      <c r="W28" s="552"/>
    </row>
    <row r="29" spans="1:23">
      <c r="V29" s="551"/>
      <c r="W29" s="552"/>
    </row>
    <row r="30" spans="1:23">
      <c r="W30" s="552"/>
    </row>
    <row r="33" spans="19:19">
      <c r="S33" s="550"/>
    </row>
  </sheetData>
  <mergeCells count="2">
    <mergeCell ref="A1:P1"/>
    <mergeCell ref="A2:E2"/>
  </mergeCells>
  <pageMargins left="0.7" right="0.7" top="0.75" bottom="0.75" header="0.3" footer="0.3"/>
  <pageSetup scale="63"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70" zoomScaleNormal="100" zoomScaleSheetLayoutView="70" workbookViewId="0">
      <selection activeCell="G3" sqref="G3"/>
    </sheetView>
  </sheetViews>
  <sheetFormatPr baseColWidth="10" defaultColWidth="11.42578125" defaultRowHeight="15"/>
  <cols>
    <col min="1" max="1" width="18" style="548" customWidth="1"/>
    <col min="2" max="2" width="17.7109375" style="548" customWidth="1"/>
    <col min="3" max="3" width="24" style="548" customWidth="1"/>
    <col min="4" max="4" width="17.5703125" style="548" customWidth="1"/>
    <col min="5" max="5" width="11.28515625" style="548" customWidth="1"/>
    <col min="6" max="12" width="11.42578125" style="548"/>
    <col min="13" max="13" width="22.7109375" style="548" customWidth="1"/>
    <col min="14" max="16384" width="11.42578125" style="548"/>
  </cols>
  <sheetData>
    <row r="1" spans="1:14" ht="80.25" customHeight="1">
      <c r="A1" s="2423"/>
      <c r="B1" s="2423"/>
      <c r="C1" s="2423"/>
      <c r="D1" s="2423"/>
      <c r="E1" s="2423"/>
      <c r="F1" s="2423"/>
      <c r="G1" s="2423"/>
      <c r="H1" s="2423"/>
      <c r="I1" s="2423"/>
      <c r="J1" s="2423"/>
      <c r="K1" s="2423"/>
      <c r="L1" s="2423"/>
      <c r="M1" s="2423"/>
    </row>
    <row r="2" spans="1:14" ht="6.75" customHeight="1">
      <c r="A2" s="2424"/>
      <c r="B2" s="2424"/>
      <c r="C2" s="2424"/>
      <c r="D2" s="2424"/>
      <c r="E2" s="2424"/>
      <c r="F2" s="2424"/>
    </row>
    <row r="3" spans="1:14" ht="54.75" customHeight="1">
      <c r="A3" s="568" t="s">
        <v>19</v>
      </c>
      <c r="B3" s="934" t="s">
        <v>821</v>
      </c>
      <c r="C3" s="569" t="s">
        <v>822</v>
      </c>
      <c r="D3" s="569" t="s">
        <v>820</v>
      </c>
      <c r="E3" s="931" t="s">
        <v>17</v>
      </c>
    </row>
    <row r="4" spans="1:14" ht="17.25" hidden="1" customHeight="1">
      <c r="A4" s="1707">
        <v>2006</v>
      </c>
      <c r="B4" s="493">
        <v>1</v>
      </c>
      <c r="C4" s="493">
        <v>0</v>
      </c>
      <c r="D4" s="493">
        <v>1</v>
      </c>
      <c r="E4" s="1196">
        <f>+D4+C4+B4</f>
        <v>2</v>
      </c>
    </row>
    <row r="5" spans="1:14" ht="17.25" hidden="1" customHeight="1">
      <c r="A5" s="1105">
        <v>2007</v>
      </c>
      <c r="B5" s="493">
        <v>1</v>
      </c>
      <c r="C5" s="493">
        <v>0</v>
      </c>
      <c r="D5" s="493">
        <v>2</v>
      </c>
      <c r="E5" s="1196">
        <f>+B5+C5+D5</f>
        <v>3</v>
      </c>
      <c r="H5" s="904"/>
    </row>
    <row r="6" spans="1:14" hidden="1">
      <c r="A6" s="1105">
        <v>2008</v>
      </c>
      <c r="B6" s="493">
        <v>0</v>
      </c>
      <c r="C6" s="493">
        <v>3</v>
      </c>
      <c r="D6" s="493">
        <v>12</v>
      </c>
      <c r="E6" s="1196">
        <f t="shared" ref="E6:E15" si="0">+B6+C6+D6</f>
        <v>15</v>
      </c>
    </row>
    <row r="7" spans="1:14" hidden="1">
      <c r="A7" s="1105">
        <v>2009</v>
      </c>
      <c r="B7" s="493">
        <v>13</v>
      </c>
      <c r="C7" s="493">
        <v>5</v>
      </c>
      <c r="D7" s="493">
        <v>26</v>
      </c>
      <c r="E7" s="1196">
        <f t="shared" si="0"/>
        <v>44</v>
      </c>
    </row>
    <row r="8" spans="1:14" hidden="1">
      <c r="A8" s="1105">
        <v>2010</v>
      </c>
      <c r="B8" s="493">
        <v>60</v>
      </c>
      <c r="C8" s="493">
        <v>18</v>
      </c>
      <c r="D8" s="493">
        <v>62</v>
      </c>
      <c r="E8" s="1196">
        <f t="shared" si="0"/>
        <v>140</v>
      </c>
    </row>
    <row r="9" spans="1:14" hidden="1">
      <c r="A9" s="1105">
        <v>2011</v>
      </c>
      <c r="B9" s="493">
        <v>36</v>
      </c>
      <c r="C9" s="493">
        <v>7</v>
      </c>
      <c r="D9" s="493">
        <v>47</v>
      </c>
      <c r="E9" s="1196">
        <f t="shared" si="0"/>
        <v>90</v>
      </c>
    </row>
    <row r="10" spans="1:14" hidden="1">
      <c r="A10" s="1105">
        <v>2012</v>
      </c>
      <c r="B10" s="493">
        <v>72</v>
      </c>
      <c r="C10" s="493">
        <v>25</v>
      </c>
      <c r="D10" s="493">
        <v>50</v>
      </c>
      <c r="E10" s="1196">
        <f t="shared" si="0"/>
        <v>147</v>
      </c>
    </row>
    <row r="11" spans="1:14" hidden="1">
      <c r="A11" s="1105">
        <v>2013</v>
      </c>
      <c r="B11" s="493">
        <v>28</v>
      </c>
      <c r="C11" s="493">
        <v>17</v>
      </c>
      <c r="D11" s="493">
        <v>51</v>
      </c>
      <c r="E11" s="1196">
        <f t="shared" si="0"/>
        <v>96</v>
      </c>
    </row>
    <row r="12" spans="1:14" hidden="1">
      <c r="A12" s="1105">
        <v>2014</v>
      </c>
      <c r="B12" s="493">
        <v>31</v>
      </c>
      <c r="C12" s="493">
        <v>24</v>
      </c>
      <c r="D12" s="493">
        <v>44</v>
      </c>
      <c r="E12" s="1196">
        <f t="shared" si="0"/>
        <v>99</v>
      </c>
      <c r="N12" s="1017"/>
    </row>
    <row r="13" spans="1:14" hidden="1">
      <c r="A13" s="1105">
        <v>2015</v>
      </c>
      <c r="B13" s="493">
        <v>31</v>
      </c>
      <c r="C13" s="493">
        <v>36</v>
      </c>
      <c r="D13" s="493">
        <v>20</v>
      </c>
      <c r="E13" s="1196">
        <f t="shared" si="0"/>
        <v>87</v>
      </c>
    </row>
    <row r="14" spans="1:14" hidden="1">
      <c r="A14" s="1105">
        <v>2016</v>
      </c>
      <c r="B14" s="493">
        <v>0</v>
      </c>
      <c r="C14" s="493">
        <v>54</v>
      </c>
      <c r="D14" s="493">
        <v>55</v>
      </c>
      <c r="E14" s="1196">
        <f t="shared" si="0"/>
        <v>109</v>
      </c>
      <c r="F14" s="1017"/>
    </row>
    <row r="15" spans="1:14">
      <c r="A15" s="2119" t="s">
        <v>1007</v>
      </c>
      <c r="B15" s="2120">
        <v>13</v>
      </c>
      <c r="C15" s="2121">
        <v>29</v>
      </c>
      <c r="D15" s="2121">
        <v>38</v>
      </c>
      <c r="E15" s="2118">
        <f t="shared" si="0"/>
        <v>80</v>
      </c>
      <c r="F15" s="1017"/>
    </row>
    <row r="16" spans="1:14" ht="57" customHeight="1">
      <c r="A16" s="2436" t="s">
        <v>874</v>
      </c>
      <c r="B16" s="2437"/>
      <c r="C16" s="2437"/>
      <c r="D16" s="2437"/>
      <c r="E16" s="2437"/>
    </row>
    <row r="17" spans="1:20">
      <c r="A17" s="550"/>
      <c r="N17" s="549"/>
    </row>
    <row r="18" spans="1:20">
      <c r="N18" s="549"/>
    </row>
    <row r="20" spans="1:20">
      <c r="O20" s="550"/>
      <c r="P20" s="550"/>
      <c r="Q20" s="550"/>
    </row>
    <row r="21" spans="1:20">
      <c r="O21" s="550"/>
      <c r="S21" s="551"/>
      <c r="T21" s="552"/>
    </row>
    <row r="22" spans="1:20">
      <c r="O22" s="550"/>
      <c r="S22" s="551"/>
      <c r="T22" s="552"/>
    </row>
    <row r="23" spans="1:20">
      <c r="S23" s="551"/>
      <c r="T23" s="552"/>
    </row>
    <row r="24" spans="1:20">
      <c r="S24" s="551"/>
      <c r="T24" s="552"/>
    </row>
    <row r="25" spans="1:20">
      <c r="S25" s="551"/>
      <c r="T25" s="552"/>
    </row>
    <row r="26" spans="1:20">
      <c r="S26" s="551"/>
      <c r="T26" s="552"/>
    </row>
    <row r="27" spans="1:20">
      <c r="S27" s="551"/>
      <c r="T27" s="552"/>
    </row>
    <row r="28" spans="1:20">
      <c r="S28" s="551"/>
      <c r="T28" s="552"/>
    </row>
    <row r="29" spans="1:20">
      <c r="T29" s="552"/>
    </row>
    <row r="32" spans="1:20">
      <c r="P32" s="550"/>
    </row>
  </sheetData>
  <mergeCells count="3">
    <mergeCell ref="A1:M1"/>
    <mergeCell ref="A2:F2"/>
    <mergeCell ref="A16:E16"/>
  </mergeCells>
  <pageMargins left="0.7" right="0.7" top="0.75" bottom="0.75" header="0.3" footer="0.3"/>
  <pageSetup scale="64"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topLeftCell="C1" zoomScale="70" zoomScaleNormal="100" zoomScaleSheetLayoutView="70" workbookViewId="0">
      <selection activeCell="O11" sqref="O11:P26"/>
    </sheetView>
  </sheetViews>
  <sheetFormatPr baseColWidth="10" defaultColWidth="11.42578125" defaultRowHeight="15"/>
  <cols>
    <col min="1" max="1" width="18.28515625" style="548" customWidth="1"/>
    <col min="2" max="3" width="22.42578125" style="548" customWidth="1"/>
    <col min="4" max="4" width="20.85546875" style="548" customWidth="1"/>
    <col min="5" max="9" width="11.42578125" style="548"/>
    <col min="10" max="10" width="18.42578125" style="548" customWidth="1"/>
    <col min="11" max="11" width="21" style="548" customWidth="1"/>
    <col min="12" max="16384" width="11.42578125" style="548"/>
  </cols>
  <sheetData>
    <row r="1" spans="1:16" ht="92.25" customHeight="1">
      <c r="A1" s="2423"/>
      <c r="B1" s="2423"/>
      <c r="C1" s="2423"/>
      <c r="D1" s="2423"/>
      <c r="E1" s="2423"/>
      <c r="F1" s="2423"/>
      <c r="G1" s="2423"/>
      <c r="H1" s="2423"/>
      <c r="I1" s="2423"/>
      <c r="J1" s="2423"/>
      <c r="K1" s="2423"/>
      <c r="L1" s="2423"/>
      <c r="M1" s="2423"/>
      <c r="N1" s="2423"/>
    </row>
    <row r="2" spans="1:16" ht="6.75" customHeight="1">
      <c r="A2" s="2424"/>
      <c r="B2" s="2424"/>
      <c r="C2" s="2424"/>
      <c r="D2" s="2424"/>
      <c r="E2" s="2424"/>
    </row>
    <row r="3" spans="1:16" ht="36" customHeight="1">
      <c r="A3" s="568" t="s">
        <v>19</v>
      </c>
      <c r="B3" s="934" t="s">
        <v>900</v>
      </c>
      <c r="C3" s="569" t="s">
        <v>823</v>
      </c>
      <c r="D3" s="931" t="s">
        <v>17</v>
      </c>
    </row>
    <row r="4" spans="1:16" ht="17.25" customHeight="1">
      <c r="A4" s="1105">
        <v>2006</v>
      </c>
      <c r="B4" s="1271">
        <v>0</v>
      </c>
      <c r="C4" s="1271">
        <v>0</v>
      </c>
      <c r="D4" s="1765">
        <f>C4+B4</f>
        <v>0</v>
      </c>
    </row>
    <row r="5" spans="1:16" ht="17.25" customHeight="1">
      <c r="A5" s="1105">
        <v>2007</v>
      </c>
      <c r="B5" s="1271">
        <v>2</v>
      </c>
      <c r="C5" s="1271">
        <v>0</v>
      </c>
      <c r="D5" s="1765">
        <f t="shared" ref="D5:D15" si="0">C5+B5</f>
        <v>2</v>
      </c>
      <c r="G5" s="904"/>
    </row>
    <row r="6" spans="1:16">
      <c r="A6" s="1105">
        <v>2008</v>
      </c>
      <c r="B6" s="1271">
        <v>10</v>
      </c>
      <c r="C6" s="1271">
        <v>1</v>
      </c>
      <c r="D6" s="1765">
        <f t="shared" si="0"/>
        <v>11</v>
      </c>
    </row>
    <row r="7" spans="1:16">
      <c r="A7" s="1105">
        <v>2009</v>
      </c>
      <c r="B7" s="1271">
        <v>8</v>
      </c>
      <c r="C7" s="1271">
        <v>1</v>
      </c>
      <c r="D7" s="1765">
        <f t="shared" si="0"/>
        <v>9</v>
      </c>
    </row>
    <row r="8" spans="1:16">
      <c r="A8" s="1105">
        <v>2010</v>
      </c>
      <c r="B8" s="1271">
        <v>37</v>
      </c>
      <c r="C8" s="1271">
        <v>0</v>
      </c>
      <c r="D8" s="1765">
        <f t="shared" si="0"/>
        <v>37</v>
      </c>
    </row>
    <row r="9" spans="1:16">
      <c r="A9" s="1105">
        <v>2011</v>
      </c>
      <c r="B9" s="1271">
        <v>27</v>
      </c>
      <c r="C9" s="1271">
        <v>2</v>
      </c>
      <c r="D9" s="1765">
        <f t="shared" si="0"/>
        <v>29</v>
      </c>
    </row>
    <row r="10" spans="1:16">
      <c r="A10" s="1105">
        <v>2012</v>
      </c>
      <c r="B10" s="1271">
        <v>34</v>
      </c>
      <c r="C10" s="1271">
        <v>10</v>
      </c>
      <c r="D10" s="1765">
        <f t="shared" si="0"/>
        <v>44</v>
      </c>
    </row>
    <row r="11" spans="1:16">
      <c r="A11" s="1105">
        <v>2013</v>
      </c>
      <c r="B11" s="1271">
        <v>17</v>
      </c>
      <c r="C11" s="1271">
        <v>4</v>
      </c>
      <c r="D11" s="1765">
        <f t="shared" si="0"/>
        <v>21</v>
      </c>
    </row>
    <row r="12" spans="1:16">
      <c r="A12" s="1105">
        <v>2014</v>
      </c>
      <c r="B12" s="1271">
        <v>25</v>
      </c>
      <c r="C12" s="1271">
        <v>12</v>
      </c>
      <c r="D12" s="1765">
        <f t="shared" si="0"/>
        <v>37</v>
      </c>
    </row>
    <row r="13" spans="1:16">
      <c r="A13" s="1105">
        <v>2015</v>
      </c>
      <c r="B13" s="1271">
        <v>15</v>
      </c>
      <c r="C13" s="1271">
        <v>22</v>
      </c>
      <c r="D13" s="1765">
        <f t="shared" si="0"/>
        <v>37</v>
      </c>
      <c r="E13" s="1017"/>
      <c r="O13" s="1017"/>
    </row>
    <row r="14" spans="1:16">
      <c r="A14" s="1342">
        <v>2016</v>
      </c>
      <c r="B14" s="1271">
        <v>48</v>
      </c>
      <c r="C14" s="1271">
        <v>8</v>
      </c>
      <c r="D14" s="1766">
        <f t="shared" si="0"/>
        <v>56</v>
      </c>
      <c r="O14" s="1017"/>
    </row>
    <row r="15" spans="1:16">
      <c r="A15" s="1342" t="s">
        <v>1007</v>
      </c>
      <c r="B15" s="1271">
        <v>53</v>
      </c>
      <c r="C15" s="1271">
        <v>9</v>
      </c>
      <c r="D15" s="1766">
        <f t="shared" si="0"/>
        <v>62</v>
      </c>
      <c r="O15" s="1017"/>
    </row>
    <row r="16" spans="1:16">
      <c r="A16" s="1343" t="s">
        <v>17</v>
      </c>
      <c r="B16" s="1344">
        <f>SUM(B4:B15)</f>
        <v>276</v>
      </c>
      <c r="C16" s="1344"/>
      <c r="D16" s="1345">
        <f>SUM(D4:D15)</f>
        <v>345</v>
      </c>
      <c r="O16" s="549"/>
      <c r="P16" s="549"/>
    </row>
    <row r="17" spans="15:21">
      <c r="O17" s="1017"/>
    </row>
    <row r="18" spans="15:21">
      <c r="O18" s="1017"/>
    </row>
    <row r="19" spans="15:21">
      <c r="O19" s="549"/>
    </row>
    <row r="21" spans="15:21">
      <c r="P21" s="550"/>
      <c r="Q21" s="550"/>
      <c r="R21" s="550"/>
    </row>
    <row r="22" spans="15:21">
      <c r="P22" s="550"/>
      <c r="T22" s="551"/>
      <c r="U22" s="552"/>
    </row>
    <row r="23" spans="15:21">
      <c r="P23" s="550"/>
      <c r="T23" s="551"/>
      <c r="U23" s="552"/>
    </row>
    <row r="24" spans="15:21">
      <c r="T24" s="551"/>
      <c r="U24" s="552"/>
    </row>
    <row r="25" spans="15:21">
      <c r="T25" s="551"/>
      <c r="U25" s="552"/>
    </row>
    <row r="26" spans="15:21">
      <c r="T26" s="551"/>
      <c r="U26" s="552"/>
    </row>
    <row r="27" spans="15:21">
      <c r="T27" s="551"/>
      <c r="U27" s="552"/>
    </row>
    <row r="28" spans="15:21">
      <c r="T28" s="551"/>
      <c r="U28" s="552"/>
    </row>
    <row r="29" spans="15:21">
      <c r="T29" s="551"/>
      <c r="U29" s="552"/>
    </row>
    <row r="30" spans="15:21">
      <c r="U30" s="552"/>
    </row>
    <row r="33" spans="17:17">
      <c r="Q33" s="550"/>
    </row>
  </sheetData>
  <mergeCells count="2">
    <mergeCell ref="A1:N1"/>
    <mergeCell ref="A2:E2"/>
  </mergeCells>
  <pageMargins left="0.7" right="0.7" top="0.75" bottom="0.75" header="0.3" footer="0.3"/>
  <pageSetup scale="57"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0.140625" style="548" customWidth="1"/>
    <col min="2" max="2" width="16.85546875" style="548" customWidth="1"/>
    <col min="3" max="3" width="15.7109375" style="548" customWidth="1"/>
    <col min="4" max="4" width="20.5703125" style="548" customWidth="1"/>
    <col min="5" max="5" width="18.140625" style="548" customWidth="1"/>
    <col min="6" max="6" width="20.85546875" style="548" customWidth="1"/>
    <col min="7" max="12" width="11.42578125" style="548"/>
    <col min="13" max="13" width="16.140625" style="548" customWidth="1"/>
    <col min="14" max="16384" width="11.42578125" style="548"/>
  </cols>
  <sheetData>
    <row r="1" spans="1:19" ht="72" customHeight="1">
      <c r="A1" s="2423"/>
      <c r="B1" s="2423"/>
      <c r="C1" s="2423"/>
      <c r="D1" s="2423"/>
      <c r="E1" s="2423"/>
      <c r="F1" s="2423"/>
      <c r="G1" s="2423"/>
      <c r="H1" s="2423"/>
      <c r="I1" s="2423"/>
      <c r="J1" s="2423"/>
      <c r="K1" s="2423"/>
      <c r="L1" s="2423"/>
      <c r="M1" s="2423"/>
      <c r="N1" s="2423"/>
      <c r="O1" s="2423"/>
      <c r="P1" s="2423"/>
      <c r="Q1" s="2423"/>
    </row>
    <row r="2" spans="1:19" ht="6.75" customHeight="1">
      <c r="A2" s="2424"/>
      <c r="B2" s="2424"/>
      <c r="C2" s="2424"/>
      <c r="D2" s="2424"/>
      <c r="E2" s="2424"/>
    </row>
    <row r="3" spans="1:19" ht="39" customHeight="1">
      <c r="A3" s="568" t="s">
        <v>19</v>
      </c>
      <c r="B3" s="569" t="s">
        <v>36</v>
      </c>
      <c r="C3" s="569" t="s">
        <v>35</v>
      </c>
      <c r="D3" s="934" t="s">
        <v>816</v>
      </c>
      <c r="E3" s="1186" t="s">
        <v>197</v>
      </c>
      <c r="F3" s="1187" t="s">
        <v>196</v>
      </c>
      <c r="M3" s="928"/>
      <c r="N3" s="928"/>
      <c r="O3" s="928"/>
      <c r="P3" s="928"/>
    </row>
    <row r="4" spans="1:19" ht="17.25" customHeight="1">
      <c r="A4" s="1707">
        <v>2006</v>
      </c>
      <c r="B4" s="907">
        <v>2</v>
      </c>
      <c r="C4" s="907"/>
      <c r="D4" s="938">
        <f>+C4+B4</f>
        <v>2</v>
      </c>
      <c r="E4" s="1190">
        <f>+B4/D4</f>
        <v>1</v>
      </c>
      <c r="F4" s="1191">
        <f>+C4/D4</f>
        <v>0</v>
      </c>
      <c r="I4" s="549"/>
      <c r="M4" s="929"/>
      <c r="N4" s="930"/>
      <c r="O4" s="930"/>
      <c r="P4" s="930"/>
    </row>
    <row r="5" spans="1:19" ht="17.25" customHeight="1">
      <c r="A5" s="1105">
        <v>2007</v>
      </c>
      <c r="B5" s="907">
        <v>3</v>
      </c>
      <c r="C5" s="907">
        <v>4</v>
      </c>
      <c r="D5" s="938">
        <f>+C5+B5</f>
        <v>7</v>
      </c>
      <c r="E5" s="1018">
        <f t="shared" ref="E5:E13" si="0">+B5/D5</f>
        <v>0.42857142857142855</v>
      </c>
      <c r="F5" s="1019">
        <f t="shared" ref="F5:F13" si="1">+C5/D5</f>
        <v>0.5714285714285714</v>
      </c>
      <c r="G5" s="926"/>
      <c r="I5" s="549"/>
      <c r="M5" s="929"/>
      <c r="N5" s="930"/>
      <c r="O5" s="930"/>
      <c r="P5" s="930"/>
    </row>
    <row r="6" spans="1:19" ht="17.25" customHeight="1">
      <c r="A6" s="1105">
        <v>2008</v>
      </c>
      <c r="B6" s="907">
        <v>12</v>
      </c>
      <c r="C6" s="907">
        <v>20</v>
      </c>
      <c r="D6" s="938">
        <f t="shared" ref="D6:D12" si="2">+C6+B6</f>
        <v>32</v>
      </c>
      <c r="E6" s="1018">
        <f t="shared" si="0"/>
        <v>0.375</v>
      </c>
      <c r="F6" s="1019">
        <f t="shared" si="1"/>
        <v>0.625</v>
      </c>
      <c r="G6" s="927"/>
      <c r="I6" s="549"/>
      <c r="M6" s="929"/>
      <c r="N6" s="930"/>
      <c r="O6" s="930"/>
      <c r="P6" s="930"/>
    </row>
    <row r="7" spans="1:19" ht="17.25" customHeight="1">
      <c r="A7" s="1105">
        <v>2009</v>
      </c>
      <c r="B7" s="907">
        <v>21</v>
      </c>
      <c r="C7" s="907">
        <v>35</v>
      </c>
      <c r="D7" s="938">
        <f t="shared" si="2"/>
        <v>56</v>
      </c>
      <c r="E7" s="1018">
        <f t="shared" si="0"/>
        <v>0.375</v>
      </c>
      <c r="F7" s="1019">
        <f t="shared" si="1"/>
        <v>0.625</v>
      </c>
      <c r="G7" s="927"/>
      <c r="I7" s="549"/>
      <c r="M7" s="929"/>
      <c r="N7" s="930"/>
      <c r="O7" s="930"/>
      <c r="P7" s="930"/>
    </row>
    <row r="8" spans="1:19" ht="17.25" customHeight="1">
      <c r="A8" s="1105">
        <v>2010</v>
      </c>
      <c r="B8" s="907">
        <v>84</v>
      </c>
      <c r="C8" s="907">
        <v>125</v>
      </c>
      <c r="D8" s="938">
        <f t="shared" si="2"/>
        <v>209</v>
      </c>
      <c r="E8" s="1018">
        <f t="shared" si="0"/>
        <v>0.40191387559808611</v>
      </c>
      <c r="F8" s="1019">
        <f t="shared" si="1"/>
        <v>0.59808612440191389</v>
      </c>
      <c r="G8" s="927"/>
      <c r="H8" s="929"/>
      <c r="I8" s="549"/>
      <c r="M8" s="929"/>
      <c r="N8" s="930"/>
      <c r="O8" s="930"/>
      <c r="P8" s="930"/>
    </row>
    <row r="9" spans="1:19" ht="17.25" customHeight="1">
      <c r="A9" s="1105">
        <v>2011</v>
      </c>
      <c r="B9" s="907">
        <v>47</v>
      </c>
      <c r="C9" s="907">
        <v>87</v>
      </c>
      <c r="D9" s="938">
        <f t="shared" si="2"/>
        <v>134</v>
      </c>
      <c r="E9" s="1018">
        <f t="shared" si="0"/>
        <v>0.35074626865671643</v>
      </c>
      <c r="F9" s="1019">
        <f t="shared" si="1"/>
        <v>0.64925373134328357</v>
      </c>
      <c r="G9" s="927"/>
      <c r="H9" s="930"/>
      <c r="I9" s="549"/>
      <c r="M9" s="929"/>
      <c r="N9" s="930"/>
      <c r="O9" s="930"/>
      <c r="P9" s="930"/>
    </row>
    <row r="10" spans="1:19" ht="17.25" customHeight="1">
      <c r="A10" s="1105">
        <v>2012</v>
      </c>
      <c r="B10" s="907">
        <v>106</v>
      </c>
      <c r="C10" s="907">
        <v>118</v>
      </c>
      <c r="D10" s="938">
        <f t="shared" si="2"/>
        <v>224</v>
      </c>
      <c r="E10" s="1018">
        <f t="shared" si="0"/>
        <v>0.4732142857142857</v>
      </c>
      <c r="F10" s="1019">
        <f t="shared" si="1"/>
        <v>0.5267857142857143</v>
      </c>
      <c r="H10" s="930"/>
      <c r="I10" s="549"/>
      <c r="M10" s="929"/>
      <c r="N10" s="930"/>
      <c r="O10" s="930"/>
      <c r="P10" s="930"/>
    </row>
    <row r="11" spans="1:19" ht="17.25" customHeight="1">
      <c r="A11" s="1105">
        <v>2013</v>
      </c>
      <c r="B11" s="907">
        <v>62</v>
      </c>
      <c r="C11" s="907">
        <v>73</v>
      </c>
      <c r="D11" s="938">
        <f t="shared" si="2"/>
        <v>135</v>
      </c>
      <c r="E11" s="1018">
        <f t="shared" si="0"/>
        <v>0.45925925925925926</v>
      </c>
      <c r="F11" s="1019">
        <f t="shared" si="1"/>
        <v>0.54074074074074074</v>
      </c>
      <c r="H11" s="930"/>
      <c r="I11" s="549"/>
      <c r="M11" s="929"/>
      <c r="N11" s="930"/>
      <c r="O11" s="930"/>
      <c r="P11" s="930"/>
    </row>
    <row r="12" spans="1:19" ht="17.25" customHeight="1">
      <c r="A12" s="1105">
        <v>2014</v>
      </c>
      <c r="B12" s="907">
        <v>81</v>
      </c>
      <c r="C12" s="907">
        <v>70</v>
      </c>
      <c r="D12" s="938">
        <f t="shared" si="2"/>
        <v>151</v>
      </c>
      <c r="E12" s="1018">
        <f t="shared" si="0"/>
        <v>0.53642384105960261</v>
      </c>
      <c r="F12" s="1019">
        <f t="shared" si="1"/>
        <v>0.46357615894039733</v>
      </c>
      <c r="I12" s="549"/>
      <c r="M12" s="929"/>
      <c r="N12" s="930"/>
      <c r="O12" s="930"/>
      <c r="P12" s="930"/>
    </row>
    <row r="13" spans="1:19" ht="17.25" customHeight="1">
      <c r="A13" s="1105">
        <v>2015</v>
      </c>
      <c r="B13" s="907">
        <v>74</v>
      </c>
      <c r="C13" s="907">
        <v>98</v>
      </c>
      <c r="D13" s="938">
        <f>+C13+B13</f>
        <v>172</v>
      </c>
      <c r="E13" s="1018">
        <f t="shared" si="0"/>
        <v>0.43023255813953487</v>
      </c>
      <c r="F13" s="1019">
        <f t="shared" si="1"/>
        <v>0.56976744186046513</v>
      </c>
      <c r="I13" s="549"/>
      <c r="M13" s="929"/>
      <c r="N13" s="930"/>
      <c r="O13" s="930"/>
      <c r="P13" s="930"/>
    </row>
    <row r="14" spans="1:19" ht="17.25" customHeight="1">
      <c r="A14" s="1105">
        <v>2016</v>
      </c>
      <c r="B14" s="907">
        <v>112</v>
      </c>
      <c r="C14" s="907">
        <v>181</v>
      </c>
      <c r="D14" s="938">
        <f>+C14+B14</f>
        <v>293</v>
      </c>
      <c r="E14" s="1018">
        <f>+B14/D14</f>
        <v>0.38225255972696248</v>
      </c>
      <c r="F14" s="1019">
        <f>+C14/D14</f>
        <v>0.61774744027303752</v>
      </c>
      <c r="I14" s="549"/>
      <c r="M14" s="929"/>
      <c r="N14" s="930"/>
      <c r="O14" s="930"/>
      <c r="P14" s="930"/>
      <c r="R14" s="549"/>
    </row>
    <row r="15" spans="1:19" ht="17.25" customHeight="1">
      <c r="A15" s="1708" t="s">
        <v>1007</v>
      </c>
      <c r="B15" s="907">
        <v>114</v>
      </c>
      <c r="C15" s="907">
        <v>184</v>
      </c>
      <c r="D15" s="938">
        <f>+C15+B15</f>
        <v>298</v>
      </c>
      <c r="E15" s="1020">
        <f>+B15/D15</f>
        <v>0.3825503355704698</v>
      </c>
      <c r="F15" s="1021">
        <f>+C15/D15</f>
        <v>0.6174496644295302</v>
      </c>
      <c r="I15" s="549"/>
      <c r="M15" s="929"/>
      <c r="N15" s="930"/>
      <c r="O15" s="930"/>
      <c r="P15" s="930"/>
      <c r="R15" s="549"/>
    </row>
    <row r="16" spans="1:19" ht="17.25" customHeight="1">
      <c r="A16" s="1184" t="s">
        <v>17</v>
      </c>
      <c r="B16" s="925">
        <f>SUM(B4:B15)</f>
        <v>718</v>
      </c>
      <c r="C16" s="1185">
        <f>SUM(C4:C15)</f>
        <v>995</v>
      </c>
      <c r="D16" s="905">
        <f>SUM(D4:D15)</f>
        <v>1713</v>
      </c>
      <c r="E16" s="1188">
        <f>+B16/D16</f>
        <v>0.41914769410391128</v>
      </c>
      <c r="F16" s="1189">
        <f>+C16/D16</f>
        <v>0.58085230589608872</v>
      </c>
      <c r="I16" s="549"/>
      <c r="R16" s="549"/>
      <c r="S16" s="549"/>
    </row>
    <row r="17" spans="1:24">
      <c r="A17" s="550" t="s">
        <v>817</v>
      </c>
    </row>
    <row r="18" spans="1:24">
      <c r="R18" s="549"/>
    </row>
    <row r="19" spans="1:24">
      <c r="R19" s="549"/>
    </row>
    <row r="21" spans="1:24">
      <c r="S21" s="550"/>
      <c r="T21" s="550"/>
      <c r="U21" s="550"/>
    </row>
    <row r="22" spans="1:24">
      <c r="S22" s="550"/>
      <c r="W22" s="551"/>
      <c r="X22" s="552"/>
    </row>
    <row r="23" spans="1:24">
      <c r="S23" s="550"/>
      <c r="W23" s="551"/>
      <c r="X23" s="552"/>
    </row>
    <row r="24" spans="1:24">
      <c r="W24" s="551"/>
      <c r="X24" s="552"/>
    </row>
    <row r="25" spans="1:24">
      <c r="W25" s="551"/>
      <c r="X25" s="552"/>
    </row>
    <row r="26" spans="1:24">
      <c r="W26" s="551"/>
      <c r="X26" s="552"/>
    </row>
    <row r="27" spans="1:24">
      <c r="W27" s="551"/>
      <c r="X27" s="552"/>
    </row>
    <row r="28" spans="1:24">
      <c r="W28" s="551"/>
      <c r="X28" s="552"/>
    </row>
    <row r="29" spans="1:24">
      <c r="W29" s="551"/>
      <c r="X29" s="552"/>
    </row>
    <row r="30" spans="1:24">
      <c r="X30" s="552"/>
    </row>
    <row r="33" spans="20:20">
      <c r="T33" s="550"/>
    </row>
  </sheetData>
  <mergeCells count="2">
    <mergeCell ref="A1:Q1"/>
    <mergeCell ref="A2:E2"/>
  </mergeCells>
  <pageMargins left="0.7" right="0.7" top="0.75" bottom="0.75" header="0.3" footer="0.3"/>
  <pageSetup scale="5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topLeftCell="B1" zoomScale="130" zoomScaleNormal="100" zoomScaleSheetLayoutView="130" workbookViewId="0">
      <selection activeCell="J19" sqref="J19"/>
    </sheetView>
  </sheetViews>
  <sheetFormatPr baseColWidth="10" defaultColWidth="11.42578125" defaultRowHeight="15"/>
  <cols>
    <col min="1" max="6" width="11.42578125" style="69"/>
    <col min="7" max="7" width="35.7109375" style="69" customWidth="1"/>
    <col min="8" max="16384" width="11.42578125" style="69"/>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row r="49" spans="15:15">
      <c r="O49" s="69"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Q24" sqref="Q24"/>
    </sheetView>
  </sheetViews>
  <sheetFormatPr baseColWidth="10" defaultColWidth="11.42578125" defaultRowHeight="15"/>
  <cols>
    <col min="1" max="1" width="37.85546875" style="69" customWidth="1"/>
    <col min="2" max="11" width="12.28515625" style="69" customWidth="1"/>
    <col min="12" max="12" width="12.28515625" style="956" customWidth="1"/>
    <col min="13" max="13" width="12.28515625" style="69" customWidth="1"/>
    <col min="14" max="14" width="14.42578125" style="69" customWidth="1"/>
    <col min="15" max="16384" width="11.42578125" style="69"/>
  </cols>
  <sheetData>
    <row r="1" spans="1:16" ht="68.25" customHeight="1">
      <c r="A1" s="2438"/>
      <c r="B1" s="2438"/>
      <c r="C1" s="2438"/>
      <c r="D1" s="2438"/>
      <c r="E1" s="2438"/>
      <c r="F1" s="2438"/>
      <c r="G1" s="2438"/>
      <c r="H1" s="2438"/>
      <c r="I1" s="2438"/>
      <c r="J1" s="2438"/>
      <c r="K1" s="2438"/>
      <c r="L1" s="2438"/>
      <c r="M1" s="2438"/>
      <c r="N1" s="2438"/>
    </row>
    <row r="2" spans="1:16" s="15" customFormat="1" ht="9" customHeight="1">
      <c r="A2" s="2439"/>
      <c r="B2" s="2439"/>
      <c r="C2" s="2439"/>
      <c r="D2" s="2439"/>
      <c r="E2" s="2439"/>
      <c r="F2" s="2439"/>
      <c r="G2" s="2439"/>
      <c r="H2" s="2439"/>
      <c r="I2" s="2439"/>
      <c r="J2" s="2439"/>
      <c r="K2" s="2439"/>
      <c r="L2" s="2439"/>
      <c r="M2" s="2439"/>
      <c r="N2" s="2439"/>
      <c r="O2" s="956"/>
      <c r="P2" s="956"/>
    </row>
    <row r="3" spans="1:16" ht="21" customHeight="1">
      <c r="A3" s="1210" t="s">
        <v>7</v>
      </c>
      <c r="B3" s="1920" t="s">
        <v>224</v>
      </c>
      <c r="C3" s="1919" t="s">
        <v>223</v>
      </c>
      <c r="D3" s="1919" t="s">
        <v>154</v>
      </c>
      <c r="E3" s="1919" t="s">
        <v>198</v>
      </c>
      <c r="F3" s="1919" t="s">
        <v>6</v>
      </c>
      <c r="G3" s="1919" t="s">
        <v>171</v>
      </c>
      <c r="H3" s="1919" t="s">
        <v>200</v>
      </c>
      <c r="I3" s="1919" t="s">
        <v>438</v>
      </c>
      <c r="J3" s="1919" t="s">
        <v>507</v>
      </c>
      <c r="K3" s="1919" t="s">
        <v>512</v>
      </c>
      <c r="L3" s="1919" t="s">
        <v>825</v>
      </c>
      <c r="M3" s="1919" t="s">
        <v>910</v>
      </c>
      <c r="N3" s="1921" t="s">
        <v>965</v>
      </c>
      <c r="O3" s="956"/>
      <c r="P3" s="956"/>
    </row>
    <row r="4" spans="1:16" ht="15.75">
      <c r="A4" s="1938" t="s">
        <v>8</v>
      </c>
      <c r="B4" s="1922">
        <v>59055.5</v>
      </c>
      <c r="C4" s="1923">
        <v>57661</v>
      </c>
      <c r="D4" s="1923">
        <v>63198</v>
      </c>
      <c r="E4" s="1923">
        <v>55832</v>
      </c>
      <c r="F4" s="1923">
        <v>62722</v>
      </c>
      <c r="G4" s="1923">
        <v>56906</v>
      </c>
      <c r="H4" s="1923">
        <v>73730</v>
      </c>
      <c r="I4" s="1923">
        <v>65532</v>
      </c>
      <c r="J4" s="1923">
        <v>74396</v>
      </c>
      <c r="K4" s="1924">
        <v>94092</v>
      </c>
      <c r="L4" s="1924">
        <v>81574</v>
      </c>
      <c r="M4" s="1924">
        <v>55868</v>
      </c>
      <c r="N4" s="1925">
        <v>54936</v>
      </c>
      <c r="O4" s="1924"/>
      <c r="P4" s="1924"/>
    </row>
    <row r="5" spans="1:16" ht="15.75">
      <c r="A5" s="1938" t="s">
        <v>966</v>
      </c>
      <c r="B5" s="1922">
        <v>366490</v>
      </c>
      <c r="C5" s="1923">
        <v>374980.5</v>
      </c>
      <c r="D5" s="1923">
        <v>392630.5</v>
      </c>
      <c r="E5" s="1923">
        <v>337765</v>
      </c>
      <c r="F5" s="1923">
        <v>281886</v>
      </c>
      <c r="G5" s="1923">
        <v>300383</v>
      </c>
      <c r="H5" s="1923">
        <v>308298</v>
      </c>
      <c r="I5" s="1923">
        <v>318214</v>
      </c>
      <c r="J5" s="1923">
        <v>311906</v>
      </c>
      <c r="K5" s="1924">
        <v>300280</v>
      </c>
      <c r="L5" s="1924">
        <v>318337</v>
      </c>
      <c r="M5" s="1924">
        <v>308434</v>
      </c>
      <c r="N5" s="1925">
        <v>311999</v>
      </c>
      <c r="O5" s="1924"/>
      <c r="P5" s="1924"/>
    </row>
    <row r="6" spans="1:16" ht="15.75">
      <c r="A6" s="1938" t="s">
        <v>9</v>
      </c>
      <c r="B6" s="1922">
        <v>26193.5</v>
      </c>
      <c r="C6" s="1923">
        <v>26353.5</v>
      </c>
      <c r="D6" s="1923">
        <v>30830</v>
      </c>
      <c r="E6" s="1923">
        <v>31582</v>
      </c>
      <c r="F6" s="1923">
        <v>30520</v>
      </c>
      <c r="G6" s="1923">
        <v>37741</v>
      </c>
      <c r="H6" s="1923">
        <v>31145</v>
      </c>
      <c r="I6" s="1923">
        <v>43665</v>
      </c>
      <c r="J6" s="1923">
        <v>35190</v>
      </c>
      <c r="K6" s="1924">
        <v>34478</v>
      </c>
      <c r="L6" s="1924">
        <v>37853</v>
      </c>
      <c r="M6" s="1924">
        <v>73182</v>
      </c>
      <c r="N6" s="1925">
        <v>63925</v>
      </c>
      <c r="O6" s="1924"/>
      <c r="P6" s="1924"/>
    </row>
    <row r="7" spans="1:16" ht="15.75">
      <c r="A7" s="1938" t="s">
        <v>10</v>
      </c>
      <c r="B7" s="1922">
        <v>31601</v>
      </c>
      <c r="C7" s="1923">
        <v>43507.5</v>
      </c>
      <c r="D7" s="1923">
        <v>45705</v>
      </c>
      <c r="E7" s="1923">
        <v>51584</v>
      </c>
      <c r="F7" s="1923">
        <v>34519</v>
      </c>
      <c r="G7" s="1923">
        <v>40257</v>
      </c>
      <c r="H7" s="1923">
        <v>35938</v>
      </c>
      <c r="I7" s="1923">
        <v>40323</v>
      </c>
      <c r="J7" s="1923">
        <v>27474</v>
      </c>
      <c r="K7" s="1924">
        <v>42681</v>
      </c>
      <c r="L7" s="1924">
        <v>64039</v>
      </c>
      <c r="M7" s="1924">
        <v>34851</v>
      </c>
      <c r="N7" s="1925">
        <v>36575</v>
      </c>
      <c r="O7" s="1924"/>
      <c r="P7" s="1924"/>
    </row>
    <row r="8" spans="1:16" ht="15.75">
      <c r="A8" s="1938" t="s">
        <v>11</v>
      </c>
      <c r="B8" s="1922">
        <v>211992.5</v>
      </c>
      <c r="C8" s="1923">
        <v>234505</v>
      </c>
      <c r="D8" s="1923">
        <v>229492.5</v>
      </c>
      <c r="E8" s="1923">
        <v>238189</v>
      </c>
      <c r="F8" s="1923">
        <v>241768</v>
      </c>
      <c r="G8" s="1923">
        <v>251447</v>
      </c>
      <c r="H8" s="1923">
        <v>254030</v>
      </c>
      <c r="I8" s="1923">
        <v>236447</v>
      </c>
      <c r="J8" s="1924">
        <v>257264</v>
      </c>
      <c r="K8" s="1924">
        <v>291369</v>
      </c>
      <c r="L8" s="1924">
        <v>303617</v>
      </c>
      <c r="M8" s="1924">
        <v>315262</v>
      </c>
      <c r="N8" s="1925">
        <v>313296</v>
      </c>
      <c r="O8" s="1924"/>
      <c r="P8" s="1924"/>
    </row>
    <row r="9" spans="1:16" ht="15.75">
      <c r="A9" s="1938" t="s">
        <v>12</v>
      </c>
      <c r="B9" s="1922">
        <v>86665</v>
      </c>
      <c r="C9" s="1923">
        <v>91077</v>
      </c>
      <c r="D9" s="1923">
        <v>105664.5</v>
      </c>
      <c r="E9" s="1923">
        <v>112403</v>
      </c>
      <c r="F9" s="1923">
        <v>101997</v>
      </c>
      <c r="G9" s="1923">
        <v>110062</v>
      </c>
      <c r="H9" s="1923">
        <v>117394</v>
      </c>
      <c r="I9" s="1923">
        <v>123299</v>
      </c>
      <c r="J9" s="1924">
        <v>120700</v>
      </c>
      <c r="K9" s="1924">
        <v>134768</v>
      </c>
      <c r="L9" s="1924">
        <v>141352</v>
      </c>
      <c r="M9" s="1924">
        <v>138352</v>
      </c>
      <c r="N9" s="1925">
        <v>140743</v>
      </c>
      <c r="O9" s="1924"/>
      <c r="P9" s="1924"/>
    </row>
    <row r="10" spans="1:16" ht="15.75">
      <c r="A10" s="1938" t="s">
        <v>13</v>
      </c>
      <c r="B10" s="1922">
        <v>64356.5</v>
      </c>
      <c r="C10" s="1923">
        <v>66871.5</v>
      </c>
      <c r="D10" s="1923">
        <v>68018.5</v>
      </c>
      <c r="E10" s="1923">
        <v>73736</v>
      </c>
      <c r="F10" s="1923">
        <v>74994</v>
      </c>
      <c r="G10" s="1923">
        <v>70890</v>
      </c>
      <c r="H10" s="1923">
        <v>67549</v>
      </c>
      <c r="I10" s="1923">
        <v>71306</v>
      </c>
      <c r="J10" s="1924">
        <v>90119</v>
      </c>
      <c r="K10" s="1924">
        <v>92028</v>
      </c>
      <c r="L10" s="1924">
        <v>96550</v>
      </c>
      <c r="M10" s="1924">
        <v>98248</v>
      </c>
      <c r="N10" s="1925">
        <v>92573</v>
      </c>
      <c r="O10" s="1924"/>
      <c r="P10" s="1924"/>
    </row>
    <row r="11" spans="1:16" ht="15.75">
      <c r="A11" s="1938" t="s">
        <v>14</v>
      </c>
      <c r="B11" s="1922">
        <v>46757.5</v>
      </c>
      <c r="C11" s="1923">
        <v>49397</v>
      </c>
      <c r="D11" s="1923">
        <v>55326</v>
      </c>
      <c r="E11" s="1923">
        <v>55155</v>
      </c>
      <c r="F11" s="1923">
        <v>67119</v>
      </c>
      <c r="G11" s="1923">
        <v>65137</v>
      </c>
      <c r="H11" s="1923">
        <v>72016</v>
      </c>
      <c r="I11" s="1923">
        <v>82080</v>
      </c>
      <c r="J11" s="1924">
        <v>79468</v>
      </c>
      <c r="K11" s="1924">
        <v>83517</v>
      </c>
      <c r="L11" s="1924">
        <v>75923</v>
      </c>
      <c r="M11" s="1924">
        <v>79105</v>
      </c>
      <c r="N11" s="1925">
        <v>82091</v>
      </c>
      <c r="O11" s="1924"/>
      <c r="P11" s="1924"/>
    </row>
    <row r="12" spans="1:16" ht="15.75">
      <c r="A12" s="1938" t="s">
        <v>15</v>
      </c>
      <c r="B12" s="1922">
        <v>147544.5</v>
      </c>
      <c r="C12" s="1923">
        <v>148907.5</v>
      </c>
      <c r="D12" s="1923">
        <v>152563.5</v>
      </c>
      <c r="E12" s="1923">
        <v>156837</v>
      </c>
      <c r="F12" s="1923">
        <v>164689</v>
      </c>
      <c r="G12" s="1923">
        <v>184575</v>
      </c>
      <c r="H12" s="1923">
        <v>189387</v>
      </c>
      <c r="I12" s="1923">
        <v>194986</v>
      </c>
      <c r="J12" s="1924">
        <v>194720</v>
      </c>
      <c r="K12" s="1924">
        <v>191598</v>
      </c>
      <c r="L12" s="1924">
        <v>199704</v>
      </c>
      <c r="M12" s="1924">
        <v>213040</v>
      </c>
      <c r="N12" s="1925">
        <v>215597</v>
      </c>
      <c r="O12" s="1924"/>
      <c r="P12" s="1924"/>
    </row>
    <row r="13" spans="1:16" ht="15.75">
      <c r="A13" s="1938" t="s">
        <v>16</v>
      </c>
      <c r="B13" s="1922">
        <v>401844.5</v>
      </c>
      <c r="C13" s="1923">
        <v>416197</v>
      </c>
      <c r="D13" s="1923">
        <v>433943.5</v>
      </c>
      <c r="E13" s="1923">
        <v>460813</v>
      </c>
      <c r="F13" s="1923">
        <v>507872</v>
      </c>
      <c r="G13" s="1923">
        <v>523323</v>
      </c>
      <c r="H13" s="1923">
        <v>552274</v>
      </c>
      <c r="I13" s="1923">
        <v>553281</v>
      </c>
      <c r="J13" s="1924">
        <v>588320</v>
      </c>
      <c r="K13" s="1924">
        <v>606440</v>
      </c>
      <c r="L13" s="1924">
        <v>654852</v>
      </c>
      <c r="M13" s="1924">
        <v>696653</v>
      </c>
      <c r="N13" s="1925">
        <v>682346</v>
      </c>
      <c r="O13" s="1924"/>
      <c r="P13" s="1924"/>
    </row>
    <row r="14" spans="1:16" ht="17.25" customHeight="1">
      <c r="A14" s="1210" t="s">
        <v>17</v>
      </c>
      <c r="B14" s="1926">
        <f t="shared" ref="B14:K14" si="0">SUM(B4:B13)</f>
        <v>1442500.5</v>
      </c>
      <c r="C14" s="1927">
        <f t="shared" si="0"/>
        <v>1509457.5</v>
      </c>
      <c r="D14" s="1927">
        <f t="shared" si="0"/>
        <v>1577372</v>
      </c>
      <c r="E14" s="1927">
        <f t="shared" si="0"/>
        <v>1573896</v>
      </c>
      <c r="F14" s="1927">
        <f t="shared" si="0"/>
        <v>1568086</v>
      </c>
      <c r="G14" s="1927">
        <f t="shared" si="0"/>
        <v>1640721</v>
      </c>
      <c r="H14" s="1927">
        <f t="shared" si="0"/>
        <v>1701761</v>
      </c>
      <c r="I14" s="1927">
        <f t="shared" si="0"/>
        <v>1729133</v>
      </c>
      <c r="J14" s="1927">
        <f t="shared" si="0"/>
        <v>1779557</v>
      </c>
      <c r="K14" s="1927">
        <f t="shared" si="0"/>
        <v>1871251</v>
      </c>
      <c r="L14" s="1927">
        <f>SUM(L4:L13)</f>
        <v>1973801</v>
      </c>
      <c r="M14" s="1927">
        <f>SUM(M4:M13)</f>
        <v>2012995</v>
      </c>
      <c r="N14" s="1928">
        <f>SUM(N4:N13)</f>
        <v>1994081</v>
      </c>
      <c r="O14" s="1939"/>
      <c r="P14" s="1939"/>
    </row>
    <row r="15" spans="1:16" s="84" customFormat="1" ht="13.5" customHeight="1">
      <c r="A15" s="132"/>
      <c r="B15" s="85"/>
      <c r="C15" s="85"/>
      <c r="D15" s="85"/>
      <c r="E15" s="85"/>
      <c r="F15" s="85"/>
      <c r="G15" s="85"/>
      <c r="H15" s="85"/>
      <c r="I15" s="85"/>
      <c r="L15" s="953"/>
      <c r="O15" s="956"/>
      <c r="P15" s="956"/>
    </row>
    <row r="16" spans="1:16" ht="9.75" customHeight="1">
      <c r="A16" s="24"/>
      <c r="B16" s="86"/>
      <c r="C16" s="86"/>
      <c r="D16" s="86"/>
      <c r="E16" s="86"/>
      <c r="F16" s="86"/>
      <c r="G16" s="86"/>
      <c r="H16" s="86"/>
      <c r="I16" s="86"/>
      <c r="O16" s="956"/>
      <c r="P16" s="956"/>
    </row>
    <row r="17" spans="1:9">
      <c r="A17" s="86"/>
      <c r="B17" s="86"/>
      <c r="C17" s="86"/>
      <c r="D17" s="86"/>
      <c r="E17" s="86"/>
      <c r="F17" s="86"/>
      <c r="G17" s="86"/>
      <c r="H17" s="86"/>
      <c r="I17" s="86"/>
    </row>
    <row r="18" spans="1:9">
      <c r="A18" s="86"/>
      <c r="B18" s="86"/>
      <c r="C18" s="86"/>
      <c r="D18" s="86"/>
      <c r="E18" s="86"/>
      <c r="F18" s="86"/>
      <c r="G18" s="86"/>
      <c r="H18" s="86"/>
      <c r="I18" s="86"/>
    </row>
    <row r="19" spans="1:9">
      <c r="A19" s="86"/>
      <c r="B19" s="86"/>
      <c r="C19" s="86"/>
      <c r="D19" s="86"/>
      <c r="E19" s="86"/>
      <c r="F19" s="86"/>
      <c r="G19" s="86"/>
      <c r="H19" s="86"/>
      <c r="I19" s="86"/>
    </row>
    <row r="20" spans="1:9">
      <c r="A20" s="86"/>
      <c r="B20" s="86"/>
      <c r="C20" s="86"/>
      <c r="D20" s="86"/>
      <c r="E20" s="86"/>
      <c r="F20" s="86"/>
      <c r="G20" s="86"/>
      <c r="H20" s="86"/>
      <c r="I20" s="86"/>
    </row>
    <row r="21" spans="1:9">
      <c r="A21" s="86"/>
      <c r="B21" s="86"/>
      <c r="C21" s="86"/>
      <c r="D21" s="86"/>
      <c r="E21" s="86"/>
      <c r="F21" s="86"/>
      <c r="G21" s="86"/>
      <c r="H21" s="86"/>
      <c r="I21" s="86"/>
    </row>
    <row r="22" spans="1:9">
      <c r="A22" s="86"/>
      <c r="B22" s="86"/>
      <c r="C22" s="86"/>
      <c r="D22" s="86"/>
      <c r="E22" s="86"/>
      <c r="F22" s="86"/>
      <c r="G22" s="86"/>
      <c r="H22" s="86"/>
      <c r="I22" s="86"/>
    </row>
    <row r="23" spans="1:9">
      <c r="A23" s="86"/>
      <c r="B23" s="86"/>
      <c r="C23" s="86"/>
      <c r="D23" s="86"/>
      <c r="E23" s="86"/>
      <c r="F23" s="86"/>
      <c r="G23" s="86"/>
      <c r="H23" s="86"/>
      <c r="I23" s="86"/>
    </row>
    <row r="24" spans="1:9">
      <c r="A24" s="86"/>
      <c r="B24" s="86"/>
      <c r="C24" s="86"/>
      <c r="D24" s="86"/>
      <c r="E24" s="86"/>
      <c r="F24" s="86"/>
      <c r="G24" s="86"/>
      <c r="H24" s="86"/>
      <c r="I24" s="86"/>
    </row>
    <row r="25" spans="1:9">
      <c r="A25" s="86"/>
      <c r="B25" s="86"/>
      <c r="C25" s="86"/>
      <c r="D25" s="86"/>
      <c r="E25" s="86"/>
      <c r="F25" s="86"/>
      <c r="G25" s="86"/>
      <c r="H25" s="86"/>
      <c r="I25" s="86"/>
    </row>
    <row r="26" spans="1:9">
      <c r="A26" s="86"/>
      <c r="B26" s="86"/>
      <c r="C26" s="86"/>
      <c r="D26" s="86"/>
      <c r="E26" s="86"/>
      <c r="F26" s="86"/>
      <c r="G26" s="86"/>
      <c r="H26" s="86"/>
      <c r="I26" s="86"/>
    </row>
    <row r="27" spans="1:9">
      <c r="A27" s="86"/>
      <c r="B27" s="86"/>
      <c r="C27" s="86"/>
      <c r="D27" s="86"/>
      <c r="E27" s="86"/>
      <c r="F27" s="86"/>
      <c r="G27" s="86"/>
      <c r="H27" s="86"/>
      <c r="I27" s="86"/>
    </row>
    <row r="28" spans="1:9">
      <c r="A28" s="86"/>
      <c r="B28" s="86"/>
      <c r="C28" s="86"/>
      <c r="D28" s="86"/>
      <c r="E28" s="86"/>
      <c r="F28" s="86"/>
      <c r="G28" s="86"/>
      <c r="H28" s="86"/>
      <c r="I28" s="86"/>
    </row>
    <row r="29" spans="1:9">
      <c r="A29" s="86"/>
      <c r="B29" s="86"/>
      <c r="C29" s="86"/>
      <c r="D29" s="86"/>
      <c r="E29" s="86"/>
      <c r="F29" s="86"/>
      <c r="G29" s="86"/>
      <c r="H29" s="86"/>
      <c r="I29" s="86"/>
    </row>
    <row r="30" spans="1:9">
      <c r="A30" s="86"/>
      <c r="B30" s="86"/>
      <c r="C30" s="86"/>
      <c r="D30" s="86"/>
      <c r="E30" s="86"/>
      <c r="F30" s="86"/>
      <c r="G30" s="86"/>
      <c r="H30" s="86"/>
      <c r="I30" s="86"/>
    </row>
    <row r="31" spans="1:9">
      <c r="A31" s="86"/>
      <c r="B31" s="86"/>
      <c r="C31" s="86"/>
      <c r="D31" s="86"/>
      <c r="E31" s="86"/>
      <c r="F31" s="86"/>
      <c r="G31" s="86"/>
      <c r="H31" s="86"/>
      <c r="I31" s="86"/>
    </row>
    <row r="32" spans="1:9">
      <c r="A32" s="86"/>
      <c r="B32" s="86"/>
      <c r="C32" s="86"/>
      <c r="D32" s="86"/>
      <c r="E32" s="86"/>
      <c r="F32" s="86"/>
      <c r="G32" s="86"/>
      <c r="H32" s="86"/>
      <c r="I32" s="86"/>
    </row>
    <row r="33" spans="1:9">
      <c r="A33" s="86"/>
      <c r="B33" s="86"/>
      <c r="C33" s="86"/>
      <c r="D33" s="86"/>
      <c r="E33" s="86"/>
      <c r="F33" s="86"/>
      <c r="G33" s="86"/>
      <c r="H33" s="86"/>
      <c r="I33" s="86"/>
    </row>
    <row r="34" spans="1:9">
      <c r="A34" s="86"/>
      <c r="B34" s="86"/>
      <c r="C34" s="86"/>
      <c r="D34" s="86"/>
      <c r="E34" s="86"/>
      <c r="F34" s="86"/>
      <c r="G34" s="86"/>
      <c r="H34" s="86"/>
      <c r="I34" s="86"/>
    </row>
    <row r="35" spans="1:9">
      <c r="A35" s="86"/>
      <c r="B35" s="86"/>
      <c r="C35" s="86"/>
      <c r="D35" s="86"/>
      <c r="E35" s="86"/>
      <c r="F35" s="86"/>
      <c r="G35" s="86"/>
      <c r="H35" s="86"/>
      <c r="I35" s="86"/>
    </row>
    <row r="36" spans="1:9">
      <c r="A36" s="86"/>
      <c r="B36" s="86"/>
      <c r="C36" s="86"/>
      <c r="D36" s="86"/>
      <c r="E36" s="86"/>
      <c r="F36" s="86"/>
      <c r="G36" s="86"/>
      <c r="H36" s="86"/>
      <c r="I36" s="86"/>
    </row>
    <row r="37" spans="1:9">
      <c r="A37" s="86"/>
      <c r="B37" s="86"/>
      <c r="C37" s="86"/>
      <c r="D37" s="86"/>
      <c r="E37" s="86"/>
      <c r="F37" s="86"/>
      <c r="G37" s="86"/>
      <c r="H37" s="86"/>
      <c r="I37" s="86"/>
    </row>
    <row r="38" spans="1:9">
      <c r="A38" s="86"/>
      <c r="B38" s="86"/>
      <c r="C38" s="86"/>
      <c r="D38" s="86"/>
      <c r="E38" s="86"/>
      <c r="F38" s="86"/>
      <c r="G38" s="86"/>
      <c r="H38" s="86"/>
      <c r="I38" s="86"/>
    </row>
    <row r="39" spans="1:9">
      <c r="A39" s="86"/>
      <c r="B39" s="86"/>
      <c r="C39" s="86"/>
      <c r="D39" s="86"/>
      <c r="E39" s="86"/>
      <c r="F39" s="86"/>
      <c r="G39" s="86"/>
      <c r="H39" s="86"/>
      <c r="I39" s="86"/>
    </row>
    <row r="40" spans="1:9">
      <c r="A40" s="86"/>
      <c r="B40" s="86"/>
      <c r="C40" s="86"/>
      <c r="D40" s="86"/>
      <c r="E40" s="86"/>
      <c r="F40" s="86"/>
      <c r="G40" s="86"/>
      <c r="H40" s="86"/>
      <c r="I40" s="86"/>
    </row>
    <row r="41" spans="1:9">
      <c r="A41" s="86"/>
      <c r="B41" s="86"/>
      <c r="C41" s="86"/>
      <c r="D41" s="86"/>
      <c r="E41" s="86"/>
      <c r="F41" s="86"/>
      <c r="G41" s="86"/>
      <c r="H41" s="86"/>
      <c r="I41" s="86"/>
    </row>
    <row r="42" spans="1:9">
      <c r="A42" s="86"/>
      <c r="B42" s="86"/>
      <c r="C42" s="86"/>
      <c r="D42" s="86"/>
      <c r="E42" s="86"/>
      <c r="F42" s="86"/>
      <c r="G42" s="86"/>
      <c r="H42" s="86"/>
      <c r="I42" s="86"/>
    </row>
    <row r="43" spans="1:9">
      <c r="A43" s="86"/>
      <c r="B43" s="86"/>
      <c r="C43" s="86"/>
      <c r="D43" s="86"/>
      <c r="E43" s="86"/>
      <c r="F43" s="86"/>
      <c r="G43" s="86"/>
      <c r="H43" s="86"/>
      <c r="I43" s="86"/>
    </row>
    <row r="44" spans="1:9">
      <c r="A44" s="86"/>
      <c r="B44" s="86"/>
      <c r="C44" s="86"/>
      <c r="D44" s="86"/>
      <c r="E44" s="86"/>
      <c r="F44" s="86"/>
      <c r="G44" s="86"/>
      <c r="H44" s="86"/>
      <c r="I44" s="86"/>
    </row>
    <row r="45" spans="1:9" ht="11.25" customHeight="1">
      <c r="A45" s="86"/>
      <c r="B45" s="86"/>
      <c r="C45" s="86"/>
      <c r="D45" s="86"/>
      <c r="E45" s="86"/>
      <c r="F45" s="86"/>
      <c r="G45" s="86"/>
      <c r="H45" s="86"/>
      <c r="I45" s="86"/>
    </row>
    <row r="46" spans="1:9">
      <c r="A46" s="86"/>
      <c r="B46" s="86"/>
      <c r="C46" s="86"/>
      <c r="D46" s="86"/>
      <c r="E46" s="86"/>
      <c r="F46" s="86"/>
      <c r="G46" s="86"/>
      <c r="H46" s="86"/>
      <c r="I46" s="86"/>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9" customWidth="1"/>
    <col min="2" max="2" width="20.42578125" style="69" customWidth="1"/>
    <col min="3" max="3" width="21" style="69" customWidth="1"/>
    <col min="4" max="4" width="20.7109375" style="69" customWidth="1"/>
    <col min="5" max="5" width="19.140625" style="69" customWidth="1"/>
    <col min="6" max="6" width="20.140625" style="36" customWidth="1"/>
    <col min="7" max="7" width="23.85546875" style="69" customWidth="1"/>
    <col min="8" max="8" width="16.28515625" style="69" customWidth="1"/>
    <col min="9" max="9" width="34" style="69" customWidth="1"/>
    <col min="10" max="10" width="12.28515625" style="69" bestFit="1" customWidth="1"/>
    <col min="11" max="11" width="16.28515625" style="69" bestFit="1" customWidth="1"/>
    <col min="12" max="18" width="11.42578125" style="69"/>
    <col min="19" max="19" width="12.28515625" style="69" bestFit="1" customWidth="1"/>
    <col min="20" max="16384" width="11.42578125" style="69"/>
  </cols>
  <sheetData>
    <row r="1" spans="1:11" ht="78" customHeight="1">
      <c r="A1" s="2440"/>
      <c r="B1" s="2441"/>
      <c r="C1" s="2441"/>
      <c r="D1" s="2441"/>
      <c r="E1" s="2441"/>
      <c r="F1" s="2441"/>
      <c r="G1" s="2441"/>
      <c r="H1" s="2441"/>
      <c r="I1" s="2441"/>
    </row>
    <row r="2" spans="1:11" ht="6" customHeight="1">
      <c r="A2" s="2442"/>
      <c r="B2" s="2442"/>
      <c r="C2" s="2442"/>
      <c r="D2" s="2442"/>
      <c r="E2" s="2442"/>
      <c r="F2" s="2442"/>
      <c r="G2" s="2442"/>
      <c r="H2" s="2442"/>
      <c r="I2" s="2442"/>
    </row>
    <row r="3" spans="1:11" s="648" customFormat="1" ht="63.75" customHeight="1">
      <c r="A3" s="1929" t="s">
        <v>0</v>
      </c>
      <c r="B3" s="1917" t="s">
        <v>27</v>
      </c>
      <c r="C3" s="1917" t="s">
        <v>179</v>
      </c>
      <c r="D3" s="1917" t="s">
        <v>180</v>
      </c>
      <c r="E3" s="1917" t="s">
        <v>1</v>
      </c>
      <c r="F3" s="1917" t="s">
        <v>414</v>
      </c>
      <c r="G3" s="1917" t="s">
        <v>380</v>
      </c>
      <c r="H3" s="1918" t="s">
        <v>155</v>
      </c>
      <c r="I3" s="642"/>
    </row>
    <row r="4" spans="1:11" ht="15.75" customHeight="1">
      <c r="A4" s="1636" t="s">
        <v>2</v>
      </c>
      <c r="B4" s="497">
        <v>8968144</v>
      </c>
      <c r="C4" s="496">
        <v>7144758</v>
      </c>
      <c r="D4" s="495">
        <v>3992211</v>
      </c>
      <c r="E4" s="494">
        <v>3276373</v>
      </c>
      <c r="F4" s="495">
        <v>1437260</v>
      </c>
      <c r="G4" s="495">
        <v>1839113</v>
      </c>
      <c r="H4" s="1935">
        <v>715838</v>
      </c>
      <c r="K4" s="41"/>
    </row>
    <row r="5" spans="1:11" ht="15.75" customHeight="1">
      <c r="A5" s="1636" t="s">
        <v>3</v>
      </c>
      <c r="B5" s="411">
        <v>9072308</v>
      </c>
      <c r="C5" s="325">
        <v>7320436</v>
      </c>
      <c r="D5" s="491">
        <v>4100433</v>
      </c>
      <c r="E5" s="492">
        <v>3435086</v>
      </c>
      <c r="F5" s="491">
        <v>1505582.5</v>
      </c>
      <c r="G5" s="491">
        <v>1929503.5</v>
      </c>
      <c r="H5" s="1936">
        <v>665347</v>
      </c>
      <c r="K5" s="41"/>
    </row>
    <row r="6" spans="1:11" ht="15.75" customHeight="1">
      <c r="A6" s="1636" t="s">
        <v>4</v>
      </c>
      <c r="B6" s="411">
        <v>9175265</v>
      </c>
      <c r="C6" s="325">
        <v>7484808</v>
      </c>
      <c r="D6" s="491">
        <v>4202277</v>
      </c>
      <c r="E6" s="492">
        <v>3548304</v>
      </c>
      <c r="F6" s="491">
        <v>1571911.5</v>
      </c>
      <c r="G6" s="491">
        <v>1976392.5</v>
      </c>
      <c r="H6" s="1936">
        <v>653973</v>
      </c>
      <c r="K6" s="41"/>
    </row>
    <row r="7" spans="1:11" ht="15.75" customHeight="1">
      <c r="A7" s="1636" t="s">
        <v>5</v>
      </c>
      <c r="B7" s="411">
        <v>9277181</v>
      </c>
      <c r="C7" s="325">
        <v>7663945</v>
      </c>
      <c r="D7" s="491">
        <v>4256447</v>
      </c>
      <c r="E7" s="492">
        <v>3653946</v>
      </c>
      <c r="F7" s="491">
        <v>1566047</v>
      </c>
      <c r="G7" s="491">
        <v>2087899</v>
      </c>
      <c r="H7" s="1936">
        <v>602501</v>
      </c>
      <c r="K7" s="41"/>
    </row>
    <row r="8" spans="1:11" ht="15.75" customHeight="1">
      <c r="A8" s="1636" t="s">
        <v>6</v>
      </c>
      <c r="B8" s="411">
        <v>9378455</v>
      </c>
      <c r="C8" s="325">
        <v>7848901</v>
      </c>
      <c r="D8" s="491">
        <v>4221883</v>
      </c>
      <c r="E8" s="492">
        <v>3593988</v>
      </c>
      <c r="F8" s="325">
        <v>1560994</v>
      </c>
      <c r="G8" s="325">
        <v>2032994</v>
      </c>
      <c r="H8" s="1936">
        <v>627895</v>
      </c>
      <c r="K8" s="41"/>
    </row>
    <row r="9" spans="1:11" ht="15.75" customHeight="1">
      <c r="A9" s="1636" t="s">
        <v>131</v>
      </c>
      <c r="B9" s="411">
        <v>9478612</v>
      </c>
      <c r="C9" s="325">
        <v>7967202</v>
      </c>
      <c r="D9" s="491">
        <v>4378866</v>
      </c>
      <c r="E9" s="492">
        <v>3753529</v>
      </c>
      <c r="F9" s="325">
        <v>1631129</v>
      </c>
      <c r="G9" s="325">
        <v>2122400</v>
      </c>
      <c r="H9" s="1936">
        <v>625337</v>
      </c>
      <c r="K9" s="41"/>
    </row>
    <row r="10" spans="1:11" ht="15.75" customHeight="1">
      <c r="A10" s="1636" t="s">
        <v>200</v>
      </c>
      <c r="B10" s="411">
        <v>9579983</v>
      </c>
      <c r="C10" s="325">
        <v>8144337</v>
      </c>
      <c r="D10" s="491">
        <v>4580813</v>
      </c>
      <c r="E10" s="492">
        <v>3912405</v>
      </c>
      <c r="F10" s="325">
        <v>1686216</v>
      </c>
      <c r="G10" s="325">
        <v>2226189</v>
      </c>
      <c r="H10" s="1936">
        <v>668408</v>
      </c>
      <c r="K10" s="41"/>
    </row>
    <row r="11" spans="1:11" ht="15.75" customHeight="1">
      <c r="A11" s="1636" t="s">
        <v>438</v>
      </c>
      <c r="B11" s="411">
        <v>9680534</v>
      </c>
      <c r="C11" s="325">
        <v>8276419</v>
      </c>
      <c r="D11" s="491">
        <v>4677824</v>
      </c>
      <c r="E11" s="492">
        <v>3990748</v>
      </c>
      <c r="F11" s="325">
        <v>1716228</v>
      </c>
      <c r="G11" s="325">
        <v>2274520</v>
      </c>
      <c r="H11" s="1936">
        <v>687076</v>
      </c>
      <c r="K11" s="41"/>
    </row>
    <row r="12" spans="1:11" ht="15.75" customHeight="1">
      <c r="A12" s="1636" t="s">
        <v>507</v>
      </c>
      <c r="B12" s="411">
        <v>9780743</v>
      </c>
      <c r="C12" s="325">
        <v>8422139</v>
      </c>
      <c r="D12" s="491">
        <v>4728655</v>
      </c>
      <c r="E12" s="492">
        <v>4018420</v>
      </c>
      <c r="F12" s="325">
        <v>1769801</v>
      </c>
      <c r="G12" s="325">
        <v>2248619</v>
      </c>
      <c r="H12" s="1936">
        <v>710235</v>
      </c>
    </row>
    <row r="13" spans="1:11" ht="15.75" customHeight="1">
      <c r="A13" s="1636" t="s">
        <v>512</v>
      </c>
      <c r="B13" s="411">
        <v>9880505</v>
      </c>
      <c r="C13" s="325">
        <v>8571213</v>
      </c>
      <c r="D13" s="491">
        <v>4913588</v>
      </c>
      <c r="E13" s="492">
        <v>4199885</v>
      </c>
      <c r="F13" s="325">
        <v>1865496</v>
      </c>
      <c r="G13" s="325">
        <v>2334389</v>
      </c>
      <c r="H13" s="1936">
        <v>713703</v>
      </c>
    </row>
    <row r="14" spans="1:11" s="956" customFormat="1" ht="15.75" customHeight="1">
      <c r="A14" s="1636" t="s">
        <v>825</v>
      </c>
      <c r="B14" s="411">
        <v>10028012</v>
      </c>
      <c r="C14" s="325">
        <v>8699672</v>
      </c>
      <c r="D14" s="491">
        <v>5283205</v>
      </c>
      <c r="E14" s="492">
        <v>4309050</v>
      </c>
      <c r="F14" s="325">
        <v>1965498</v>
      </c>
      <c r="G14" s="325">
        <v>2343552</v>
      </c>
      <c r="H14" s="1936">
        <v>974155</v>
      </c>
    </row>
    <row r="15" spans="1:11" s="956" customFormat="1" ht="15.75" customHeight="1">
      <c r="A15" s="1636" t="s">
        <v>910</v>
      </c>
      <c r="B15" s="411">
        <v>10123139</v>
      </c>
      <c r="C15" s="325">
        <v>7379608.3909109002</v>
      </c>
      <c r="D15" s="491">
        <v>4603292.5755375205</v>
      </c>
      <c r="E15" s="492">
        <v>4431407</v>
      </c>
      <c r="F15" s="325">
        <v>2012995</v>
      </c>
      <c r="G15" s="325">
        <v>2034386</v>
      </c>
      <c r="H15" s="1936">
        <f>292447+368344</f>
        <v>660791</v>
      </c>
    </row>
    <row r="16" spans="1:11" s="62" customFormat="1" ht="15.75" customHeight="1">
      <c r="A16" s="1930" t="s">
        <v>964</v>
      </c>
      <c r="B16" s="1931">
        <v>10162605</v>
      </c>
      <c r="C16" s="1932">
        <v>7446150.5374030098</v>
      </c>
      <c r="D16" s="1933">
        <v>4610967.0068942299</v>
      </c>
      <c r="E16" s="1934">
        <f>F16+G16</f>
        <v>4076207</v>
      </c>
      <c r="F16" s="1932">
        <v>1994081</v>
      </c>
      <c r="G16" s="1932">
        <v>2082126</v>
      </c>
      <c r="H16" s="1937">
        <f>271975+389109</f>
        <v>661084</v>
      </c>
    </row>
    <row r="17" spans="1:12">
      <c r="A17" s="85"/>
      <c r="B17" s="85"/>
      <c r="C17" s="85"/>
      <c r="D17" s="85"/>
      <c r="E17" s="85"/>
      <c r="F17" s="85"/>
      <c r="G17" s="85"/>
      <c r="H17" s="85"/>
    </row>
    <row r="18" spans="1:12">
      <c r="A18" s="85"/>
      <c r="B18" s="85"/>
      <c r="C18" s="85"/>
      <c r="D18" s="85"/>
      <c r="E18" s="85"/>
      <c r="F18" s="70"/>
      <c r="G18" s="85"/>
      <c r="H18" s="85"/>
    </row>
    <row r="19" spans="1:12">
      <c r="A19" s="85"/>
      <c r="B19" s="85"/>
      <c r="C19" s="85"/>
      <c r="D19" s="85"/>
      <c r="E19" s="85"/>
      <c r="F19" s="70"/>
      <c r="G19" s="85"/>
      <c r="H19" s="85"/>
      <c r="K19" s="41"/>
      <c r="L19" s="41"/>
    </row>
    <row r="20" spans="1:12">
      <c r="A20" s="85"/>
      <c r="B20" s="85"/>
      <c r="C20" s="85"/>
      <c r="D20" s="85"/>
      <c r="E20" s="85"/>
      <c r="F20" s="70"/>
      <c r="G20" s="85"/>
      <c r="H20" s="85"/>
      <c r="K20" s="41"/>
      <c r="L20" s="41"/>
    </row>
    <row r="21" spans="1:12">
      <c r="A21" s="85"/>
      <c r="B21" s="85"/>
      <c r="C21" s="85"/>
      <c r="D21" s="85"/>
      <c r="E21" s="85"/>
      <c r="F21" s="70"/>
      <c r="G21" s="85"/>
      <c r="H21" s="85"/>
      <c r="K21" s="41"/>
      <c r="L21" s="41"/>
    </row>
    <row r="22" spans="1:12">
      <c r="A22" s="85"/>
      <c r="B22" s="85"/>
      <c r="C22" s="85"/>
      <c r="D22" s="85"/>
      <c r="E22" s="85"/>
      <c r="F22" s="70"/>
      <c r="G22" s="85"/>
      <c r="H22" s="85"/>
      <c r="L22" s="41"/>
    </row>
    <row r="23" spans="1:12">
      <c r="A23" s="85"/>
      <c r="B23" s="85"/>
      <c r="C23" s="85"/>
      <c r="D23" s="85"/>
      <c r="E23" s="85"/>
      <c r="F23" s="70"/>
      <c r="G23" s="85"/>
      <c r="H23" s="85"/>
      <c r="L23" s="41"/>
    </row>
    <row r="24" spans="1:12">
      <c r="A24" s="85"/>
      <c r="B24" s="85"/>
      <c r="C24" s="85"/>
      <c r="D24" s="85"/>
      <c r="E24" s="85"/>
      <c r="F24" s="70"/>
      <c r="G24" s="85"/>
      <c r="H24" s="85"/>
      <c r="L24" s="41"/>
    </row>
    <row r="25" spans="1:12">
      <c r="A25" s="85"/>
      <c r="B25" s="85"/>
      <c r="C25" s="85"/>
      <c r="D25" s="85"/>
      <c r="E25" s="85"/>
      <c r="F25" s="70"/>
      <c r="G25" s="85"/>
      <c r="H25" s="85"/>
      <c r="L25" s="41"/>
    </row>
    <row r="26" spans="1:12">
      <c r="A26" s="85"/>
      <c r="B26" s="85"/>
      <c r="C26" s="85"/>
      <c r="D26" s="85"/>
      <c r="E26" s="85"/>
      <c r="F26" s="70"/>
      <c r="G26" s="85"/>
      <c r="H26" s="85"/>
      <c r="L26" s="41"/>
    </row>
    <row r="27" spans="1:12">
      <c r="A27" s="85"/>
      <c r="B27" s="85"/>
      <c r="C27" s="85"/>
      <c r="D27" s="85"/>
      <c r="E27" s="85"/>
      <c r="F27" s="70"/>
      <c r="G27" s="85"/>
      <c r="H27" s="85"/>
      <c r="L27" s="41"/>
    </row>
    <row r="28" spans="1:12">
      <c r="A28" s="85"/>
      <c r="B28" s="85"/>
      <c r="C28" s="85"/>
      <c r="D28" s="85"/>
      <c r="E28" s="85"/>
      <c r="F28" s="70"/>
      <c r="G28" s="85"/>
      <c r="H28" s="85"/>
      <c r="L28" s="41"/>
    </row>
    <row r="29" spans="1:12">
      <c r="A29" s="85"/>
      <c r="B29" s="85"/>
      <c r="C29" s="85"/>
      <c r="D29" s="85"/>
      <c r="E29" s="85"/>
      <c r="F29" s="70"/>
      <c r="G29" s="85"/>
      <c r="H29" s="85"/>
    </row>
    <row r="30" spans="1:12">
      <c r="A30" s="85"/>
      <c r="B30" s="85"/>
      <c r="C30" s="85"/>
      <c r="D30" s="85"/>
      <c r="E30" s="85"/>
      <c r="F30" s="70"/>
      <c r="G30" s="85"/>
      <c r="H30" s="85"/>
    </row>
    <row r="31" spans="1:12">
      <c r="A31" s="85"/>
      <c r="B31" s="85"/>
      <c r="C31" s="85"/>
      <c r="D31" s="85"/>
      <c r="E31" s="85"/>
      <c r="F31" s="70"/>
      <c r="G31" s="85"/>
      <c r="H31" s="85"/>
    </row>
    <row r="32" spans="1:12">
      <c r="A32" s="85"/>
      <c r="B32" s="85"/>
      <c r="C32" s="85"/>
      <c r="D32" s="85"/>
      <c r="E32" s="85"/>
      <c r="F32" s="70"/>
      <c r="G32" s="85"/>
      <c r="H32" s="85"/>
    </row>
    <row r="33" spans="1:8">
      <c r="A33" s="85"/>
      <c r="B33" s="85"/>
      <c r="C33" s="85"/>
      <c r="D33" s="85"/>
      <c r="E33" s="85"/>
      <c r="F33" s="70"/>
      <c r="G33" s="85"/>
      <c r="H33" s="85"/>
    </row>
    <row r="34" spans="1:8">
      <c r="A34" s="85"/>
      <c r="B34" s="85"/>
      <c r="C34" s="85"/>
      <c r="D34" s="85"/>
      <c r="E34" s="85"/>
      <c r="F34" s="70"/>
      <c r="G34" s="85"/>
      <c r="H34" s="85"/>
    </row>
    <row r="35" spans="1:8">
      <c r="A35" s="85"/>
      <c r="B35" s="85"/>
      <c r="C35" s="85"/>
      <c r="D35" s="85"/>
      <c r="E35" s="85"/>
      <c r="F35" s="70"/>
      <c r="G35" s="85"/>
      <c r="H35" s="85"/>
    </row>
    <row r="36" spans="1:8">
      <c r="A36" s="85"/>
      <c r="B36" s="85"/>
      <c r="C36" s="85"/>
      <c r="D36" s="85"/>
      <c r="E36" s="85"/>
      <c r="F36" s="70"/>
      <c r="G36" s="85"/>
      <c r="H36" s="85"/>
    </row>
    <row r="37" spans="1:8">
      <c r="A37" s="85"/>
      <c r="B37" s="85"/>
      <c r="C37" s="85"/>
      <c r="D37" s="85"/>
      <c r="E37" s="85"/>
      <c r="F37" s="70"/>
      <c r="G37" s="85"/>
      <c r="H37" s="85"/>
    </row>
    <row r="38" spans="1:8" ht="3" customHeight="1">
      <c r="A38" s="43"/>
      <c r="B38" s="43"/>
      <c r="C38" s="43"/>
      <c r="D38" s="43"/>
      <c r="E38" s="43"/>
      <c r="F38" s="43"/>
      <c r="G38" s="43"/>
      <c r="H38" s="43"/>
    </row>
    <row r="39" spans="1:8">
      <c r="A39" s="86"/>
      <c r="B39" s="86"/>
      <c r="C39" s="86"/>
      <c r="D39" s="86"/>
      <c r="E39" s="86"/>
      <c r="F39" s="35"/>
      <c r="G39" s="86"/>
      <c r="H39" s="86"/>
    </row>
    <row r="42" spans="1:8">
      <c r="A42" s="86"/>
      <c r="B42" s="86"/>
      <c r="C42" s="86"/>
      <c r="D42" s="86"/>
      <c r="E42" s="86"/>
      <c r="F42" s="35"/>
      <c r="G42" s="86"/>
      <c r="H42" s="86"/>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AX1048576"/>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41.85546875"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16384" width="11.42578125" style="69"/>
  </cols>
  <sheetData>
    <row r="1" spans="1:22" s="512" customFormat="1" ht="90.75" customHeight="1">
      <c r="A1" s="2443"/>
      <c r="B1" s="2443"/>
      <c r="C1" s="2443"/>
      <c r="D1" s="2443"/>
      <c r="E1" s="2443"/>
      <c r="F1" s="2443"/>
      <c r="G1" s="2443"/>
      <c r="H1" s="2443"/>
      <c r="I1" s="2443"/>
      <c r="J1" s="2443"/>
      <c r="K1" s="2443"/>
      <c r="L1" s="2443"/>
      <c r="M1" s="2443"/>
      <c r="N1" s="2443"/>
      <c r="O1" s="2443"/>
      <c r="P1" s="2443"/>
    </row>
    <row r="2" spans="1:22" ht="357.75" customHeight="1">
      <c r="A2" s="2444" t="s">
        <v>387</v>
      </c>
      <c r="B2" s="2445"/>
      <c r="C2" s="2445"/>
      <c r="D2" s="2445"/>
      <c r="E2" s="2445"/>
      <c r="F2" s="2445"/>
      <c r="G2" s="2445"/>
      <c r="H2" s="2445"/>
      <c r="I2" s="2445"/>
      <c r="J2" s="2445"/>
      <c r="K2" s="2445"/>
      <c r="L2" s="2445"/>
      <c r="M2" s="2445"/>
      <c r="N2" s="2445"/>
      <c r="O2" s="2445"/>
      <c r="P2" s="2445"/>
      <c r="Q2" s="53"/>
      <c r="R2" s="53"/>
      <c r="S2" s="18"/>
      <c r="T2" s="18"/>
      <c r="U2" s="18"/>
      <c r="V2" s="18"/>
    </row>
    <row r="3" spans="1:22" ht="408.75" customHeight="1">
      <c r="A3" s="2446"/>
      <c r="B3" s="2446"/>
      <c r="C3" s="2446"/>
      <c r="D3" s="2446"/>
      <c r="E3" s="2446"/>
      <c r="F3" s="2446"/>
      <c r="G3" s="2446"/>
      <c r="H3" s="2446"/>
      <c r="I3" s="2446"/>
      <c r="J3" s="2446"/>
      <c r="K3" s="2446"/>
      <c r="L3" s="2446"/>
      <c r="M3" s="2446"/>
      <c r="N3" s="2446"/>
      <c r="O3" s="2446"/>
      <c r="P3" s="2446"/>
      <c r="Q3" s="53"/>
      <c r="R3" s="53"/>
      <c r="S3" s="18"/>
      <c r="T3" s="18"/>
      <c r="U3" s="18"/>
      <c r="V3" s="18"/>
    </row>
    <row r="4" spans="1:22" ht="361.5" customHeight="1">
      <c r="A4" s="2446"/>
      <c r="B4" s="2446"/>
      <c r="C4" s="2446"/>
      <c r="D4" s="2446"/>
      <c r="E4" s="2446"/>
      <c r="F4" s="2446"/>
      <c r="G4" s="2446"/>
      <c r="H4" s="2446"/>
      <c r="I4" s="2446"/>
      <c r="J4" s="2446"/>
      <c r="K4" s="2446"/>
      <c r="L4" s="2446"/>
      <c r="M4" s="2446"/>
      <c r="N4" s="2446"/>
      <c r="O4" s="2446"/>
      <c r="P4" s="2446"/>
      <c r="Q4" s="53"/>
      <c r="R4" s="53"/>
      <c r="S4" s="18"/>
      <c r="T4" s="18"/>
      <c r="U4" s="18"/>
      <c r="V4" s="18"/>
    </row>
    <row r="5" spans="1:22" ht="60.75" customHeight="1">
      <c r="A5" s="2447"/>
      <c r="B5" s="2447"/>
      <c r="C5" s="2447"/>
      <c r="D5" s="2447"/>
      <c r="E5" s="2447"/>
      <c r="F5" s="2447"/>
      <c r="G5" s="2447"/>
      <c r="H5" s="2447"/>
      <c r="I5" s="2447"/>
      <c r="J5" s="2447"/>
      <c r="K5" s="2447"/>
      <c r="L5" s="2447"/>
      <c r="M5" s="2447"/>
      <c r="N5" s="2447"/>
      <c r="O5" s="2447"/>
      <c r="P5" s="2447"/>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5"/>
      <c r="T35" s="85"/>
      <c r="U35" s="85"/>
      <c r="V35" s="85"/>
      <c r="W35" s="86"/>
      <c r="X35" s="86"/>
    </row>
    <row r="36" spans="1:24">
      <c r="S36" s="85"/>
      <c r="T36" s="85"/>
      <c r="U36" s="85"/>
      <c r="V36" s="85"/>
      <c r="W36" s="86"/>
      <c r="X36" s="86"/>
    </row>
    <row r="37" spans="1:24">
      <c r="S37" s="85"/>
      <c r="T37" s="85"/>
      <c r="U37" s="85"/>
      <c r="V37" s="85"/>
      <c r="W37" s="86"/>
      <c r="X37" s="86"/>
    </row>
    <row r="38" spans="1:24">
      <c r="S38" s="85"/>
      <c r="T38" s="85"/>
      <c r="U38" s="85"/>
      <c r="V38" s="85"/>
      <c r="W38" s="86"/>
      <c r="X38" s="86"/>
    </row>
    <row r="39" spans="1:24" ht="51" customHeight="1">
      <c r="S39" s="85"/>
      <c r="T39" s="85"/>
      <c r="U39" s="85"/>
      <c r="V39" s="85"/>
      <c r="W39" s="86"/>
      <c r="X39" s="86"/>
    </row>
    <row r="40" spans="1:24" ht="78" customHeight="1">
      <c r="A40" s="2243"/>
      <c r="B40" s="2243"/>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3"/>
    </row>
    <row r="41" spans="1:24">
      <c r="S41" s="86"/>
      <c r="T41" s="86"/>
      <c r="U41" s="86"/>
      <c r="V41" s="86"/>
      <c r="W41" s="86"/>
    </row>
    <row r="42" spans="1:24">
      <c r="S42" s="86"/>
      <c r="T42" s="86"/>
      <c r="U42" s="86"/>
      <c r="V42" s="86"/>
      <c r="W42" s="86"/>
    </row>
    <row r="43" spans="1:24">
      <c r="S43" s="86"/>
      <c r="T43" s="86"/>
      <c r="U43" s="86"/>
      <c r="V43" s="86"/>
      <c r="W43" s="86"/>
    </row>
    <row r="44" spans="1:24">
      <c r="S44" s="86"/>
      <c r="T44" s="86"/>
      <c r="U44" s="86"/>
      <c r="V44" s="86"/>
      <c r="W44" s="86"/>
    </row>
    <row r="45" spans="1:24">
      <c r="S45" s="86"/>
      <c r="T45" s="86"/>
      <c r="U45" s="86"/>
      <c r="V45" s="86"/>
      <c r="W45" s="86"/>
    </row>
    <row r="46" spans="1:24">
      <c r="S46" s="86"/>
      <c r="T46" s="86"/>
      <c r="U46" s="86"/>
      <c r="V46" s="86"/>
      <c r="W46" s="86"/>
      <c r="X46" s="86"/>
    </row>
    <row r="47" spans="1:24">
      <c r="S47" s="86"/>
      <c r="T47" s="86"/>
      <c r="U47" s="86"/>
      <c r="V47" s="86"/>
      <c r="W47" s="86"/>
      <c r="X47" s="86"/>
    </row>
    <row r="48" spans="1:24">
      <c r="S48" s="86"/>
      <c r="T48" s="86"/>
      <c r="U48" s="86"/>
      <c r="V48" s="86"/>
      <c r="W48" s="86"/>
      <c r="X48" s="86"/>
    </row>
    <row r="49" spans="2:24">
      <c r="S49" s="86"/>
      <c r="T49" s="86"/>
      <c r="U49" s="86"/>
      <c r="V49" s="86"/>
      <c r="W49" s="86"/>
      <c r="X49" s="86"/>
    </row>
    <row r="50" spans="2:24">
      <c r="S50" s="86"/>
      <c r="T50" s="86"/>
      <c r="U50" s="86"/>
      <c r="V50" s="86"/>
      <c r="W50" s="86"/>
      <c r="X50" s="86"/>
    </row>
    <row r="51" spans="2:24">
      <c r="S51" s="86"/>
      <c r="T51" s="86"/>
      <c r="U51" s="86"/>
      <c r="V51" s="86"/>
      <c r="W51" s="86"/>
      <c r="X51" s="86"/>
    </row>
    <row r="52" spans="2:24">
      <c r="B52" s="86"/>
      <c r="C52" s="86"/>
      <c r="D52" s="86"/>
      <c r="E52" s="86"/>
      <c r="F52" s="86"/>
      <c r="G52" s="86"/>
      <c r="H52" s="86"/>
      <c r="I52" s="86"/>
      <c r="J52" s="86"/>
      <c r="K52" s="86"/>
      <c r="L52" s="86"/>
      <c r="M52" s="86"/>
      <c r="N52" s="86"/>
      <c r="O52" s="86"/>
      <c r="P52" s="86"/>
      <c r="Q52" s="86"/>
      <c r="R52" s="86"/>
      <c r="S52" s="86"/>
      <c r="T52" s="86"/>
      <c r="U52" s="86"/>
      <c r="V52" s="86"/>
      <c r="W52" s="86"/>
      <c r="X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16" style="69" customWidth="1"/>
    <col min="10" max="10" width="18.7109375" style="69" customWidth="1"/>
    <col min="11" max="11" width="17.140625" style="69" customWidth="1"/>
    <col min="12" max="12" width="15.7109375" style="69" customWidth="1"/>
    <col min="13" max="13" width="16.85546875" style="69" customWidth="1"/>
    <col min="14" max="14" width="16.28515625" style="69" customWidth="1"/>
    <col min="15" max="15" width="15" style="69" customWidth="1"/>
    <col min="16" max="16" width="9.7109375" style="69" customWidth="1"/>
    <col min="17" max="17" width="18" style="69" bestFit="1" customWidth="1"/>
    <col min="18" max="18" width="17.42578125" style="69" customWidth="1"/>
    <col min="19" max="22" width="11.42578125" style="69"/>
    <col min="23" max="23" width="18.7109375" style="69" bestFit="1" customWidth="1"/>
    <col min="24" max="16384" width="11.42578125" style="69"/>
  </cols>
  <sheetData>
    <row r="1" spans="1:29" ht="90.75" customHeight="1">
      <c r="A1" s="2448"/>
      <c r="B1" s="2448"/>
      <c r="C1" s="2448"/>
      <c r="D1" s="2448"/>
      <c r="E1" s="2448"/>
      <c r="F1" s="2448"/>
      <c r="G1" s="2448"/>
      <c r="H1" s="2448"/>
      <c r="I1" s="2448"/>
      <c r="J1" s="2448"/>
      <c r="K1" s="2448"/>
      <c r="L1" s="2448"/>
      <c r="M1" s="2448"/>
      <c r="N1" s="2448"/>
      <c r="O1" s="2448"/>
      <c r="P1" s="2448"/>
    </row>
    <row r="2" spans="1:29" ht="408.75" customHeight="1">
      <c r="A2" s="2449" t="s">
        <v>391</v>
      </c>
      <c r="B2" s="2450"/>
      <c r="C2" s="2450"/>
      <c r="D2" s="2450"/>
      <c r="E2" s="2450"/>
      <c r="F2" s="2450"/>
      <c r="G2" s="2450"/>
      <c r="H2" s="2450"/>
      <c r="I2" s="2450"/>
      <c r="J2" s="2450"/>
      <c r="K2" s="2450"/>
      <c r="L2" s="2450"/>
      <c r="M2" s="2450"/>
      <c r="N2" s="2450"/>
      <c r="O2" s="2450"/>
      <c r="P2" s="2450"/>
      <c r="Q2" s="53"/>
      <c r="R2" s="53"/>
    </row>
    <row r="3" spans="1:29" ht="408.75" customHeight="1">
      <c r="A3" s="2450"/>
      <c r="B3" s="2450"/>
      <c r="C3" s="2450"/>
      <c r="D3" s="2450"/>
      <c r="E3" s="2450"/>
      <c r="F3" s="2450"/>
      <c r="G3" s="2450"/>
      <c r="H3" s="2450"/>
      <c r="I3" s="2450"/>
      <c r="J3" s="2450"/>
      <c r="K3" s="2450"/>
      <c r="L3" s="2450"/>
      <c r="M3" s="2450"/>
      <c r="N3" s="2450"/>
      <c r="O3" s="2450"/>
      <c r="P3" s="2450"/>
      <c r="Q3" s="53"/>
      <c r="R3" s="53"/>
    </row>
    <row r="4" spans="1:29" ht="357" customHeight="1">
      <c r="A4" s="2450"/>
      <c r="B4" s="2450"/>
      <c r="C4" s="2450"/>
      <c r="D4" s="2450"/>
      <c r="E4" s="2450"/>
      <c r="F4" s="2450"/>
      <c r="G4" s="2450"/>
      <c r="H4" s="2450"/>
      <c r="I4" s="2450"/>
      <c r="J4" s="2450"/>
      <c r="K4" s="2450"/>
      <c r="L4" s="2450"/>
      <c r="M4" s="2450"/>
      <c r="N4" s="2450"/>
      <c r="O4" s="2450"/>
      <c r="P4" s="2450"/>
      <c r="Q4" s="53"/>
      <c r="R4" s="53"/>
      <c r="S4" s="69" t="s">
        <v>25</v>
      </c>
    </row>
    <row r="5" spans="1:29" s="2451"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9"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9"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6"/>
      <c r="T35" s="86"/>
      <c r="U35" s="86"/>
      <c r="V35" s="86"/>
      <c r="W35" s="86"/>
      <c r="X35" s="86"/>
    </row>
    <row r="36" spans="1:26">
      <c r="S36" s="86"/>
      <c r="T36" s="86"/>
      <c r="U36" s="86"/>
      <c r="V36" s="86"/>
      <c r="W36" s="86"/>
      <c r="X36" s="86"/>
    </row>
    <row r="37" spans="1:26">
      <c r="S37" s="86"/>
      <c r="T37" s="86"/>
      <c r="U37" s="86"/>
      <c r="V37" s="86"/>
      <c r="W37" s="86"/>
      <c r="X37" s="86"/>
    </row>
    <row r="38" spans="1:26">
      <c r="S38" s="86"/>
      <c r="T38" s="86"/>
      <c r="U38" s="86"/>
      <c r="V38" s="86"/>
      <c r="W38" s="86"/>
      <c r="X38" s="86"/>
    </row>
    <row r="39" spans="1:26" ht="51" customHeight="1">
      <c r="S39" s="86"/>
      <c r="T39" s="86"/>
      <c r="U39" s="86"/>
      <c r="V39" s="86"/>
      <c r="W39" s="86"/>
      <c r="X39" s="86"/>
    </row>
    <row r="40" spans="1:26" ht="78" customHeight="1">
      <c r="A40" s="2243"/>
      <c r="B40" s="2243"/>
      <c r="C40" s="2243"/>
      <c r="D40" s="2243"/>
      <c r="E40" s="2243"/>
      <c r="F40" s="2243"/>
      <c r="G40" s="2243"/>
      <c r="H40" s="2243"/>
      <c r="I40" s="2243"/>
      <c r="J40" s="2243"/>
      <c r="K40" s="2243"/>
      <c r="L40" s="2243"/>
      <c r="M40" s="2243"/>
      <c r="N40" s="2243"/>
      <c r="O40" s="2243"/>
      <c r="P40" s="2243"/>
      <c r="Q40" s="2243"/>
      <c r="R40" s="2243"/>
      <c r="S40" s="2243"/>
      <c r="T40" s="2243"/>
      <c r="U40" s="2243"/>
      <c r="V40" s="86"/>
      <c r="W40" s="86"/>
      <c r="X40" s="86"/>
    </row>
    <row r="41" spans="1:26">
      <c r="S41" s="86"/>
    </row>
    <row r="42" spans="1:26">
      <c r="S42" s="86"/>
    </row>
    <row r="43" spans="1:26">
      <c r="S43" s="86"/>
    </row>
    <row r="44" spans="1:26">
      <c r="S44" s="86"/>
    </row>
    <row r="45" spans="1:26">
      <c r="S45" s="86"/>
    </row>
    <row r="46" spans="1:26">
      <c r="S46" s="86"/>
      <c r="T46" s="86"/>
      <c r="U46" s="86"/>
      <c r="V46" s="86"/>
      <c r="W46" s="86"/>
      <c r="X46" s="86"/>
      <c r="Y46" s="86"/>
      <c r="Z46" s="86"/>
    </row>
    <row r="47" spans="1:26">
      <c r="S47" s="86"/>
      <c r="T47" s="86"/>
      <c r="U47" s="86"/>
      <c r="V47" s="86"/>
      <c r="W47" s="86"/>
      <c r="X47" s="86"/>
      <c r="Y47" s="86"/>
      <c r="Z47" s="86"/>
    </row>
    <row r="48" spans="1:26">
      <c r="S48" s="86"/>
      <c r="T48" s="86"/>
      <c r="U48" s="86"/>
      <c r="V48" s="86"/>
      <c r="W48" s="86"/>
      <c r="X48" s="86"/>
      <c r="Y48" s="86"/>
      <c r="Z48" s="86"/>
    </row>
    <row r="49" spans="2:26">
      <c r="S49" s="86"/>
      <c r="T49" s="86"/>
      <c r="U49" s="86"/>
      <c r="V49" s="86"/>
      <c r="W49" s="86"/>
      <c r="X49" s="86"/>
      <c r="Y49" s="86"/>
      <c r="Z49" s="86"/>
    </row>
    <row r="50" spans="2:26">
      <c r="S50" s="86"/>
      <c r="T50" s="86"/>
      <c r="U50" s="86"/>
      <c r="V50" s="86"/>
      <c r="W50" s="86"/>
      <c r="X50" s="86"/>
      <c r="Y50" s="86"/>
      <c r="Z50" s="86"/>
    </row>
    <row r="51" spans="2:26">
      <c r="S51" s="86"/>
      <c r="T51" s="86"/>
      <c r="U51" s="86"/>
      <c r="V51" s="86"/>
      <c r="W51" s="86"/>
      <c r="X51" s="86"/>
      <c r="Y51" s="86"/>
      <c r="Z51" s="86"/>
    </row>
    <row r="52" spans="2:2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71" spans="20:20">
      <c r="T71" s="86"/>
    </row>
    <row r="72" spans="20:20">
      <c r="T72" s="86"/>
    </row>
    <row r="73" spans="20:20">
      <c r="T73" s="86"/>
    </row>
    <row r="74" spans="20:20">
      <c r="T74" s="86"/>
    </row>
    <row r="75" spans="20:20">
      <c r="T75" s="86"/>
    </row>
    <row r="76" spans="20:20">
      <c r="T76" s="86"/>
    </row>
    <row r="77" spans="20:20">
      <c r="T77" s="86"/>
    </row>
    <row r="78" spans="20:20">
      <c r="T78" s="86"/>
    </row>
    <row r="88" spans="20:20">
      <c r="T88" s="86"/>
    </row>
    <row r="89" spans="20:20">
      <c r="T89" s="86"/>
    </row>
    <row r="90" spans="20:20">
      <c r="T90" s="86"/>
    </row>
    <row r="91" spans="20:20">
      <c r="T91" s="8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X6" sqref="X6"/>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29"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26" width="11.42578125" style="69"/>
    <col min="27" max="27" width="18.7109375" style="69" bestFit="1" customWidth="1"/>
    <col min="28" max="16384" width="11.42578125" style="69"/>
  </cols>
  <sheetData>
    <row r="1" spans="1:33" ht="105.75" customHeight="1">
      <c r="A1" s="2244"/>
      <c r="B1" s="2244"/>
      <c r="C1" s="2244"/>
      <c r="D1" s="2244"/>
      <c r="E1" s="2244"/>
      <c r="F1" s="2244"/>
      <c r="G1" s="2244"/>
      <c r="H1" s="2244"/>
      <c r="I1" s="2244"/>
      <c r="J1" s="2244"/>
      <c r="K1" s="2244"/>
      <c r="L1" s="2244"/>
      <c r="M1" s="2244"/>
      <c r="N1" s="2244"/>
      <c r="O1" s="2244"/>
      <c r="P1" s="2244"/>
    </row>
    <row r="2" spans="1:33" ht="408.75" customHeight="1">
      <c r="A2" s="2452" t="s">
        <v>392</v>
      </c>
      <c r="B2" s="2453"/>
      <c r="C2" s="2453"/>
      <c r="D2" s="2453"/>
      <c r="E2" s="2453"/>
      <c r="F2" s="2453"/>
      <c r="G2" s="2453"/>
      <c r="H2" s="2453"/>
      <c r="I2" s="2453"/>
      <c r="J2" s="2453"/>
      <c r="K2" s="2453"/>
      <c r="L2" s="2453"/>
      <c r="M2" s="2453"/>
      <c r="N2" s="2453"/>
      <c r="O2" s="2453"/>
      <c r="P2" s="2453"/>
      <c r="Q2" s="53"/>
      <c r="R2" s="53"/>
      <c r="S2" s="18"/>
      <c r="T2" s="18"/>
      <c r="U2" s="18"/>
      <c r="V2" s="18"/>
    </row>
    <row r="3" spans="1:33" ht="408.75" customHeight="1">
      <c r="A3" s="2453"/>
      <c r="B3" s="2453"/>
      <c r="C3" s="2453"/>
      <c r="D3" s="2453"/>
      <c r="E3" s="2453"/>
      <c r="F3" s="2453"/>
      <c r="G3" s="2453"/>
      <c r="H3" s="2453"/>
      <c r="I3" s="2453"/>
      <c r="J3" s="2453"/>
      <c r="K3" s="2453"/>
      <c r="L3" s="2453"/>
      <c r="M3" s="2453"/>
      <c r="N3" s="2453"/>
      <c r="O3" s="2453"/>
      <c r="P3" s="2453"/>
      <c r="Q3" s="53"/>
      <c r="R3" s="53"/>
      <c r="S3" s="18"/>
      <c r="T3" s="18"/>
      <c r="U3" s="18"/>
      <c r="V3" s="18"/>
    </row>
    <row r="4" spans="1:33" ht="409.5" customHeight="1">
      <c r="A4" s="2453"/>
      <c r="B4" s="2453"/>
      <c r="C4" s="2453"/>
      <c r="D4" s="2453"/>
      <c r="E4" s="2453"/>
      <c r="F4" s="2453"/>
      <c r="G4" s="2453"/>
      <c r="H4" s="2453"/>
      <c r="I4" s="2453"/>
      <c r="J4" s="2453"/>
      <c r="K4" s="2453"/>
      <c r="L4" s="2453"/>
      <c r="M4" s="2453"/>
      <c r="N4" s="2453"/>
      <c r="O4" s="2453"/>
      <c r="P4" s="2453"/>
      <c r="Q4" s="53"/>
      <c r="R4" s="53"/>
      <c r="S4" s="18"/>
      <c r="T4" s="18"/>
      <c r="U4" s="18"/>
      <c r="V4" s="18"/>
    </row>
    <row r="5" spans="1:33" ht="114.75" customHeight="1">
      <c r="A5" s="2453"/>
      <c r="B5" s="2453"/>
      <c r="C5" s="2453"/>
      <c r="D5" s="2453"/>
      <c r="E5" s="2453"/>
      <c r="F5" s="2453"/>
      <c r="G5" s="2453"/>
      <c r="H5" s="2453"/>
      <c r="I5" s="2453"/>
      <c r="J5" s="2453"/>
      <c r="K5" s="2453"/>
      <c r="L5" s="2453"/>
      <c r="M5" s="2453"/>
      <c r="N5" s="2453"/>
      <c r="O5" s="2453"/>
      <c r="P5" s="2453"/>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9"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5"/>
      <c r="T35" s="85"/>
      <c r="U35" s="85"/>
      <c r="V35" s="85"/>
      <c r="W35" s="86"/>
      <c r="X35" s="86"/>
      <c r="Y35" s="86"/>
      <c r="Z35" s="86"/>
      <c r="AA35" s="86"/>
      <c r="AB35" s="86"/>
    </row>
    <row r="36" spans="1:30">
      <c r="S36" s="85"/>
      <c r="T36" s="85"/>
      <c r="U36" s="85"/>
      <c r="V36" s="85"/>
      <c r="W36" s="86"/>
      <c r="X36" s="86"/>
      <c r="Y36" s="86"/>
      <c r="Z36" s="86"/>
      <c r="AA36" s="86"/>
      <c r="AB36" s="86"/>
    </row>
    <row r="37" spans="1:30">
      <c r="S37" s="85"/>
      <c r="T37" s="85"/>
      <c r="U37" s="85"/>
      <c r="V37" s="85"/>
      <c r="W37" s="86"/>
      <c r="X37" s="86"/>
      <c r="Y37" s="86"/>
      <c r="Z37" s="86"/>
      <c r="AA37" s="86"/>
      <c r="AB37" s="86"/>
    </row>
    <row r="38" spans="1:30">
      <c r="S38" s="85"/>
      <c r="T38" s="85"/>
      <c r="U38" s="85"/>
      <c r="V38" s="85"/>
      <c r="W38" s="86"/>
      <c r="X38" s="86"/>
      <c r="Y38" s="86"/>
      <c r="Z38" s="86"/>
      <c r="AA38" s="86"/>
      <c r="AB38" s="86"/>
    </row>
    <row r="39" spans="1:30" ht="51" customHeight="1">
      <c r="S39" s="85"/>
      <c r="T39" s="85"/>
      <c r="U39" s="85"/>
      <c r="V39" s="85"/>
      <c r="W39" s="86"/>
      <c r="X39" s="86"/>
      <c r="Y39" s="86"/>
      <c r="Z39" s="86"/>
      <c r="AA39" s="86"/>
      <c r="AB39" s="86"/>
    </row>
    <row r="40" spans="1:30" ht="78" customHeight="1">
      <c r="A40" s="2243"/>
      <c r="B40" s="2243"/>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3"/>
      <c r="Y40" s="2243"/>
      <c r="Z40" s="86"/>
      <c r="AA40" s="86"/>
      <c r="AB40" s="86"/>
    </row>
    <row r="41" spans="1:30">
      <c r="S41" s="86"/>
      <c r="T41" s="86"/>
      <c r="U41" s="86"/>
      <c r="V41" s="86"/>
      <c r="W41" s="86"/>
    </row>
    <row r="42" spans="1:30">
      <c r="S42" s="86"/>
      <c r="T42" s="86"/>
      <c r="U42" s="86"/>
      <c r="V42" s="86"/>
      <c r="W42" s="86"/>
    </row>
    <row r="43" spans="1:30">
      <c r="S43" s="86"/>
      <c r="T43" s="86"/>
      <c r="U43" s="86"/>
      <c r="V43" s="86"/>
      <c r="W43" s="86"/>
    </row>
    <row r="44" spans="1:30">
      <c r="S44" s="86"/>
      <c r="T44" s="86"/>
      <c r="U44" s="86"/>
      <c r="V44" s="86"/>
      <c r="W44" s="86"/>
    </row>
    <row r="45" spans="1:30">
      <c r="S45" s="86"/>
      <c r="T45" s="86"/>
      <c r="U45" s="86"/>
      <c r="V45" s="86"/>
      <c r="W45" s="86"/>
    </row>
    <row r="46" spans="1:30">
      <c r="S46" s="86"/>
      <c r="T46" s="86"/>
      <c r="U46" s="86"/>
      <c r="V46" s="86"/>
      <c r="W46" s="86"/>
      <c r="X46" s="86"/>
      <c r="Y46" s="86"/>
      <c r="Z46" s="86"/>
      <c r="AA46" s="86"/>
      <c r="AB46" s="86"/>
      <c r="AC46" s="86"/>
      <c r="AD46" s="86"/>
    </row>
    <row r="47" spans="1:30">
      <c r="S47" s="86"/>
      <c r="T47" s="86"/>
      <c r="U47" s="86"/>
      <c r="V47" s="86"/>
      <c r="W47" s="86"/>
      <c r="X47" s="86"/>
      <c r="Y47" s="86"/>
      <c r="Z47" s="86"/>
      <c r="AA47" s="86"/>
      <c r="AB47" s="86"/>
      <c r="AC47" s="86"/>
      <c r="AD47" s="86"/>
    </row>
    <row r="48" spans="1:30">
      <c r="S48" s="86"/>
      <c r="T48" s="86"/>
      <c r="U48" s="86"/>
      <c r="V48" s="86"/>
      <c r="W48" s="86"/>
      <c r="X48" s="86"/>
      <c r="Y48" s="86"/>
      <c r="Z48" s="86"/>
      <c r="AA48" s="86"/>
      <c r="AB48" s="86"/>
      <c r="AC48" s="86"/>
      <c r="AD48" s="86"/>
    </row>
    <row r="49" spans="2:30">
      <c r="S49" s="86"/>
      <c r="T49" s="86"/>
      <c r="U49" s="86"/>
      <c r="V49" s="86"/>
      <c r="W49" s="86"/>
      <c r="X49" s="86"/>
      <c r="Y49" s="86"/>
      <c r="Z49" s="86"/>
      <c r="AA49" s="86"/>
      <c r="AB49" s="86"/>
      <c r="AC49" s="86"/>
      <c r="AD49" s="86"/>
    </row>
    <row r="50" spans="2:30">
      <c r="S50" s="86"/>
      <c r="T50" s="86"/>
      <c r="U50" s="86"/>
      <c r="V50" s="86"/>
      <c r="W50" s="86"/>
      <c r="X50" s="86"/>
      <c r="Y50" s="86"/>
      <c r="Z50" s="86"/>
      <c r="AA50" s="86"/>
      <c r="AB50" s="86"/>
      <c r="AC50" s="86"/>
      <c r="AD50" s="86"/>
    </row>
    <row r="51" spans="2:30">
      <c r="S51" s="86"/>
      <c r="T51" s="86"/>
      <c r="U51" s="86"/>
      <c r="V51" s="86"/>
      <c r="W51" s="86"/>
      <c r="X51" s="86"/>
      <c r="Y51" s="86"/>
      <c r="Z51" s="86"/>
      <c r="AA51" s="86"/>
      <c r="AB51" s="86"/>
      <c r="AC51" s="86"/>
      <c r="AD51" s="86"/>
    </row>
    <row r="52" spans="2:30">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AA7" sqref="AA7"/>
    </sheetView>
  </sheetViews>
  <sheetFormatPr baseColWidth="10" defaultColWidth="11.42578125" defaultRowHeight="15"/>
  <cols>
    <col min="1" max="1" width="18.42578125" style="69" customWidth="1"/>
    <col min="2" max="2" width="20" style="69" customWidth="1"/>
    <col min="3" max="3" width="19.140625" style="69" customWidth="1"/>
    <col min="4" max="4" width="16.140625" style="69" customWidth="1"/>
    <col min="5" max="5" width="19.42578125" style="69" customWidth="1"/>
    <col min="6" max="6" width="16.85546875" style="69" customWidth="1"/>
    <col min="7" max="7" width="16.42578125" style="69" customWidth="1"/>
    <col min="8" max="8" width="14.85546875" style="69" customWidth="1"/>
    <col min="9" max="9" width="22.42578125" style="69" customWidth="1"/>
    <col min="10" max="10" width="18.7109375" style="69" customWidth="1"/>
    <col min="11" max="11" width="17.140625" style="69" customWidth="1"/>
    <col min="12" max="12" width="24.28515625" style="69" customWidth="1"/>
    <col min="13" max="13" width="16.85546875" style="69" customWidth="1"/>
    <col min="14" max="14" width="16.28515625" style="69" customWidth="1"/>
    <col min="15" max="15" width="15" style="69" customWidth="1"/>
    <col min="16" max="16" width="21.42578125" style="69" customWidth="1"/>
    <col min="17" max="17" width="18" style="69" bestFit="1" customWidth="1"/>
    <col min="18" max="18" width="17.42578125" style="69" customWidth="1"/>
    <col min="19" max="19" width="24.7109375" style="69" customWidth="1"/>
    <col min="20" max="20" width="20.42578125" style="69" customWidth="1"/>
    <col min="21" max="21" width="14.7109375" style="69" customWidth="1"/>
    <col min="22" max="22" width="13" style="69" customWidth="1"/>
    <col min="23" max="26" width="11.42578125" style="69"/>
    <col min="27" max="27" width="18.7109375" style="69" bestFit="1" customWidth="1"/>
    <col min="28" max="16384" width="11.42578125" style="69"/>
  </cols>
  <sheetData>
    <row r="1" spans="1:22" ht="90.75" customHeight="1">
      <c r="A1" s="2241"/>
      <c r="B1" s="2241"/>
      <c r="C1" s="2241"/>
      <c r="D1" s="2241"/>
      <c r="E1" s="2241"/>
      <c r="F1" s="2241"/>
      <c r="G1" s="2241"/>
      <c r="H1" s="2241"/>
      <c r="I1" s="2241"/>
      <c r="J1" s="2241"/>
      <c r="K1" s="2241"/>
      <c r="L1" s="2241"/>
      <c r="M1" s="2241"/>
      <c r="N1" s="2241"/>
      <c r="O1" s="2241"/>
      <c r="P1" s="2241"/>
    </row>
    <row r="2" spans="1:22" ht="408.75" customHeight="1">
      <c r="A2" s="2449" t="s">
        <v>542</v>
      </c>
      <c r="B2" s="2450"/>
      <c r="C2" s="2450"/>
      <c r="D2" s="2450"/>
      <c r="E2" s="2450"/>
      <c r="F2" s="2450"/>
      <c r="G2" s="2450"/>
      <c r="H2" s="2450"/>
      <c r="I2" s="2450"/>
      <c r="J2" s="2450"/>
      <c r="K2" s="2450"/>
      <c r="L2" s="2450"/>
      <c r="M2" s="2450"/>
      <c r="N2" s="2450"/>
      <c r="O2" s="2450"/>
      <c r="P2" s="2450"/>
      <c r="Q2" s="53"/>
      <c r="R2" s="53"/>
      <c r="S2" s="18"/>
      <c r="T2" s="18"/>
      <c r="U2" s="18"/>
      <c r="V2" s="18"/>
    </row>
    <row r="3" spans="1:22" ht="408.75" customHeight="1">
      <c r="A3" s="2450"/>
      <c r="B3" s="2450"/>
      <c r="C3" s="2450"/>
      <c r="D3" s="2450"/>
      <c r="E3" s="2450"/>
      <c r="F3" s="2450"/>
      <c r="G3" s="2450"/>
      <c r="H3" s="2450"/>
      <c r="I3" s="2450"/>
      <c r="J3" s="2450"/>
      <c r="K3" s="2450"/>
      <c r="L3" s="2450"/>
      <c r="M3" s="2450"/>
      <c r="N3" s="2450"/>
      <c r="O3" s="2450"/>
      <c r="P3" s="2450"/>
      <c r="Q3" s="53"/>
      <c r="R3" s="53"/>
      <c r="S3" s="18"/>
      <c r="T3" s="18"/>
      <c r="U3" s="18"/>
      <c r="V3" s="18"/>
    </row>
    <row r="4" spans="1:22" ht="409.5" customHeight="1">
      <c r="A4" s="2450"/>
      <c r="B4" s="2450"/>
      <c r="C4" s="2450"/>
      <c r="D4" s="2450"/>
      <c r="E4" s="2450"/>
      <c r="F4" s="2450"/>
      <c r="G4" s="2450"/>
      <c r="H4" s="2450"/>
      <c r="I4" s="2450"/>
      <c r="J4" s="2450"/>
      <c r="K4" s="2450"/>
      <c r="L4" s="2450"/>
      <c r="M4" s="2450"/>
      <c r="N4" s="2450"/>
      <c r="O4" s="2450"/>
      <c r="P4" s="2450"/>
      <c r="Q4" s="53"/>
      <c r="R4" s="53"/>
      <c r="S4" s="18"/>
      <c r="T4" s="18"/>
      <c r="U4" s="18"/>
      <c r="V4" s="18"/>
    </row>
    <row r="5" spans="1:22" ht="386.25" customHeight="1">
      <c r="A5" s="2447"/>
      <c r="B5" s="2447"/>
      <c r="C5" s="2447"/>
      <c r="D5" s="2447"/>
      <c r="E5" s="2447"/>
      <c r="F5" s="2447"/>
      <c r="G5" s="2447"/>
      <c r="H5" s="2447"/>
      <c r="I5" s="2447"/>
      <c r="J5" s="2447"/>
      <c r="K5" s="2447"/>
      <c r="L5" s="2447"/>
      <c r="M5" s="2447"/>
      <c r="N5" s="2447"/>
      <c r="O5" s="2447"/>
      <c r="P5" s="2447"/>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9"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5"/>
      <c r="T35" s="85"/>
      <c r="U35" s="85"/>
      <c r="V35" s="85"/>
      <c r="W35" s="86"/>
      <c r="X35" s="86"/>
      <c r="Y35" s="86"/>
      <c r="Z35" s="86"/>
      <c r="AA35" s="86"/>
      <c r="AB35" s="86"/>
    </row>
    <row r="36" spans="1:30">
      <c r="S36" s="85"/>
      <c r="T36" s="85"/>
      <c r="U36" s="85"/>
      <c r="V36" s="85"/>
      <c r="W36" s="86"/>
      <c r="X36" s="86"/>
      <c r="Y36" s="86"/>
      <c r="Z36" s="86"/>
      <c r="AA36" s="86"/>
      <c r="AB36" s="86"/>
    </row>
    <row r="37" spans="1:30">
      <c r="S37" s="85"/>
      <c r="T37" s="85"/>
      <c r="U37" s="85"/>
      <c r="V37" s="85"/>
      <c r="W37" s="86"/>
      <c r="X37" s="86"/>
      <c r="Y37" s="86"/>
      <c r="Z37" s="86"/>
      <c r="AA37" s="86"/>
      <c r="AB37" s="86"/>
    </row>
    <row r="38" spans="1:30">
      <c r="S38" s="85"/>
      <c r="T38" s="85"/>
      <c r="U38" s="85"/>
      <c r="V38" s="85"/>
      <c r="W38" s="86"/>
      <c r="X38" s="86"/>
      <c r="Y38" s="86"/>
      <c r="Z38" s="86"/>
      <c r="AA38" s="86"/>
      <c r="AB38" s="86"/>
    </row>
    <row r="39" spans="1:30" ht="51" customHeight="1">
      <c r="S39" s="85"/>
      <c r="T39" s="85"/>
      <c r="U39" s="85"/>
      <c r="V39" s="85"/>
      <c r="W39" s="86"/>
      <c r="X39" s="86"/>
      <c r="Y39" s="86"/>
      <c r="Z39" s="86"/>
      <c r="AA39" s="86"/>
      <c r="AB39" s="86"/>
    </row>
    <row r="40" spans="1:30" ht="78" customHeight="1">
      <c r="A40" s="2243"/>
      <c r="B40" s="2243"/>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3"/>
      <c r="Y40" s="2243"/>
      <c r="Z40" s="86"/>
      <c r="AA40" s="86"/>
      <c r="AB40" s="86"/>
    </row>
    <row r="41" spans="1:30">
      <c r="S41" s="86"/>
      <c r="T41" s="86"/>
      <c r="U41" s="86"/>
      <c r="V41" s="86"/>
      <c r="W41" s="86"/>
    </row>
    <row r="42" spans="1:30">
      <c r="S42" s="86"/>
      <c r="T42" s="86"/>
      <c r="U42" s="86"/>
      <c r="V42" s="86"/>
      <c r="W42" s="86"/>
    </row>
    <row r="43" spans="1:30">
      <c r="S43" s="86"/>
      <c r="T43" s="86"/>
      <c r="U43" s="86"/>
      <c r="V43" s="86"/>
      <c r="W43" s="86"/>
    </row>
    <row r="44" spans="1:30">
      <c r="S44" s="86"/>
      <c r="T44" s="86"/>
      <c r="U44" s="86"/>
      <c r="V44" s="86"/>
      <c r="W44" s="86"/>
    </row>
    <row r="45" spans="1:30">
      <c r="S45" s="86"/>
      <c r="T45" s="86"/>
      <c r="U45" s="86"/>
      <c r="V45" s="86"/>
      <c r="W45" s="86"/>
    </row>
    <row r="46" spans="1:30">
      <c r="S46" s="86"/>
      <c r="T46" s="86"/>
      <c r="U46" s="86"/>
      <c r="V46" s="86"/>
      <c r="W46" s="86"/>
      <c r="X46" s="86"/>
      <c r="Y46" s="86"/>
      <c r="Z46" s="86"/>
      <c r="AA46" s="86"/>
      <c r="AB46" s="86"/>
      <c r="AC46" s="86"/>
      <c r="AD46" s="86"/>
    </row>
    <row r="47" spans="1:30">
      <c r="S47" s="86"/>
      <c r="T47" s="86"/>
      <c r="U47" s="86"/>
      <c r="V47" s="86"/>
      <c r="W47" s="86"/>
      <c r="X47" s="86"/>
      <c r="Y47" s="86"/>
      <c r="Z47" s="86"/>
      <c r="AA47" s="86"/>
      <c r="AB47" s="86"/>
      <c r="AC47" s="86"/>
      <c r="AD47" s="86"/>
    </row>
    <row r="48" spans="1:30">
      <c r="S48" s="86"/>
      <c r="T48" s="86"/>
      <c r="U48" s="86"/>
      <c r="V48" s="86"/>
      <c r="W48" s="86"/>
      <c r="X48" s="86"/>
      <c r="Y48" s="86"/>
      <c r="Z48" s="86"/>
      <c r="AA48" s="86"/>
      <c r="AB48" s="86"/>
      <c r="AC48" s="86"/>
      <c r="AD48" s="86"/>
    </row>
    <row r="49" spans="2:30">
      <c r="S49" s="86"/>
      <c r="T49" s="86"/>
      <c r="U49" s="86"/>
      <c r="V49" s="86"/>
      <c r="W49" s="86"/>
      <c r="X49" s="86"/>
      <c r="Y49" s="86"/>
      <c r="Z49" s="86"/>
      <c r="AA49" s="86"/>
      <c r="AB49" s="86"/>
      <c r="AC49" s="86"/>
      <c r="AD49" s="86"/>
    </row>
    <row r="50" spans="2:30">
      <c r="S50" s="86"/>
      <c r="T50" s="86"/>
      <c r="U50" s="86"/>
      <c r="V50" s="86"/>
      <c r="W50" s="86"/>
      <c r="X50" s="86"/>
      <c r="Y50" s="86"/>
      <c r="Z50" s="86"/>
      <c r="AA50" s="86"/>
      <c r="AB50" s="86"/>
      <c r="AC50" s="86"/>
      <c r="AD50" s="86"/>
    </row>
    <row r="51" spans="2:30">
      <c r="S51" s="86"/>
      <c r="T51" s="86"/>
      <c r="U51" s="86"/>
      <c r="V51" s="86"/>
      <c r="W51" s="86"/>
      <c r="X51" s="86"/>
      <c r="Y51" s="86"/>
      <c r="Z51" s="86"/>
      <c r="AA51" s="86"/>
      <c r="AB51" s="86"/>
      <c r="AC51" s="86"/>
      <c r="AD51" s="86"/>
    </row>
    <row r="52" spans="2:30">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row>
    <row r="71" spans="24:24">
      <c r="X71" s="86"/>
    </row>
    <row r="72" spans="24:24">
      <c r="X72" s="86"/>
    </row>
    <row r="73" spans="24:24">
      <c r="X73" s="86"/>
    </row>
    <row r="74" spans="24:24">
      <c r="X74" s="86"/>
    </row>
    <row r="75" spans="24:24">
      <c r="X75" s="86"/>
    </row>
    <row r="76" spans="24:24">
      <c r="X76" s="86"/>
    </row>
    <row r="77" spans="24:24">
      <c r="X77" s="86"/>
    </row>
    <row r="78" spans="24:24">
      <c r="X78" s="86"/>
    </row>
    <row r="88" spans="24:24">
      <c r="X88" s="86"/>
    </row>
    <row r="89" spans="24:24">
      <c r="X89" s="86"/>
    </row>
    <row r="90" spans="24:24">
      <c r="X90" s="86"/>
    </row>
    <row r="91" spans="24:24">
      <c r="X91" s="8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31" sqref="O31"/>
    </sheetView>
  </sheetViews>
  <sheetFormatPr baseColWidth="10" defaultColWidth="11.42578125" defaultRowHeight="15"/>
  <cols>
    <col min="1" max="6" width="11.42578125" style="69"/>
    <col min="7" max="7" width="13.42578125" style="69" customWidth="1"/>
    <col min="8" max="10" width="11.42578125" style="69"/>
    <col min="11" max="11" width="14" style="69" customWidth="1"/>
    <col min="12" max="12" width="13.140625" style="69" customWidth="1"/>
    <col min="13" max="14" width="11.42578125" style="69"/>
    <col min="15" max="15" width="19.7109375" style="69" customWidth="1"/>
    <col min="16" max="16384" width="11.42578125" style="69"/>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1.42578125" style="69"/>
    <col min="14" max="14" width="19.7109375" style="69" customWidth="1"/>
    <col min="15" max="16384" width="11.42578125" style="6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J3:O47"/>
  <sheetViews>
    <sheetView showGridLines="0" view="pageBreakPreview" zoomScale="85" zoomScaleNormal="100" zoomScaleSheetLayoutView="85" workbookViewId="0">
      <pane ySplit="3" topLeftCell="A4" activePane="bottomLeft" state="frozen"/>
      <selection pane="bottomLeft" activeCell="O28" sqref="O28"/>
    </sheetView>
  </sheetViews>
  <sheetFormatPr baseColWidth="10" defaultColWidth="11.42578125" defaultRowHeight="15"/>
  <cols>
    <col min="1" max="1" width="16.28515625" style="69" customWidth="1"/>
    <col min="2" max="2" width="15.42578125" style="69" customWidth="1"/>
    <col min="3" max="3" width="11.42578125" style="69"/>
    <col min="4" max="4" width="16.42578125" style="69" customWidth="1"/>
    <col min="5" max="5" width="11.42578125" style="69"/>
    <col min="6" max="6" width="16" style="69" customWidth="1"/>
    <col min="7" max="7" width="17.28515625" style="69" customWidth="1"/>
    <col min="8" max="8" width="14.42578125" style="69" customWidth="1"/>
    <col min="9" max="9" width="9.42578125" style="69" customWidth="1"/>
    <col min="10" max="10" width="11.42578125" style="69"/>
    <col min="11" max="11" width="15.5703125" style="69" customWidth="1"/>
    <col min="12" max="12" width="11.42578125" style="69" customWidth="1"/>
    <col min="13" max="14" width="11.42578125" style="69"/>
    <col min="15" max="15" width="11.5703125" style="69" customWidth="1"/>
    <col min="16" max="16384" width="11.42578125" style="69"/>
  </cols>
  <sheetData>
    <row r="3" ht="39" customHeight="1"/>
    <row r="4" ht="39" customHeight="1"/>
    <row r="20" spans="14:15">
      <c r="O20" s="547"/>
    </row>
    <row r="24" spans="14:15">
      <c r="N24" s="1460"/>
      <c r="O24" s="1457"/>
    </row>
    <row r="25" spans="14:15">
      <c r="N25" s="533"/>
    </row>
    <row r="26" spans="14:15">
      <c r="N26" s="533"/>
      <c r="O26" s="1457"/>
    </row>
    <row r="27" spans="14:15">
      <c r="N27" s="533"/>
      <c r="O27" s="1457"/>
    </row>
    <row r="28" spans="14:15">
      <c r="N28" s="2455"/>
      <c r="O28" s="1457"/>
    </row>
    <row r="29" spans="14:15">
      <c r="N29" s="2455"/>
      <c r="O29" s="532"/>
    </row>
    <row r="30" spans="14:15">
      <c r="N30" s="2456"/>
      <c r="O30" s="532"/>
    </row>
    <row r="31" spans="14:15">
      <c r="N31" s="2455"/>
      <c r="O31" s="532"/>
    </row>
    <row r="32" spans="14:15">
      <c r="N32" s="533"/>
      <c r="O32" s="1457"/>
    </row>
    <row r="33" spans="10:15">
      <c r="N33" s="533"/>
      <c r="O33" s="1457"/>
    </row>
    <row r="34" spans="10:15">
      <c r="N34" s="533"/>
    </row>
    <row r="35" spans="10:15">
      <c r="O35" s="532"/>
    </row>
    <row r="36" spans="10:15">
      <c r="N36" s="533"/>
    </row>
    <row r="37" spans="10:15">
      <c r="N37" s="533"/>
    </row>
    <row r="38" spans="10:15">
      <c r="N38" s="533"/>
    </row>
    <row r="47" spans="10:15">
      <c r="J47" s="532"/>
    </row>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40" zoomScaleNormal="100" zoomScaleSheetLayoutView="40" workbookViewId="0">
      <selection activeCell="J10" sqref="J10"/>
    </sheetView>
  </sheetViews>
  <sheetFormatPr baseColWidth="10" defaultColWidth="11.42578125" defaultRowHeight="20.25" customHeight="1"/>
  <cols>
    <col min="1" max="1" width="18" style="216" customWidth="1"/>
    <col min="2" max="4" width="31.42578125" style="69" customWidth="1"/>
    <col min="5" max="5" width="21.5703125" style="69" customWidth="1"/>
    <col min="6" max="6" width="25.7109375" style="69" customWidth="1"/>
    <col min="7" max="7" width="19.7109375" style="69" customWidth="1"/>
    <col min="8" max="8" width="15.42578125" style="69" customWidth="1"/>
    <col min="9" max="9" width="29.85546875" style="69" customWidth="1"/>
    <col min="10" max="12" width="18.42578125" style="69" customWidth="1"/>
    <col min="13" max="13" width="16.28515625" style="69" bestFit="1" customWidth="1"/>
    <col min="14" max="16384" width="11.42578125" style="69"/>
  </cols>
  <sheetData>
    <row r="1" spans="1:17" ht="105" customHeight="1">
      <c r="A1" s="2241"/>
      <c r="B1" s="2241"/>
      <c r="C1" s="2241"/>
      <c r="D1" s="2241"/>
      <c r="E1" s="2241"/>
      <c r="F1" s="2241"/>
      <c r="G1" s="2241"/>
      <c r="H1" s="2241"/>
      <c r="I1" s="2241"/>
      <c r="J1" s="2241"/>
      <c r="K1" s="2241"/>
      <c r="L1" s="2241"/>
      <c r="M1" s="2241"/>
      <c r="N1" s="2241"/>
      <c r="O1" s="2241"/>
      <c r="P1" s="2241"/>
    </row>
    <row r="2" spans="1:17" s="31" customFormat="1" ht="16.5" customHeight="1">
      <c r="A2" s="269"/>
      <c r="B2" s="269"/>
      <c r="C2" s="269"/>
      <c r="D2" s="269"/>
      <c r="E2" s="269"/>
      <c r="F2" s="269"/>
      <c r="G2" s="269"/>
      <c r="H2" s="269"/>
      <c r="I2" s="269"/>
      <c r="J2" s="269"/>
      <c r="K2" s="269"/>
      <c r="L2" s="269"/>
      <c r="M2" s="269"/>
    </row>
    <row r="3" spans="1:17" ht="57" customHeight="1">
      <c r="A3" s="267" t="s">
        <v>0</v>
      </c>
      <c r="B3" s="265" t="s">
        <v>920</v>
      </c>
      <c r="C3" s="265" t="s">
        <v>489</v>
      </c>
      <c r="D3" s="267" t="s">
        <v>488</v>
      </c>
    </row>
    <row r="4" spans="1:17" ht="20.25" customHeight="1">
      <c r="A4" s="301" t="s">
        <v>224</v>
      </c>
      <c r="B4" s="522">
        <f>+'III.1.4.Afil. SFS'!F3</f>
        <v>253374</v>
      </c>
      <c r="C4" s="523">
        <v>9020226</v>
      </c>
      <c r="D4" s="524">
        <f t="shared" ref="D4:D15" si="0">B4/C4</f>
        <v>2.8089540106866501E-2</v>
      </c>
      <c r="E4" s="85"/>
    </row>
    <row r="5" spans="1:17" ht="20.25" customHeight="1">
      <c r="A5" s="301" t="s">
        <v>223</v>
      </c>
      <c r="B5" s="1303">
        <f>+'III.1.4.Afil. SFS'!F4</f>
        <v>514040</v>
      </c>
      <c r="C5" s="525">
        <v>9123786.5</v>
      </c>
      <c r="D5" s="526">
        <f>B5/C5</f>
        <v>5.6340643218689958E-2</v>
      </c>
      <c r="E5" s="531"/>
      <c r="G5" s="129"/>
    </row>
    <row r="6" spans="1:17" ht="20.25" customHeight="1">
      <c r="A6" s="301" t="s">
        <v>154</v>
      </c>
      <c r="B6" s="1303">
        <f>+'III.1.4.Afil. SFS'!F5</f>
        <v>2559117</v>
      </c>
      <c r="C6" s="525">
        <v>9226223</v>
      </c>
      <c r="D6" s="526">
        <f t="shared" si="0"/>
        <v>0.27737428414639448</v>
      </c>
      <c r="E6" s="85"/>
      <c r="G6" s="157"/>
    </row>
    <row r="7" spans="1:17" ht="20.25" customHeight="1">
      <c r="A7" s="301" t="s">
        <v>198</v>
      </c>
      <c r="B7" s="1303">
        <f>+'III.1.4.Afil. SFS'!F6</f>
        <v>2917157</v>
      </c>
      <c r="C7" s="525">
        <v>9327818</v>
      </c>
      <c r="D7" s="526">
        <f t="shared" si="0"/>
        <v>0.31273734114452062</v>
      </c>
      <c r="E7" s="85"/>
      <c r="F7" s="86"/>
    </row>
    <row r="8" spans="1:17" ht="20.25" customHeight="1">
      <c r="A8" s="301" t="s">
        <v>199</v>
      </c>
      <c r="B8" s="1303">
        <f>+'III.1.4.Afil. SFS'!F7</f>
        <v>3514506</v>
      </c>
      <c r="C8" s="525">
        <v>9428533.4999999963</v>
      </c>
      <c r="D8" s="526">
        <f t="shared" si="0"/>
        <v>0.37275213584381933</v>
      </c>
      <c r="E8" s="529"/>
      <c r="F8" s="85"/>
      <c r="G8" s="86"/>
      <c r="H8" s="86"/>
    </row>
    <row r="9" spans="1:17" ht="20.25" customHeight="1">
      <c r="A9" s="301" t="s">
        <v>171</v>
      </c>
      <c r="B9" s="1303">
        <f>+'III.1.4.Afil. SFS'!F8</f>
        <v>4404974</v>
      </c>
      <c r="C9" s="525">
        <v>9529297.5000000037</v>
      </c>
      <c r="D9" s="526">
        <f t="shared" si="0"/>
        <v>0.46225590081535373</v>
      </c>
      <c r="E9" s="85"/>
      <c r="F9" s="530"/>
      <c r="G9" s="100"/>
      <c r="H9" s="41"/>
      <c r="Q9" s="241"/>
    </row>
    <row r="10" spans="1:17" ht="20.25" customHeight="1">
      <c r="A10" s="301" t="s">
        <v>200</v>
      </c>
      <c r="B10" s="1303">
        <f>+'III.1.4.Afil. SFS'!F9</f>
        <v>4550576</v>
      </c>
      <c r="C10" s="525">
        <v>9630258.5</v>
      </c>
      <c r="D10" s="526">
        <f t="shared" si="0"/>
        <v>0.47252895651762616</v>
      </c>
      <c r="E10" s="85"/>
      <c r="G10" s="86"/>
      <c r="H10" s="86"/>
    </row>
    <row r="11" spans="1:17" ht="20.25" customHeight="1">
      <c r="A11" s="302" t="s">
        <v>438</v>
      </c>
      <c r="B11" s="1303">
        <f>+'III.1.4.Afil. SFS'!F10</f>
        <v>5022465</v>
      </c>
      <c r="C11" s="527">
        <v>9730638.5</v>
      </c>
      <c r="D11" s="528">
        <f t="shared" si="0"/>
        <v>0.51614958257877941</v>
      </c>
      <c r="E11" s="85"/>
      <c r="F11" s="85"/>
      <c r="G11" s="86"/>
      <c r="H11" s="86"/>
    </row>
    <row r="12" spans="1:17" ht="20.25" customHeight="1">
      <c r="A12" s="302" t="s">
        <v>507</v>
      </c>
      <c r="B12" s="1303">
        <f>+'III.1.4.Afil. SFS'!F11</f>
        <v>5638332</v>
      </c>
      <c r="C12" s="527">
        <v>9830624</v>
      </c>
      <c r="D12" s="528">
        <f t="shared" si="0"/>
        <v>0.57354772189435788</v>
      </c>
      <c r="E12" s="85"/>
      <c r="F12" s="85"/>
      <c r="G12" s="86"/>
      <c r="H12" s="86"/>
      <c r="Q12" s="534"/>
    </row>
    <row r="13" spans="1:17" ht="20.25" customHeight="1">
      <c r="A13" s="302" t="s">
        <v>512</v>
      </c>
      <c r="B13" s="1303">
        <f>+'III.1.4.Afil. SFS'!F12</f>
        <v>6187615</v>
      </c>
      <c r="C13" s="527">
        <v>9930374</v>
      </c>
      <c r="D13" s="528">
        <f t="shared" si="0"/>
        <v>0.62309989533123322</v>
      </c>
      <c r="E13" s="85"/>
      <c r="F13" s="85"/>
      <c r="G13" s="86"/>
      <c r="H13" s="86"/>
    </row>
    <row r="14" spans="1:17" s="956" customFormat="1" ht="20.25" customHeight="1">
      <c r="A14" s="301" t="s">
        <v>825</v>
      </c>
      <c r="B14" s="1303">
        <f>+'III.1.4.Afil. SFS'!F13</f>
        <v>6687772</v>
      </c>
      <c r="C14" s="1304">
        <v>10028012</v>
      </c>
      <c r="D14" s="528">
        <f t="shared" si="0"/>
        <v>0.66690905435693537</v>
      </c>
      <c r="E14" s="85"/>
      <c r="F14" s="85"/>
      <c r="G14" s="86"/>
      <c r="H14" s="86"/>
    </row>
    <row r="15" spans="1:17" s="956" customFormat="1" ht="20.25" customHeight="1">
      <c r="A15" s="301" t="s">
        <v>910</v>
      </c>
      <c r="B15" s="1303">
        <f>+'III.1.4.Afil. SFS'!F14</f>
        <v>6981264</v>
      </c>
      <c r="C15" s="1304">
        <v>10123139</v>
      </c>
      <c r="D15" s="528">
        <f t="shared" si="0"/>
        <v>0.68963431204491021</v>
      </c>
      <c r="E15" s="85"/>
      <c r="F15" s="85"/>
      <c r="G15" s="86"/>
      <c r="H15" s="86"/>
    </row>
    <row r="16" spans="1:17" ht="22.5" customHeight="1">
      <c r="A16" s="1305" t="s">
        <v>997</v>
      </c>
      <c r="B16" s="1303">
        <f>+'III.1.4.Afil. SFS'!F15</f>
        <v>7482875</v>
      </c>
      <c r="C16" s="2083">
        <v>10209617</v>
      </c>
      <c r="D16" s="1306">
        <f>B16/C16</f>
        <v>0.7329241635606899</v>
      </c>
      <c r="E16" s="86"/>
      <c r="F16" s="86"/>
      <c r="G16" s="86"/>
      <c r="H16" s="86"/>
      <c r="I16" s="86"/>
      <c r="J16" s="86"/>
      <c r="K16" s="86"/>
      <c r="L16" s="86"/>
      <c r="M16" s="86"/>
    </row>
    <row r="17" spans="1:13" ht="90" customHeight="1">
      <c r="A17" s="2242" t="s">
        <v>1013</v>
      </c>
      <c r="B17" s="2242"/>
      <c r="C17" s="2242"/>
      <c r="D17" s="2242"/>
      <c r="E17" s="671"/>
      <c r="F17" s="86"/>
      <c r="G17" s="86"/>
      <c r="H17" s="86"/>
      <c r="I17" s="86"/>
      <c r="J17" s="86"/>
      <c r="K17" s="86"/>
      <c r="L17" s="86"/>
      <c r="M17" s="86"/>
    </row>
    <row r="18" spans="1:13" ht="20.25" customHeight="1">
      <c r="A18" s="184"/>
      <c r="B18" s="11"/>
      <c r="C18" s="86"/>
      <c r="D18" s="86"/>
      <c r="E18" s="86"/>
      <c r="F18" s="86"/>
      <c r="G18" s="86"/>
      <c r="H18" s="86"/>
      <c r="I18" s="86"/>
      <c r="J18" s="86"/>
      <c r="K18" s="86"/>
      <c r="L18" s="86"/>
      <c r="M18" s="86"/>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40"/>
      <c r="B51" s="2240"/>
      <c r="C51" s="2240"/>
      <c r="D51" s="2240"/>
      <c r="E51" s="121"/>
      <c r="F51" s="121"/>
      <c r="G51" s="121"/>
    </row>
    <row r="52" spans="1:7" ht="24" customHeight="1">
      <c r="A52" s="2240"/>
      <c r="B52" s="2240"/>
      <c r="C52" s="2240"/>
      <c r="D52" s="2240"/>
      <c r="E52" s="121"/>
      <c r="F52" s="121"/>
      <c r="G52" s="12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I95"/>
  <sheetViews>
    <sheetView showGridLines="0" view="pageBreakPreview" zoomScale="40" zoomScaleNormal="100" zoomScaleSheetLayoutView="40" zoomScalePageLayoutView="62" workbookViewId="0">
      <selection activeCell="Q19" sqref="Q19"/>
    </sheetView>
  </sheetViews>
  <sheetFormatPr baseColWidth="10" defaultColWidth="11.42578125" defaultRowHeight="15"/>
  <cols>
    <col min="1" max="1" width="22" style="69" customWidth="1"/>
    <col min="2" max="2" width="22.140625" style="69" customWidth="1"/>
    <col min="3" max="3" width="24.5703125" style="69" customWidth="1"/>
    <col min="4" max="4" width="19.7109375" style="69" customWidth="1"/>
    <col min="5" max="5" width="35.140625" style="956" customWidth="1"/>
    <col min="6" max="6" width="30.5703125" style="69" customWidth="1"/>
    <col min="7" max="7" width="15.42578125" style="69" customWidth="1"/>
    <col min="8" max="8" width="17.42578125" style="69" customWidth="1"/>
    <col min="9" max="9" width="15.85546875" style="956" customWidth="1"/>
    <col min="10" max="10" width="32" style="69" customWidth="1"/>
    <col min="11" max="11" width="19" style="69" customWidth="1"/>
    <col min="12" max="12" width="16.140625" style="69" customWidth="1"/>
    <col min="13" max="13" width="17.7109375" style="69" customWidth="1"/>
    <col min="14" max="14" width="15.28515625" style="69" customWidth="1"/>
    <col min="15" max="15" width="25.7109375" style="69" customWidth="1"/>
    <col min="16" max="16" width="17" style="69" customWidth="1"/>
    <col min="17" max="17" width="19.140625" style="69" customWidth="1"/>
    <col min="18" max="18" width="27" style="69" customWidth="1"/>
    <col min="19" max="19" width="14.85546875" style="69" customWidth="1"/>
    <col min="20" max="20" width="14.5703125" style="69" customWidth="1"/>
    <col min="21" max="21" width="24.7109375" style="69" customWidth="1"/>
    <col min="22" max="22" width="20.42578125" style="69" customWidth="1"/>
    <col min="23" max="23" width="14.7109375" style="69" customWidth="1"/>
    <col min="24" max="24" width="25.42578125" style="69" customWidth="1"/>
    <col min="25" max="25" width="25" style="69" customWidth="1"/>
    <col min="26" max="28" width="11.42578125" style="69"/>
    <col min="29" max="29" width="18.7109375" style="69" bestFit="1" customWidth="1"/>
    <col min="30" max="16384" width="11.42578125" style="69"/>
  </cols>
  <sheetData>
    <row r="1" spans="1:24" ht="113.25" customHeight="1">
      <c r="A1" s="2244"/>
      <c r="B1" s="2244"/>
      <c r="C1" s="2244"/>
      <c r="D1" s="2244"/>
      <c r="E1" s="2244"/>
      <c r="F1" s="2244"/>
      <c r="G1" s="2244"/>
      <c r="H1" s="2244"/>
      <c r="I1" s="2244"/>
      <c r="J1" s="2244"/>
      <c r="K1" s="2244"/>
      <c r="L1" s="2244"/>
      <c r="M1" s="2244"/>
      <c r="N1" s="2244"/>
      <c r="O1" s="2244"/>
      <c r="P1" s="2244"/>
      <c r="Q1" s="2244"/>
      <c r="R1" s="2244"/>
      <c r="S1" s="2244"/>
    </row>
    <row r="2" spans="1:24" ht="83.25" customHeight="1">
      <c r="A2" s="2182" t="s">
        <v>211</v>
      </c>
      <c r="B2" s="2183" t="s">
        <v>193</v>
      </c>
      <c r="C2" s="2184" t="s">
        <v>514</v>
      </c>
      <c r="D2" s="2185" t="s">
        <v>482</v>
      </c>
      <c r="E2" s="2186" t="s">
        <v>1023</v>
      </c>
      <c r="F2" s="2187" t="s">
        <v>1024</v>
      </c>
      <c r="G2" s="2188" t="s">
        <v>208</v>
      </c>
      <c r="H2" s="2188" t="s">
        <v>209</v>
      </c>
      <c r="I2" s="2188" t="s">
        <v>379</v>
      </c>
      <c r="J2" s="2189" t="s">
        <v>1022</v>
      </c>
      <c r="K2" s="214"/>
      <c r="L2" s="214"/>
      <c r="M2" s="214"/>
      <c r="N2" s="214"/>
      <c r="O2" s="214"/>
      <c r="P2" s="214"/>
      <c r="Q2" s="214"/>
      <c r="R2" s="215"/>
      <c r="S2" s="53"/>
      <c r="T2" s="53"/>
      <c r="U2" s="18"/>
      <c r="V2" s="18"/>
      <c r="W2" s="18"/>
      <c r="X2" s="18"/>
    </row>
    <row r="3" spans="1:24" ht="21" customHeight="1">
      <c r="A3" s="2190" t="s">
        <v>20</v>
      </c>
      <c r="B3" s="2191">
        <v>0</v>
      </c>
      <c r="C3" s="2192">
        <f>+'III.3.2. Afil anual SFS RS '!E4</f>
        <v>253374</v>
      </c>
      <c r="D3" s="2193">
        <v>0</v>
      </c>
      <c r="E3" s="2193">
        <v>0</v>
      </c>
      <c r="F3" s="2194">
        <f>B3+C3+D3</f>
        <v>253374</v>
      </c>
      <c r="G3" s="2195">
        <v>0</v>
      </c>
      <c r="H3" s="2196">
        <f t="shared" ref="H3:H9" si="0">C3/F3</f>
        <v>1</v>
      </c>
      <c r="I3" s="2197">
        <v>0</v>
      </c>
      <c r="J3" s="2198">
        <v>0</v>
      </c>
      <c r="K3" s="209"/>
      <c r="L3" s="209"/>
      <c r="M3" s="209"/>
      <c r="N3" s="212"/>
      <c r="O3" s="210"/>
      <c r="P3" s="210" t="s">
        <v>156</v>
      </c>
      <c r="Q3" s="211"/>
      <c r="R3" s="213"/>
      <c r="S3" s="53"/>
      <c r="T3" s="53"/>
      <c r="U3" s="18"/>
      <c r="V3" s="18"/>
      <c r="W3" s="18"/>
      <c r="X3" s="18"/>
    </row>
    <row r="4" spans="1:24" ht="21" customHeight="1">
      <c r="A4" s="2199" t="s">
        <v>21</v>
      </c>
      <c r="B4" s="2200">
        <v>0</v>
      </c>
      <c r="C4" s="2192">
        <f>+'III.3.2. Afil anual SFS RS '!E5</f>
        <v>514040</v>
      </c>
      <c r="D4" s="2193">
        <v>0</v>
      </c>
      <c r="E4" s="2193">
        <v>0</v>
      </c>
      <c r="F4" s="2201">
        <f t="shared" ref="F4:F13" si="1">B4+C4+D4+E4</f>
        <v>514040</v>
      </c>
      <c r="G4" s="2202">
        <v>0</v>
      </c>
      <c r="H4" s="2203">
        <f t="shared" si="0"/>
        <v>1</v>
      </c>
      <c r="I4" s="2204">
        <v>0</v>
      </c>
      <c r="J4" s="2205">
        <f>+E4/F4</f>
        <v>0</v>
      </c>
      <c r="K4" s="209"/>
      <c r="L4" s="209"/>
      <c r="M4" s="1733"/>
      <c r="N4" s="212"/>
      <c r="O4" s="1734"/>
      <c r="P4" s="210"/>
      <c r="Q4" s="211"/>
      <c r="R4" s="213"/>
      <c r="S4" s="53"/>
      <c r="T4" s="53"/>
      <c r="U4" s="18"/>
      <c r="V4" s="18"/>
      <c r="W4" s="18"/>
      <c r="X4" s="18"/>
    </row>
    <row r="5" spans="1:24" ht="21" customHeight="1">
      <c r="A5" s="2199" t="s">
        <v>22</v>
      </c>
      <c r="B5" s="2206">
        <v>1477181</v>
      </c>
      <c r="C5" s="2192">
        <f>+'III.3.2. Afil anual SFS RS '!E6</f>
        <v>1081936</v>
      </c>
      <c r="D5" s="2193">
        <v>0</v>
      </c>
      <c r="E5" s="2193">
        <v>0</v>
      </c>
      <c r="F5" s="2201">
        <f t="shared" si="1"/>
        <v>2559117</v>
      </c>
      <c r="G5" s="2207">
        <f t="shared" ref="G5:G12" si="2">B5/F5</f>
        <v>0.57722292493856275</v>
      </c>
      <c r="H5" s="2203">
        <f t="shared" si="0"/>
        <v>0.42277707506143719</v>
      </c>
      <c r="I5" s="2204">
        <v>0</v>
      </c>
      <c r="J5" s="2205">
        <f t="shared" ref="J5:J15" si="3">+E5/F5</f>
        <v>0</v>
      </c>
      <c r="K5" s="209"/>
      <c r="L5" s="209"/>
      <c r="M5" s="209"/>
      <c r="N5" s="1735"/>
      <c r="O5" s="1734"/>
      <c r="P5" s="210"/>
      <c r="Q5" s="211"/>
      <c r="R5" s="213"/>
      <c r="S5" s="53"/>
      <c r="T5" s="53"/>
      <c r="U5" s="18"/>
      <c r="V5" s="18"/>
      <c r="W5" s="18"/>
      <c r="X5" s="18"/>
    </row>
    <row r="6" spans="1:24" ht="21" customHeight="1">
      <c r="A6" s="2199" t="s">
        <v>23</v>
      </c>
      <c r="B6" s="2206">
        <v>1692259</v>
      </c>
      <c r="C6" s="2192">
        <f>+'III.3.2. Afil anual SFS RS '!E7</f>
        <v>1224898</v>
      </c>
      <c r="D6" s="2193">
        <v>0</v>
      </c>
      <c r="E6" s="2193">
        <v>0</v>
      </c>
      <c r="F6" s="2201">
        <f t="shared" si="1"/>
        <v>2917157</v>
      </c>
      <c r="G6" s="2207">
        <f t="shared" si="2"/>
        <v>0.58010556168214467</v>
      </c>
      <c r="H6" s="2203">
        <f t="shared" si="0"/>
        <v>0.41989443831785539</v>
      </c>
      <c r="I6" s="2204">
        <v>0</v>
      </c>
      <c r="J6" s="2205">
        <f t="shared" si="3"/>
        <v>0</v>
      </c>
      <c r="K6" s="209"/>
      <c r="L6" s="209"/>
      <c r="M6" s="209"/>
      <c r="N6" s="212"/>
      <c r="O6" s="1734"/>
      <c r="P6" s="210"/>
      <c r="Q6" s="211"/>
      <c r="R6" s="213"/>
      <c r="S6" s="53"/>
      <c r="T6" s="53"/>
      <c r="U6" s="18"/>
      <c r="V6" s="18"/>
      <c r="W6" s="18"/>
      <c r="X6" s="18"/>
    </row>
    <row r="7" spans="1:24" ht="21" customHeight="1">
      <c r="A7" s="2199" t="s">
        <v>24</v>
      </c>
      <c r="B7" s="2206">
        <v>2088299</v>
      </c>
      <c r="C7" s="2192">
        <f>+'III.3.2. Afil anual SFS RS '!E8</f>
        <v>1404225</v>
      </c>
      <c r="D7" s="2192">
        <v>21982</v>
      </c>
      <c r="E7" s="2193">
        <v>0</v>
      </c>
      <c r="F7" s="2201">
        <f t="shared" si="1"/>
        <v>3514506</v>
      </c>
      <c r="G7" s="2207">
        <f t="shared" si="2"/>
        <v>0.59419417693411247</v>
      </c>
      <c r="H7" s="2203">
        <f t="shared" si="0"/>
        <v>0.39955117447516092</v>
      </c>
      <c r="I7" s="2208">
        <f>+D7/F7</f>
        <v>6.2546485907265491E-3</v>
      </c>
      <c r="J7" s="2205">
        <f t="shared" si="3"/>
        <v>0</v>
      </c>
      <c r="K7" s="209"/>
      <c r="L7" s="209"/>
      <c r="M7" s="209"/>
      <c r="N7" s="212"/>
      <c r="O7" s="1734"/>
      <c r="P7" s="210"/>
      <c r="Q7" s="210"/>
      <c r="R7" s="213"/>
      <c r="S7" s="53"/>
      <c r="T7" s="53"/>
      <c r="U7" s="18"/>
      <c r="V7" s="18"/>
      <c r="W7" s="18"/>
      <c r="X7" s="18"/>
    </row>
    <row r="8" spans="1:24" ht="21" customHeight="1">
      <c r="A8" s="2199" t="s">
        <v>170</v>
      </c>
      <c r="B8" s="2206">
        <v>2364083</v>
      </c>
      <c r="C8" s="2192">
        <f>+'III.3.2. Afil anual SFS RS '!E9</f>
        <v>2013786</v>
      </c>
      <c r="D8" s="2192">
        <v>27105</v>
      </c>
      <c r="E8" s="2193">
        <v>0</v>
      </c>
      <c r="F8" s="2201">
        <f t="shared" si="1"/>
        <v>4404974</v>
      </c>
      <c r="G8" s="2207">
        <f t="shared" si="2"/>
        <v>0.53668489303228573</v>
      </c>
      <c r="H8" s="2203">
        <f t="shared" si="0"/>
        <v>0.45716183568847396</v>
      </c>
      <c r="I8" s="2208">
        <f t="shared" ref="I8:I15" si="4">+D8/F8</f>
        <v>6.1532712792402404E-3</v>
      </c>
      <c r="J8" s="2205">
        <f t="shared" si="3"/>
        <v>0</v>
      </c>
      <c r="K8" s="209"/>
      <c r="L8" s="209"/>
      <c r="M8" s="209"/>
      <c r="N8" s="212"/>
      <c r="O8" s="1734"/>
      <c r="P8" s="210"/>
      <c r="Q8" s="210"/>
      <c r="R8" s="213"/>
      <c r="S8" s="53"/>
      <c r="T8" s="53"/>
      <c r="U8" s="18"/>
      <c r="V8" s="18"/>
      <c r="W8" s="18"/>
      <c r="X8" s="18"/>
    </row>
    <row r="9" spans="1:24" ht="21" customHeight="1">
      <c r="A9" s="2199" t="s">
        <v>207</v>
      </c>
      <c r="B9" s="2206">
        <v>2517423</v>
      </c>
      <c r="C9" s="2192">
        <f>+'III.3.2. Afil anual SFS RS '!E10</f>
        <v>2003427</v>
      </c>
      <c r="D9" s="2192">
        <v>29726</v>
      </c>
      <c r="E9" s="2193">
        <v>0</v>
      </c>
      <c r="F9" s="2201">
        <f t="shared" si="1"/>
        <v>4550576</v>
      </c>
      <c r="G9" s="2207">
        <f t="shared" si="2"/>
        <v>0.55320974751328178</v>
      </c>
      <c r="H9" s="2203">
        <f t="shared" si="0"/>
        <v>0.44025789262721904</v>
      </c>
      <c r="I9" s="2208">
        <f t="shared" si="4"/>
        <v>6.5323598594991053E-3</v>
      </c>
      <c r="J9" s="2205">
        <f t="shared" si="3"/>
        <v>0</v>
      </c>
      <c r="K9" s="209"/>
      <c r="L9" s="209"/>
      <c r="M9" s="209"/>
      <c r="N9" s="212"/>
      <c r="O9" s="1734"/>
      <c r="P9" s="210"/>
      <c r="Q9" s="210"/>
      <c r="R9" s="213"/>
      <c r="S9" s="53"/>
      <c r="T9" s="53"/>
      <c r="U9" s="18"/>
      <c r="V9" s="18"/>
      <c r="W9" s="18"/>
      <c r="X9" s="18"/>
    </row>
    <row r="10" spans="1:24" ht="21" customHeight="1">
      <c r="A10" s="2199" t="s">
        <v>437</v>
      </c>
      <c r="B10" s="2206">
        <v>2688411</v>
      </c>
      <c r="C10" s="2192">
        <f>+'III.3.2. Afil anual SFS RS '!E11</f>
        <v>2303351</v>
      </c>
      <c r="D10" s="2192">
        <v>30703</v>
      </c>
      <c r="E10" s="2193">
        <v>0</v>
      </c>
      <c r="F10" s="2201">
        <f t="shared" si="1"/>
        <v>5022465</v>
      </c>
      <c r="G10" s="2207">
        <f t="shared" si="2"/>
        <v>0.53527719954245578</v>
      </c>
      <c r="H10" s="2203">
        <f t="shared" ref="H10:H15" si="5">C10/F10</f>
        <v>0.45860966676721493</v>
      </c>
      <c r="I10" s="2208">
        <f t="shared" si="4"/>
        <v>6.1131336903293499E-3</v>
      </c>
      <c r="J10" s="2205">
        <f t="shared" si="3"/>
        <v>0</v>
      </c>
      <c r="K10" s="209"/>
      <c r="L10" s="209"/>
      <c r="M10" s="209"/>
      <c r="N10" s="212"/>
      <c r="O10" s="210"/>
      <c r="P10" s="210"/>
      <c r="Q10" s="210"/>
      <c r="R10" s="213"/>
      <c r="S10" s="53"/>
      <c r="T10" s="53"/>
      <c r="U10" s="18"/>
      <c r="V10" s="18"/>
      <c r="W10" s="18"/>
      <c r="X10" s="18"/>
    </row>
    <row r="11" spans="1:24" ht="21" customHeight="1">
      <c r="A11" s="2199" t="s">
        <v>503</v>
      </c>
      <c r="B11" s="2206">
        <v>2859306</v>
      </c>
      <c r="C11" s="2192">
        <f>+'III.3.2. Afil anual SFS RS '!E12</f>
        <v>2751753</v>
      </c>
      <c r="D11" s="2192">
        <v>27273</v>
      </c>
      <c r="E11" s="2193">
        <v>0</v>
      </c>
      <c r="F11" s="2201">
        <f t="shared" si="1"/>
        <v>5638332</v>
      </c>
      <c r="G11" s="2207">
        <f t="shared" si="2"/>
        <v>0.50711912672045567</v>
      </c>
      <c r="H11" s="2203">
        <f t="shared" si="5"/>
        <v>0.48804380444429307</v>
      </c>
      <c r="I11" s="2208">
        <f t="shared" si="4"/>
        <v>4.8370688352512761E-3</v>
      </c>
      <c r="J11" s="2205">
        <f t="shared" si="3"/>
        <v>0</v>
      </c>
      <c r="K11" s="209"/>
      <c r="L11" s="209"/>
      <c r="M11" s="209"/>
      <c r="N11" s="212"/>
      <c r="O11" s="210"/>
      <c r="P11" s="210"/>
      <c r="Q11" s="210"/>
      <c r="R11" s="213"/>
      <c r="S11" s="53"/>
      <c r="T11" s="53"/>
      <c r="U11" s="18"/>
      <c r="V11" s="18"/>
      <c r="W11" s="18"/>
      <c r="X11" s="18"/>
    </row>
    <row r="12" spans="1:24" ht="21" customHeight="1">
      <c r="A12" s="2199" t="s">
        <v>513</v>
      </c>
      <c r="B12" s="2206">
        <v>3141599</v>
      </c>
      <c r="C12" s="2192">
        <f>+'III.3.2. Afil anual SFS RS '!E13</f>
        <v>3015646</v>
      </c>
      <c r="D12" s="2192">
        <v>30370</v>
      </c>
      <c r="E12" s="2193">
        <v>0</v>
      </c>
      <c r="F12" s="2201">
        <f t="shared" si="1"/>
        <v>6187615</v>
      </c>
      <c r="G12" s="2207">
        <f t="shared" si="2"/>
        <v>0.50772373523562797</v>
      </c>
      <c r="H12" s="2203">
        <f t="shared" si="5"/>
        <v>0.48736807315904429</v>
      </c>
      <c r="I12" s="2208">
        <f t="shared" si="4"/>
        <v>4.9081916053277394E-3</v>
      </c>
      <c r="J12" s="2205">
        <f t="shared" si="3"/>
        <v>0</v>
      </c>
      <c r="K12" s="209"/>
      <c r="L12" s="209"/>
      <c r="M12" s="2219"/>
      <c r="N12" s="212"/>
      <c r="O12" s="210"/>
      <c r="P12" s="210"/>
      <c r="Q12" s="210"/>
      <c r="R12" s="213"/>
      <c r="S12" s="53"/>
      <c r="T12" s="53"/>
      <c r="U12" s="18"/>
      <c r="V12" s="18"/>
      <c r="W12" s="18"/>
      <c r="X12" s="18"/>
    </row>
    <row r="13" spans="1:24" s="956" customFormat="1" ht="21" customHeight="1">
      <c r="A13" s="2199" t="s">
        <v>868</v>
      </c>
      <c r="B13" s="2206">
        <v>3339838</v>
      </c>
      <c r="C13" s="2192">
        <v>3317405</v>
      </c>
      <c r="D13" s="2192">
        <v>30529</v>
      </c>
      <c r="E13" s="2193">
        <v>0</v>
      </c>
      <c r="F13" s="2201">
        <f t="shared" si="1"/>
        <v>6687772</v>
      </c>
      <c r="G13" s="2207">
        <f>B13/F13</f>
        <v>0.49939471620743053</v>
      </c>
      <c r="H13" s="2203">
        <f t="shared" si="5"/>
        <v>0.4960403853480651</v>
      </c>
      <c r="I13" s="2208">
        <f t="shared" si="4"/>
        <v>4.5648984445043877E-3</v>
      </c>
      <c r="J13" s="2205">
        <f t="shared" si="3"/>
        <v>0</v>
      </c>
      <c r="K13" s="209"/>
      <c r="L13" s="2218"/>
      <c r="M13" s="1733"/>
      <c r="N13" s="212"/>
      <c r="O13" s="210"/>
      <c r="P13" s="210"/>
      <c r="Q13" s="210"/>
      <c r="R13" s="213"/>
      <c r="S13" s="53"/>
      <c r="T13" s="53"/>
      <c r="U13" s="18"/>
      <c r="V13" s="18"/>
      <c r="W13" s="18"/>
      <c r="X13" s="18"/>
    </row>
    <row r="14" spans="1:24" s="956" customFormat="1" ht="21" customHeight="1">
      <c r="A14" s="2199" t="s">
        <v>911</v>
      </c>
      <c r="B14" s="2206">
        <v>3591288</v>
      </c>
      <c r="C14" s="2192">
        <v>3347068</v>
      </c>
      <c r="D14" s="2192">
        <v>27409</v>
      </c>
      <c r="E14" s="2192">
        <f>12688+2811</f>
        <v>15499</v>
      </c>
      <c r="F14" s="2201">
        <f>B14+C14+D14+E14</f>
        <v>6981264</v>
      </c>
      <c r="G14" s="2207">
        <f>B14/F14</f>
        <v>0.51441801943029231</v>
      </c>
      <c r="H14" s="2203">
        <f t="shared" si="5"/>
        <v>0.47943581563453264</v>
      </c>
      <c r="I14" s="2208">
        <f t="shared" si="4"/>
        <v>3.9260798617556936E-3</v>
      </c>
      <c r="J14" s="2209">
        <f t="shared" si="3"/>
        <v>2.2200850734193692E-3</v>
      </c>
      <c r="K14" s="2063"/>
      <c r="L14" s="209"/>
      <c r="M14" s="209"/>
      <c r="N14" s="212"/>
      <c r="O14" s="210"/>
      <c r="P14" s="210"/>
      <c r="Q14" s="210"/>
      <c r="R14" s="213"/>
      <c r="S14" s="53"/>
      <c r="T14" s="53"/>
      <c r="U14" s="18"/>
      <c r="V14" s="18"/>
      <c r="W14" s="18"/>
      <c r="X14" s="18"/>
    </row>
    <row r="15" spans="1:24" ht="21" customHeight="1">
      <c r="A15" s="2210" t="s">
        <v>998</v>
      </c>
      <c r="B15" s="2211">
        <v>3867733</v>
      </c>
      <c r="C15" s="2212">
        <v>3540931</v>
      </c>
      <c r="D15" s="2212">
        <v>26296</v>
      </c>
      <c r="E15" s="2212">
        <f>33578+14337</f>
        <v>47915</v>
      </c>
      <c r="F15" s="2213">
        <f>B15+C15+D15+E15</f>
        <v>7482875</v>
      </c>
      <c r="G15" s="2214">
        <f>B15/F15</f>
        <v>0.51687793795833825</v>
      </c>
      <c r="H15" s="2215">
        <f t="shared" si="5"/>
        <v>0.47320461720929458</v>
      </c>
      <c r="I15" s="2216">
        <f t="shared" si="4"/>
        <v>3.514157325894125E-3</v>
      </c>
      <c r="J15" s="2217">
        <f t="shared" si="3"/>
        <v>6.403287506473114E-3</v>
      </c>
      <c r="K15" s="209"/>
      <c r="L15" s="209"/>
      <c r="M15" s="209"/>
      <c r="N15" s="212"/>
      <c r="O15" s="210"/>
      <c r="P15" s="210"/>
      <c r="Q15" s="210"/>
      <c r="R15" s="213"/>
      <c r="S15" s="53"/>
      <c r="T15" s="53"/>
      <c r="U15" s="18"/>
    </row>
    <row r="16" spans="1:24" ht="23.25" customHeight="1">
      <c r="A16" s="2245" t="s">
        <v>1012</v>
      </c>
      <c r="B16" s="2246"/>
      <c r="C16" s="2246"/>
      <c r="D16" s="2246"/>
      <c r="E16" s="2246"/>
      <c r="F16" s="2246"/>
      <c r="G16" s="2246"/>
      <c r="H16" s="2246"/>
      <c r="I16" s="2246"/>
      <c r="J16" s="2246"/>
      <c r="K16" s="1808"/>
      <c r="L16" s="1808"/>
      <c r="M16" s="1808"/>
      <c r="N16" s="1808"/>
      <c r="O16" s="1808"/>
      <c r="P16" s="1808"/>
      <c r="Q16" s="1808"/>
      <c r="R16" s="1808"/>
      <c r="S16" s="53"/>
      <c r="T16" s="53"/>
      <c r="U16" s="18"/>
    </row>
    <row r="17" spans="1:35" ht="25.5" customHeight="1">
      <c r="T17" s="53"/>
      <c r="U17" s="18"/>
    </row>
    <row r="18" spans="1:35" ht="25.5" customHeight="1">
      <c r="A18" s="25"/>
      <c r="B18" s="25"/>
      <c r="C18" s="25"/>
      <c r="D18" s="25"/>
      <c r="E18" s="25"/>
      <c r="F18" s="25"/>
      <c r="G18" s="25"/>
      <c r="H18" s="25"/>
      <c r="I18" s="25"/>
      <c r="J18" s="25"/>
      <c r="K18" s="25"/>
      <c r="L18" s="25"/>
      <c r="M18" s="25"/>
      <c r="N18" s="25"/>
      <c r="O18" s="25"/>
      <c r="P18" s="25"/>
      <c r="Q18" s="25"/>
      <c r="R18" s="25"/>
      <c r="S18" s="25"/>
      <c r="T18" s="53"/>
      <c r="U18" s="25"/>
    </row>
    <row r="19" spans="1:35" ht="25.5" customHeight="1">
      <c r="A19" s="25"/>
      <c r="B19" s="25"/>
      <c r="C19" s="25"/>
      <c r="D19" s="25"/>
      <c r="E19" s="25"/>
      <c r="F19" s="25"/>
      <c r="G19" s="25"/>
      <c r="H19" s="25"/>
      <c r="I19" s="25"/>
      <c r="J19" s="25"/>
      <c r="K19" s="25"/>
      <c r="L19" s="25"/>
      <c r="M19" s="25"/>
      <c r="N19" s="25"/>
      <c r="O19" s="25"/>
      <c r="P19" s="25"/>
      <c r="Q19" s="25"/>
      <c r="R19" s="25"/>
      <c r="S19" s="25"/>
      <c r="T19" s="53"/>
      <c r="U19" s="25"/>
      <c r="AI19" s="69" t="s">
        <v>25</v>
      </c>
    </row>
    <row r="20" spans="1:35" ht="25.5" customHeight="1">
      <c r="A20" s="25"/>
      <c r="B20" s="25"/>
      <c r="C20" s="25"/>
      <c r="D20" s="25"/>
      <c r="E20" s="25"/>
      <c r="F20" s="25"/>
      <c r="G20" s="25"/>
      <c r="H20" s="25"/>
      <c r="I20" s="25"/>
      <c r="J20" s="25"/>
      <c r="K20" s="25"/>
      <c r="L20" s="25"/>
      <c r="M20" s="209"/>
      <c r="N20" s="25"/>
      <c r="O20" s="25"/>
      <c r="P20" s="25"/>
      <c r="Q20" s="25"/>
      <c r="R20" s="25"/>
      <c r="S20" s="25"/>
      <c r="T20" s="53"/>
      <c r="U20" s="25"/>
      <c r="V20" s="25"/>
      <c r="W20" s="25"/>
      <c r="X20" s="25"/>
    </row>
    <row r="21" spans="1:35" ht="25.5" customHeight="1">
      <c r="A21" s="25"/>
      <c r="B21" s="25"/>
      <c r="C21" s="25"/>
      <c r="D21" s="25"/>
      <c r="E21" s="25"/>
      <c r="F21" s="25"/>
      <c r="G21" s="25"/>
      <c r="H21" s="25"/>
      <c r="I21" s="25"/>
      <c r="J21" s="25"/>
      <c r="K21" s="25"/>
      <c r="M21" s="25"/>
      <c r="N21" s="25"/>
      <c r="O21" s="25"/>
      <c r="P21" s="25"/>
      <c r="Q21" s="25"/>
      <c r="R21" s="25"/>
      <c r="S21" s="25"/>
      <c r="T21" s="53"/>
      <c r="U21" s="25"/>
      <c r="V21" s="25"/>
      <c r="W21" s="25"/>
      <c r="X21" s="25"/>
    </row>
    <row r="22" spans="1:35" ht="25.5" customHeight="1">
      <c r="A22" s="25"/>
      <c r="B22" s="25"/>
      <c r="C22" s="25"/>
      <c r="D22" s="25"/>
      <c r="E22" s="25"/>
      <c r="F22" s="25"/>
      <c r="G22" s="25"/>
      <c r="H22" s="25"/>
      <c r="I22" s="25"/>
      <c r="J22" s="25"/>
      <c r="K22" s="25"/>
      <c r="L22" s="25"/>
      <c r="M22" s="25"/>
      <c r="N22" s="25"/>
      <c r="O22" s="25"/>
      <c r="P22" s="25"/>
      <c r="Q22" s="25"/>
      <c r="R22" s="25"/>
      <c r="S22" s="25"/>
      <c r="T22" s="53"/>
      <c r="U22" s="25"/>
      <c r="V22" s="25"/>
      <c r="W22" s="25"/>
      <c r="X22" s="25"/>
    </row>
    <row r="23" spans="1:35" ht="25.5" customHeight="1">
      <c r="A23" s="25"/>
      <c r="B23" s="25"/>
      <c r="C23" s="25"/>
      <c r="D23" s="25"/>
      <c r="E23" s="25"/>
      <c r="F23" s="25"/>
      <c r="G23" s="25"/>
      <c r="H23" s="25"/>
      <c r="I23" s="25"/>
      <c r="J23" s="25"/>
      <c r="K23" s="25"/>
      <c r="L23" s="25"/>
      <c r="M23" s="2220"/>
      <c r="N23" s="25"/>
      <c r="O23" s="25"/>
      <c r="P23" s="25"/>
      <c r="Q23" s="25"/>
      <c r="R23" s="25"/>
      <c r="S23" s="25"/>
      <c r="T23" s="53"/>
      <c r="U23" s="25"/>
      <c r="V23" s="25"/>
      <c r="W23" s="25"/>
      <c r="X23" s="25"/>
    </row>
    <row r="24" spans="1:35" ht="25.5" customHeight="1">
      <c r="A24" s="25"/>
      <c r="B24" s="25"/>
      <c r="C24" s="25"/>
      <c r="D24" s="25"/>
      <c r="E24" s="25"/>
      <c r="F24" s="25"/>
      <c r="G24" s="25"/>
      <c r="H24" s="25"/>
      <c r="I24" s="25"/>
      <c r="J24" s="25"/>
      <c r="K24" s="25"/>
      <c r="L24" s="25"/>
      <c r="M24" s="25"/>
      <c r="N24" s="25"/>
      <c r="O24" s="25"/>
      <c r="P24" s="25"/>
      <c r="Q24" s="25"/>
      <c r="R24" s="25"/>
      <c r="S24" s="25"/>
      <c r="T24" s="53"/>
      <c r="U24" s="25"/>
      <c r="V24" s="25"/>
      <c r="W24" s="25"/>
      <c r="X24" s="25"/>
    </row>
    <row r="25" spans="1:35" ht="25.5" customHeight="1">
      <c r="A25" s="25"/>
      <c r="B25" s="25"/>
      <c r="C25" s="25"/>
      <c r="D25" s="25"/>
      <c r="E25" s="25"/>
      <c r="F25" s="25"/>
      <c r="G25" s="25"/>
      <c r="H25" s="25"/>
      <c r="I25" s="25"/>
      <c r="J25" s="25"/>
      <c r="K25" s="25"/>
      <c r="L25" s="25"/>
      <c r="M25" s="25"/>
      <c r="N25" s="25"/>
      <c r="O25" s="25"/>
      <c r="P25" s="25"/>
      <c r="Q25" s="25"/>
      <c r="R25" s="25"/>
      <c r="S25" s="25"/>
      <c r="T25" s="53"/>
      <c r="U25" s="25"/>
      <c r="V25" s="25"/>
      <c r="W25" s="25"/>
      <c r="X25" s="25"/>
    </row>
    <row r="26" spans="1:35" ht="25.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row>
    <row r="27" spans="1:35" ht="25.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row>
    <row r="28" spans="1:35" ht="25.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row>
    <row r="29" spans="1:35" ht="25.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row>
    <row r="30" spans="1:35" ht="25.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row>
    <row r="31" spans="1:35" ht="25.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69" t="s">
        <v>25</v>
      </c>
    </row>
    <row r="32" spans="1:35" ht="25.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row>
    <row r="35" spans="1:30" ht="25.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row>
    <row r="36" spans="1:30" ht="25.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row>
    <row r="37" spans="1:30" ht="25.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row>
    <row r="38" spans="1:30" ht="25.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row>
    <row r="39" spans="1:30">
      <c r="U39" s="85"/>
      <c r="V39" s="85"/>
      <c r="W39" s="85"/>
      <c r="X39" s="85"/>
      <c r="Y39" s="86"/>
      <c r="Z39" s="86"/>
      <c r="AA39" s="86"/>
      <c r="AB39" s="86"/>
      <c r="AC39" s="86"/>
      <c r="AD39" s="86"/>
    </row>
    <row r="40" spans="1:30">
      <c r="U40" s="85"/>
      <c r="V40" s="85"/>
      <c r="W40" s="85"/>
      <c r="X40" s="85"/>
      <c r="Y40" s="86"/>
      <c r="Z40" s="86"/>
      <c r="AA40" s="86"/>
      <c r="AB40" s="86"/>
      <c r="AC40" s="86"/>
      <c r="AD40" s="86"/>
    </row>
    <row r="41" spans="1:30">
      <c r="U41" s="85"/>
      <c r="V41" s="85"/>
      <c r="W41" s="85"/>
      <c r="X41" s="85"/>
      <c r="Y41" s="86"/>
      <c r="Z41" s="86"/>
      <c r="AA41" s="86"/>
      <c r="AB41" s="86"/>
      <c r="AC41" s="86"/>
      <c r="AD41" s="86"/>
    </row>
    <row r="42" spans="1:30">
      <c r="U42" s="85"/>
      <c r="V42" s="85"/>
      <c r="W42" s="85"/>
      <c r="X42" s="85"/>
      <c r="Y42" s="86"/>
      <c r="Z42" s="86"/>
      <c r="AA42" s="86"/>
      <c r="AB42" s="86"/>
      <c r="AC42" s="86"/>
      <c r="AD42" s="86"/>
    </row>
    <row r="43" spans="1:30" ht="51" customHeight="1">
      <c r="U43" s="85"/>
      <c r="V43" s="85"/>
      <c r="W43" s="85"/>
      <c r="X43" s="85"/>
      <c r="Y43" s="86"/>
      <c r="Z43" s="86"/>
      <c r="AA43" s="86"/>
      <c r="AB43" s="86"/>
      <c r="AC43" s="86"/>
      <c r="AD43" s="86"/>
    </row>
    <row r="44" spans="1:30" ht="78" customHeight="1">
      <c r="A44" s="2243"/>
      <c r="B44" s="2243"/>
      <c r="C44" s="2243"/>
      <c r="D44" s="2243"/>
      <c r="E44" s="2243"/>
      <c r="F44" s="2243"/>
      <c r="G44" s="2243"/>
      <c r="H44" s="2243"/>
      <c r="I44" s="2243"/>
      <c r="J44" s="2243"/>
      <c r="K44" s="2243"/>
      <c r="L44" s="2243"/>
      <c r="M44" s="2243"/>
      <c r="N44" s="2243"/>
      <c r="O44" s="2243"/>
      <c r="P44" s="2243"/>
      <c r="Q44" s="2243"/>
      <c r="R44" s="2243"/>
      <c r="S44" s="2243"/>
      <c r="T44" s="2243"/>
      <c r="U44" s="2243"/>
      <c r="V44" s="2243"/>
      <c r="W44" s="2243"/>
      <c r="X44" s="2243"/>
      <c r="Y44" s="2243"/>
      <c r="Z44" s="2243"/>
      <c r="AA44" s="2243"/>
      <c r="AB44" s="86"/>
      <c r="AC44" s="86"/>
      <c r="AD44" s="86"/>
    </row>
    <row r="45" spans="1:30">
      <c r="U45" s="86"/>
      <c r="V45" s="86"/>
      <c r="W45" s="86"/>
      <c r="X45" s="86"/>
      <c r="Y45" s="86"/>
    </row>
    <row r="46" spans="1:30">
      <c r="U46" s="86"/>
      <c r="V46" s="86"/>
      <c r="W46" s="86"/>
      <c r="X46" s="86"/>
      <c r="Y46" s="86"/>
    </row>
    <row r="47" spans="1:30">
      <c r="U47" s="86"/>
      <c r="V47" s="86"/>
      <c r="W47" s="86"/>
      <c r="X47" s="86"/>
      <c r="Y47" s="86"/>
    </row>
    <row r="48" spans="1:30">
      <c r="U48" s="86"/>
      <c r="V48" s="86"/>
      <c r="W48" s="86"/>
      <c r="X48" s="86"/>
      <c r="Y48" s="86"/>
    </row>
    <row r="49" spans="2:32">
      <c r="U49" s="86"/>
      <c r="V49" s="86"/>
      <c r="W49" s="86"/>
      <c r="X49" s="86"/>
      <c r="Y49" s="86"/>
    </row>
    <row r="50" spans="2:32">
      <c r="U50" s="86"/>
      <c r="V50" s="86"/>
      <c r="W50" s="86"/>
      <c r="X50" s="86"/>
      <c r="Y50" s="86"/>
      <c r="Z50" s="86"/>
      <c r="AA50" s="86"/>
      <c r="AB50" s="86"/>
      <c r="AC50" s="86"/>
      <c r="AD50" s="86"/>
      <c r="AE50" s="86"/>
      <c r="AF50" s="86"/>
    </row>
    <row r="51" spans="2:32">
      <c r="U51" s="86"/>
      <c r="V51" s="86"/>
      <c r="W51" s="86"/>
      <c r="X51" s="86"/>
      <c r="Y51" s="86"/>
      <c r="Z51" s="86"/>
      <c r="AA51" s="86"/>
      <c r="AB51" s="86"/>
      <c r="AC51" s="86"/>
      <c r="AD51" s="86"/>
      <c r="AE51" s="86"/>
      <c r="AF51" s="86"/>
    </row>
    <row r="52" spans="2:32">
      <c r="U52" s="86"/>
      <c r="V52" s="86"/>
      <c r="W52" s="86"/>
      <c r="X52" s="86"/>
      <c r="Y52" s="86"/>
      <c r="Z52" s="86"/>
      <c r="AA52" s="86"/>
      <c r="AB52" s="86"/>
      <c r="AC52" s="86"/>
      <c r="AD52" s="86"/>
      <c r="AE52" s="86"/>
      <c r="AF52" s="86"/>
    </row>
    <row r="53" spans="2:32">
      <c r="U53" s="86"/>
      <c r="V53" s="86"/>
      <c r="W53" s="86"/>
      <c r="X53" s="86"/>
      <c r="Y53" s="86"/>
      <c r="Z53" s="86"/>
      <c r="AA53" s="86"/>
      <c r="AB53" s="86"/>
      <c r="AC53" s="86"/>
      <c r="AD53" s="86"/>
      <c r="AE53" s="86"/>
      <c r="AF53" s="86"/>
    </row>
    <row r="54" spans="2:32">
      <c r="U54" s="86"/>
      <c r="V54" s="86"/>
      <c r="W54" s="86"/>
      <c r="X54" s="86"/>
      <c r="Y54" s="86"/>
      <c r="Z54" s="86"/>
      <c r="AA54" s="86"/>
      <c r="AB54" s="86"/>
      <c r="AC54" s="86"/>
      <c r="AD54" s="86"/>
      <c r="AE54" s="86"/>
      <c r="AF54" s="86"/>
    </row>
    <row r="55" spans="2:32">
      <c r="U55" s="86"/>
      <c r="V55" s="86"/>
      <c r="W55" s="86"/>
      <c r="X55" s="86"/>
      <c r="Y55" s="86"/>
      <c r="Z55" s="86"/>
      <c r="AA55" s="86"/>
      <c r="AB55" s="86"/>
      <c r="AC55" s="86"/>
      <c r="AD55" s="86"/>
      <c r="AE55" s="86"/>
      <c r="AF55" s="86"/>
    </row>
    <row r="56" spans="2:32">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row>
    <row r="75" spans="26:26">
      <c r="Z75" s="86"/>
    </row>
    <row r="76" spans="26:26">
      <c r="Z76" s="86"/>
    </row>
    <row r="77" spans="26:26">
      <c r="Z77" s="86"/>
    </row>
    <row r="78" spans="26:26">
      <c r="Z78" s="86"/>
    </row>
    <row r="79" spans="26:26">
      <c r="Z79" s="86"/>
    </row>
    <row r="80" spans="26:26">
      <c r="Z80" s="86"/>
    </row>
    <row r="81" spans="26:26">
      <c r="Z81" s="86"/>
    </row>
    <row r="82" spans="26:26">
      <c r="Z82" s="86"/>
    </row>
    <row r="92" spans="26:26">
      <c r="Z92" s="86"/>
    </row>
    <row r="93" spans="26:26">
      <c r="Z93" s="86"/>
    </row>
    <row r="94" spans="26:26">
      <c r="Z94" s="86"/>
    </row>
    <row r="95" spans="26:26">
      <c r="Z95" s="86"/>
    </row>
  </sheetData>
  <mergeCells count="3">
    <mergeCell ref="A44:AA44"/>
    <mergeCell ref="A1:S1"/>
    <mergeCell ref="A16:J16"/>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57"/>
  <sheetViews>
    <sheetView showGridLines="0" view="pageBreakPreview" zoomScale="40" zoomScaleNormal="100" zoomScaleSheetLayoutView="40" zoomScalePageLayoutView="62" workbookViewId="0">
      <selection activeCell="U25" sqref="U25"/>
    </sheetView>
  </sheetViews>
  <sheetFormatPr baseColWidth="10" defaultColWidth="11.42578125" defaultRowHeight="15"/>
  <cols>
    <col min="1" max="1" width="22.42578125" style="69" customWidth="1"/>
    <col min="2" max="2" width="25.28515625" style="69" customWidth="1"/>
    <col min="3" max="3" width="20.85546875" style="2164" customWidth="1"/>
    <col min="4" max="4" width="20.5703125" style="2164" customWidth="1"/>
    <col min="5" max="5" width="33" style="2164" customWidth="1"/>
    <col min="6" max="6" width="31.42578125" style="69" customWidth="1"/>
    <col min="7" max="8" width="20.42578125" style="69" customWidth="1"/>
    <col min="9" max="9" width="20.42578125" style="956" customWidth="1"/>
    <col min="10" max="10" width="20.42578125" style="69" customWidth="1"/>
    <col min="11" max="11" width="19" style="69" customWidth="1"/>
    <col min="12" max="12" width="16.140625" style="69" customWidth="1"/>
    <col min="13" max="13" width="17.7109375" style="69" customWidth="1"/>
    <col min="14" max="14" width="15.28515625" style="69" customWidth="1"/>
    <col min="15" max="15" width="18.42578125" style="69" customWidth="1"/>
    <col min="16" max="16" width="17" style="69" customWidth="1"/>
    <col min="17" max="17" width="19.140625" style="69" customWidth="1"/>
    <col min="18" max="18" width="14.5703125" style="69" customWidth="1"/>
    <col min="19" max="16384" width="11.42578125" style="69"/>
  </cols>
  <sheetData>
    <row r="1" spans="1:18" ht="87" customHeight="1">
      <c r="A1" s="2247"/>
      <c r="B1" s="2247"/>
      <c r="C1" s="2247"/>
      <c r="D1" s="2247"/>
      <c r="E1" s="2247"/>
      <c r="F1" s="2247"/>
      <c r="G1" s="2247"/>
      <c r="H1" s="2247"/>
      <c r="I1" s="2247"/>
      <c r="J1" s="2247"/>
      <c r="K1" s="2247"/>
      <c r="L1" s="2247"/>
      <c r="M1" s="2247"/>
      <c r="N1" s="2247"/>
      <c r="O1" s="2247"/>
      <c r="P1" s="2247"/>
      <c r="Q1" s="2247"/>
    </row>
    <row r="2" spans="1:18" ht="24" customHeight="1">
      <c r="A2" s="164"/>
      <c r="B2" s="164"/>
      <c r="C2" s="2163"/>
      <c r="D2" s="2163"/>
      <c r="E2" s="2163"/>
      <c r="F2" s="164"/>
      <c r="G2" s="164"/>
      <c r="H2" s="164"/>
      <c r="I2" s="2163"/>
      <c r="J2" s="164"/>
      <c r="K2" s="164"/>
      <c r="L2" s="164"/>
      <c r="M2" s="164"/>
      <c r="N2" s="164"/>
      <c r="O2" s="164"/>
      <c r="P2" s="164"/>
      <c r="Q2" s="164"/>
    </row>
    <row r="3" spans="1:18" ht="77.25" customHeight="1">
      <c r="A3" s="289" t="s">
        <v>211</v>
      </c>
      <c r="B3" s="1915" t="s">
        <v>500</v>
      </c>
      <c r="C3" s="1915" t="s">
        <v>665</v>
      </c>
      <c r="D3" s="1915" t="s">
        <v>658</v>
      </c>
      <c r="E3" s="2454" t="s">
        <v>1025</v>
      </c>
      <c r="F3" s="267" t="s">
        <v>501</v>
      </c>
      <c r="G3" s="265" t="s">
        <v>208</v>
      </c>
      <c r="H3" s="265" t="s">
        <v>209</v>
      </c>
      <c r="I3" s="265" t="s">
        <v>379</v>
      </c>
      <c r="J3" s="266" t="s">
        <v>1026</v>
      </c>
      <c r="K3" s="214"/>
      <c r="L3" s="214"/>
      <c r="M3" s="214"/>
      <c r="N3" s="214"/>
      <c r="O3" s="214"/>
      <c r="P3" s="214"/>
      <c r="Q3" s="214"/>
      <c r="R3" s="53"/>
    </row>
    <row r="4" spans="1:18" s="631" customFormat="1" ht="22.5" customHeight="1">
      <c r="A4" s="301" t="s">
        <v>20</v>
      </c>
      <c r="B4" s="2173">
        <v>0</v>
      </c>
      <c r="C4" s="2174">
        <v>266531</v>
      </c>
      <c r="D4" s="2174">
        <v>0</v>
      </c>
      <c r="E4" s="2175">
        <v>0</v>
      </c>
      <c r="F4" s="2170">
        <f>B4+C4+D4+E4</f>
        <v>266531</v>
      </c>
      <c r="G4" s="2165"/>
      <c r="H4" s="2166">
        <f t="shared" ref="H4:H10" si="0">C4/F4</f>
        <v>1</v>
      </c>
      <c r="I4" s="2166"/>
      <c r="J4" s="2167"/>
      <c r="K4" s="881"/>
      <c r="L4" s="881"/>
      <c r="M4" s="881"/>
      <c r="O4" s="210"/>
      <c r="P4" s="210" t="s">
        <v>156</v>
      </c>
      <c r="Q4" s="882"/>
      <c r="R4" s="883"/>
    </row>
    <row r="5" spans="1:18" s="631" customFormat="1" ht="22.5" customHeight="1">
      <c r="A5" s="301" t="s">
        <v>21</v>
      </c>
      <c r="B5" s="2176">
        <v>0</v>
      </c>
      <c r="C5" s="2177">
        <v>513416</v>
      </c>
      <c r="D5" s="2177">
        <v>0</v>
      </c>
      <c r="E5" s="2178">
        <v>0</v>
      </c>
      <c r="F5" s="2171">
        <f t="shared" ref="F5:F15" si="1">B5+C5+D5+E5</f>
        <v>513416</v>
      </c>
      <c r="G5" s="2168"/>
      <c r="H5" s="1767">
        <f t="shared" si="0"/>
        <v>1</v>
      </c>
      <c r="I5" s="1767"/>
      <c r="J5" s="893"/>
      <c r="K5" s="881"/>
      <c r="L5" s="881"/>
      <c r="M5" s="881"/>
      <c r="N5" s="884"/>
      <c r="O5" s="210"/>
      <c r="P5" s="210"/>
      <c r="Q5" s="882"/>
      <c r="R5" s="883"/>
    </row>
    <row r="6" spans="1:18" s="631" customFormat="1" ht="22.5" customHeight="1">
      <c r="A6" s="301" t="s">
        <v>22</v>
      </c>
      <c r="B6" s="2176">
        <v>1599467</v>
      </c>
      <c r="C6" s="2177">
        <v>1081936</v>
      </c>
      <c r="D6" s="2177">
        <v>0</v>
      </c>
      <c r="E6" s="2178">
        <v>0</v>
      </c>
      <c r="F6" s="2171">
        <f t="shared" si="1"/>
        <v>2681403</v>
      </c>
      <c r="G6" s="2168">
        <f t="shared" ref="G6:G16" si="2">B6/F6</f>
        <v>0.59650377060068926</v>
      </c>
      <c r="H6" s="638">
        <f t="shared" si="0"/>
        <v>0.40349622939931074</v>
      </c>
      <c r="I6" s="638"/>
      <c r="J6" s="893"/>
      <c r="K6" s="881"/>
      <c r="L6" s="881"/>
      <c r="M6" s="881"/>
      <c r="N6" s="884"/>
      <c r="O6" s="210"/>
      <c r="P6" s="210"/>
      <c r="Q6" s="882"/>
      <c r="R6" s="883"/>
    </row>
    <row r="7" spans="1:18" s="631" customFormat="1" ht="22.5" customHeight="1">
      <c r="A7" s="301" t="s">
        <v>23</v>
      </c>
      <c r="B7" s="2176">
        <v>1729671</v>
      </c>
      <c r="C7" s="2177">
        <v>1224643</v>
      </c>
      <c r="D7" s="2177">
        <v>0</v>
      </c>
      <c r="E7" s="2178">
        <v>0</v>
      </c>
      <c r="F7" s="2171">
        <f t="shared" si="1"/>
        <v>2954314</v>
      </c>
      <c r="G7" s="2168">
        <f t="shared" si="2"/>
        <v>0.5854729727442648</v>
      </c>
      <c r="H7" s="638">
        <f t="shared" si="0"/>
        <v>0.41452702725573515</v>
      </c>
      <c r="I7" s="638"/>
      <c r="J7" s="893"/>
      <c r="K7" s="881"/>
      <c r="L7" s="881"/>
      <c r="M7" s="881"/>
      <c r="N7" s="884"/>
      <c r="O7" s="210"/>
      <c r="P7" s="210"/>
      <c r="Q7" s="882"/>
      <c r="R7" s="883"/>
    </row>
    <row r="8" spans="1:18" s="631" customFormat="1" ht="22.5" customHeight="1">
      <c r="A8" s="301" t="s">
        <v>24</v>
      </c>
      <c r="B8" s="2176">
        <v>2096232</v>
      </c>
      <c r="C8" s="2177">
        <v>1346166</v>
      </c>
      <c r="D8" s="2177">
        <v>18375</v>
      </c>
      <c r="E8" s="2178">
        <v>0</v>
      </c>
      <c r="F8" s="2171">
        <f t="shared" si="1"/>
        <v>3460773</v>
      </c>
      <c r="G8" s="2168">
        <f t="shared" si="2"/>
        <v>0.60571207646384206</v>
      </c>
      <c r="H8" s="638">
        <f t="shared" si="0"/>
        <v>0.3889784160937455</v>
      </c>
      <c r="I8" s="638">
        <f>+D8/F8</f>
        <v>5.309507442412432E-3</v>
      </c>
      <c r="J8" s="639">
        <f>+E8/F8</f>
        <v>0</v>
      </c>
      <c r="K8" s="881"/>
      <c r="L8" s="881"/>
      <c r="M8" s="881"/>
      <c r="N8" s="884"/>
      <c r="O8" s="210"/>
      <c r="P8" s="210"/>
      <c r="Q8" s="882"/>
      <c r="R8" s="883"/>
    </row>
    <row r="9" spans="1:18" s="631" customFormat="1" ht="22.5" customHeight="1">
      <c r="A9" s="301" t="s">
        <v>170</v>
      </c>
      <c r="B9" s="2176">
        <v>2417992</v>
      </c>
      <c r="C9" s="2177">
        <v>1847833</v>
      </c>
      <c r="D9" s="2177">
        <v>27177</v>
      </c>
      <c r="E9" s="2178">
        <v>0</v>
      </c>
      <c r="F9" s="2171">
        <f t="shared" si="1"/>
        <v>4293002</v>
      </c>
      <c r="G9" s="2168">
        <f t="shared" si="2"/>
        <v>0.56324036187264759</v>
      </c>
      <c r="H9" s="638">
        <f t="shared" si="0"/>
        <v>0.43042910299133336</v>
      </c>
      <c r="I9" s="638">
        <f t="shared" ref="I9:I16" si="3">+D9/F9</f>
        <v>6.3305351360190372E-3</v>
      </c>
      <c r="J9" s="639">
        <f t="shared" ref="J9:J15" si="4">+E9/F9</f>
        <v>0</v>
      </c>
      <c r="K9" s="881"/>
      <c r="L9" s="881"/>
      <c r="M9" s="881"/>
      <c r="N9" s="884"/>
      <c r="O9" s="210"/>
      <c r="P9" s="210"/>
      <c r="Q9" s="882"/>
      <c r="R9" s="883"/>
    </row>
    <row r="10" spans="1:18" s="631" customFormat="1" ht="22.5" customHeight="1">
      <c r="A10" s="301" t="s">
        <v>207</v>
      </c>
      <c r="B10" s="2176">
        <v>2586943</v>
      </c>
      <c r="C10" s="2177">
        <v>1996335</v>
      </c>
      <c r="D10" s="2177">
        <v>29648</v>
      </c>
      <c r="E10" s="2178">
        <v>0</v>
      </c>
      <c r="F10" s="2171">
        <f t="shared" si="1"/>
        <v>4612926</v>
      </c>
      <c r="G10" s="2168">
        <f t="shared" si="2"/>
        <v>0.56080305645484019</v>
      </c>
      <c r="H10" s="638">
        <f t="shared" si="0"/>
        <v>0.43276978646525005</v>
      </c>
      <c r="I10" s="638">
        <f t="shared" si="3"/>
        <v>6.4271570799098012E-3</v>
      </c>
      <c r="J10" s="639">
        <f t="shared" si="4"/>
        <v>0</v>
      </c>
      <c r="K10" s="881"/>
      <c r="L10" s="881"/>
      <c r="M10" s="881"/>
      <c r="N10" s="884"/>
      <c r="O10" s="210"/>
      <c r="P10" s="210"/>
      <c r="Q10" s="210"/>
      <c r="R10" s="883"/>
    </row>
    <row r="11" spans="1:18" s="631" customFormat="1" ht="22.5" customHeight="1">
      <c r="A11" s="301" t="s">
        <v>437</v>
      </c>
      <c r="B11" s="2176">
        <v>2747735</v>
      </c>
      <c r="C11" s="2177">
        <v>2294356</v>
      </c>
      <c r="D11" s="2177">
        <v>30884</v>
      </c>
      <c r="E11" s="2178">
        <v>0</v>
      </c>
      <c r="F11" s="2171">
        <f t="shared" si="1"/>
        <v>5072975</v>
      </c>
      <c r="G11" s="2168">
        <f t="shared" si="2"/>
        <v>0.54164173882189448</v>
      </c>
      <c r="H11" s="638">
        <f t="shared" ref="H11:H16" si="5">C11/F11</f>
        <v>0.45227031475613422</v>
      </c>
      <c r="I11" s="638">
        <f t="shared" si="3"/>
        <v>6.0879464219713289E-3</v>
      </c>
      <c r="J11" s="639">
        <f t="shared" si="4"/>
        <v>0</v>
      </c>
      <c r="K11" s="881"/>
      <c r="L11" s="881"/>
      <c r="M11" s="881"/>
      <c r="N11" s="884"/>
      <c r="O11" s="210"/>
      <c r="P11" s="210"/>
      <c r="Q11" s="210"/>
      <c r="R11" s="883"/>
    </row>
    <row r="12" spans="1:18" s="631" customFormat="1" ht="22.5" customHeight="1">
      <c r="A12" s="301" t="s">
        <v>503</v>
      </c>
      <c r="B12" s="2176">
        <v>2965326</v>
      </c>
      <c r="C12" s="2177">
        <v>2646899</v>
      </c>
      <c r="D12" s="2177">
        <v>29217</v>
      </c>
      <c r="E12" s="2178">
        <v>0</v>
      </c>
      <c r="F12" s="2171">
        <f t="shared" si="1"/>
        <v>5641442</v>
      </c>
      <c r="G12" s="2168">
        <f t="shared" si="2"/>
        <v>0.52563263080609535</v>
      </c>
      <c r="H12" s="638">
        <f t="shared" si="5"/>
        <v>0.46918837417809134</v>
      </c>
      <c r="I12" s="638">
        <f t="shared" si="3"/>
        <v>5.1789950158133329E-3</v>
      </c>
      <c r="J12" s="639">
        <f t="shared" si="4"/>
        <v>0</v>
      </c>
      <c r="K12" s="881"/>
      <c r="L12" s="881"/>
      <c r="M12" s="881"/>
      <c r="N12" s="884"/>
      <c r="O12" s="210"/>
      <c r="P12" s="210"/>
      <c r="Q12" s="210"/>
      <c r="R12" s="883"/>
    </row>
    <row r="13" spans="1:18" s="631" customFormat="1" ht="22.5" customHeight="1">
      <c r="A13" s="301" t="s">
        <v>513</v>
      </c>
      <c r="B13" s="2176">
        <v>3224947</v>
      </c>
      <c r="C13" s="2177">
        <v>3015646</v>
      </c>
      <c r="D13" s="2177">
        <v>30470</v>
      </c>
      <c r="E13" s="2178">
        <v>0</v>
      </c>
      <c r="F13" s="2171">
        <f t="shared" si="1"/>
        <v>6271063</v>
      </c>
      <c r="G13" s="2168">
        <f t="shared" si="2"/>
        <v>0.5142584279571103</v>
      </c>
      <c r="H13" s="638">
        <f t="shared" si="5"/>
        <v>0.48088274667309194</v>
      </c>
      <c r="I13" s="638">
        <f t="shared" si="3"/>
        <v>4.8588253697977521E-3</v>
      </c>
      <c r="J13" s="639">
        <f t="shared" si="4"/>
        <v>0</v>
      </c>
      <c r="K13" s="881"/>
      <c r="L13" s="881"/>
      <c r="M13" s="881"/>
      <c r="N13" s="884"/>
      <c r="O13" s="210"/>
      <c r="P13" s="210"/>
      <c r="Q13" s="210"/>
      <c r="R13" s="883"/>
    </row>
    <row r="14" spans="1:18" s="631" customFormat="1" ht="22.5" customHeight="1">
      <c r="A14" s="301" t="s">
        <v>868</v>
      </c>
      <c r="B14" s="2176">
        <v>3407061</v>
      </c>
      <c r="C14" s="2177">
        <v>3110557</v>
      </c>
      <c r="D14" s="2177">
        <v>30564</v>
      </c>
      <c r="E14" s="2178">
        <v>0</v>
      </c>
      <c r="F14" s="2171">
        <f t="shared" si="1"/>
        <v>6548182</v>
      </c>
      <c r="G14" s="2168">
        <f>B14/F14</f>
        <v>0.52030639954723312</v>
      </c>
      <c r="H14" s="638">
        <f t="shared" si="5"/>
        <v>0.47502604539702775</v>
      </c>
      <c r="I14" s="638">
        <f t="shared" si="3"/>
        <v>4.667555055739135E-3</v>
      </c>
      <c r="J14" s="639">
        <f t="shared" si="4"/>
        <v>0</v>
      </c>
      <c r="K14" s="881"/>
      <c r="L14" s="891"/>
      <c r="M14" s="881"/>
      <c r="N14" s="884"/>
      <c r="O14" s="210"/>
      <c r="P14" s="210"/>
      <c r="Q14" s="210"/>
      <c r="R14" s="883"/>
    </row>
    <row r="15" spans="1:18" s="631" customFormat="1" ht="22.5" customHeight="1">
      <c r="A15" s="301" t="s">
        <v>911</v>
      </c>
      <c r="B15" s="2176">
        <v>3699816</v>
      </c>
      <c r="C15" s="2177">
        <v>3353566</v>
      </c>
      <c r="D15" s="2177">
        <v>27448</v>
      </c>
      <c r="E15" s="2178">
        <v>15499</v>
      </c>
      <c r="F15" s="2171">
        <f t="shared" si="1"/>
        <v>7096329</v>
      </c>
      <c r="G15" s="2168">
        <f>B15/F15</f>
        <v>0.52137041560502617</v>
      </c>
      <c r="H15" s="638">
        <f t="shared" si="5"/>
        <v>0.4725775820145881</v>
      </c>
      <c r="I15" s="638">
        <f t="shared" si="3"/>
        <v>3.8679153686363753E-3</v>
      </c>
      <c r="J15" s="639">
        <f t="shared" si="4"/>
        <v>2.1840870117493141E-3</v>
      </c>
      <c r="K15" s="881"/>
      <c r="L15" s="891"/>
      <c r="M15" s="881"/>
      <c r="N15" s="884"/>
      <c r="O15" s="210"/>
      <c r="P15" s="210"/>
      <c r="Q15" s="210"/>
      <c r="R15" s="883"/>
    </row>
    <row r="16" spans="1:18" s="631" customFormat="1" ht="22.5" customHeight="1">
      <c r="A16" s="632" t="s">
        <v>998</v>
      </c>
      <c r="B16" s="2179">
        <v>3976360</v>
      </c>
      <c r="C16" s="2180">
        <v>3470343</v>
      </c>
      <c r="D16" s="2180">
        <v>26485</v>
      </c>
      <c r="E16" s="2181">
        <v>47915</v>
      </c>
      <c r="F16" s="2172">
        <f>B16+C16+D16+E16</f>
        <v>7521103</v>
      </c>
      <c r="G16" s="2169">
        <f t="shared" si="2"/>
        <v>0.52869373016165311</v>
      </c>
      <c r="H16" s="892">
        <f t="shared" si="5"/>
        <v>0.46141410375579223</v>
      </c>
      <c r="I16" s="892">
        <f t="shared" si="3"/>
        <v>3.5214249824792984E-3</v>
      </c>
      <c r="J16" s="640">
        <f>+E16/F16</f>
        <v>6.3707411000753483E-3</v>
      </c>
      <c r="K16" s="2177"/>
      <c r="L16" s="891"/>
      <c r="M16" s="881"/>
      <c r="N16" s="884"/>
      <c r="O16" s="210"/>
      <c r="P16" s="210"/>
      <c r="Q16" s="210"/>
      <c r="R16" s="883"/>
    </row>
    <row r="17" spans="1:19" ht="23.25" customHeight="1">
      <c r="A17" s="2246" t="s">
        <v>1014</v>
      </c>
      <c r="B17" s="2246"/>
      <c r="C17" s="2246"/>
      <c r="D17" s="2246"/>
      <c r="E17" s="2246"/>
      <c r="F17" s="2246"/>
      <c r="G17" s="2246"/>
      <c r="H17" s="2246"/>
      <c r="I17" s="2246"/>
      <c r="J17" s="2246"/>
      <c r="K17" s="2246"/>
      <c r="L17" s="2246"/>
      <c r="M17" s="2246"/>
      <c r="N17" s="2246"/>
      <c r="O17" s="2246"/>
      <c r="P17" s="2246"/>
      <c r="Q17" s="2246"/>
      <c r="R17" s="53"/>
    </row>
    <row r="18" spans="1:19" ht="25.5" customHeight="1">
      <c r="A18" s="25"/>
      <c r="B18" s="25"/>
      <c r="C18" s="966"/>
      <c r="D18" s="966"/>
      <c r="E18" s="966"/>
      <c r="F18" s="25"/>
      <c r="G18" s="25"/>
      <c r="H18" s="25"/>
      <c r="I18" s="25"/>
      <c r="J18" s="25"/>
      <c r="K18" s="25"/>
      <c r="L18" s="25"/>
      <c r="M18" s="25"/>
      <c r="N18" s="25"/>
      <c r="O18" s="25"/>
      <c r="P18" s="25"/>
      <c r="Q18" s="25"/>
      <c r="R18" s="53"/>
    </row>
    <row r="19" spans="1:19" ht="25.5" customHeight="1">
      <c r="A19" s="25"/>
      <c r="B19" s="25"/>
      <c r="C19" s="966"/>
      <c r="D19" s="966"/>
      <c r="E19" s="966"/>
      <c r="F19" s="25"/>
      <c r="G19" s="25"/>
      <c r="H19" s="25"/>
      <c r="I19" s="25"/>
      <c r="J19" s="25"/>
      <c r="K19" s="25"/>
      <c r="L19" s="25"/>
      <c r="M19" s="25"/>
      <c r="N19" s="25"/>
      <c r="O19" s="25"/>
      <c r="P19" s="25"/>
      <c r="Q19" s="25"/>
      <c r="R19" s="53"/>
    </row>
    <row r="20" spans="1:19" ht="25.5" customHeight="1">
      <c r="A20" s="25"/>
      <c r="B20" s="25"/>
      <c r="C20" s="966"/>
      <c r="D20" s="966"/>
      <c r="E20" s="966"/>
      <c r="F20" s="25"/>
      <c r="G20" s="25"/>
      <c r="H20" s="25"/>
      <c r="I20" s="25"/>
      <c r="J20" s="25"/>
      <c r="K20" s="25"/>
      <c r="L20" s="25"/>
      <c r="M20" s="25"/>
      <c r="N20" s="25"/>
      <c r="O20" s="25"/>
      <c r="P20" s="25"/>
      <c r="Q20" s="25"/>
      <c r="R20" s="53"/>
      <c r="S20" s="69" t="s">
        <v>25</v>
      </c>
    </row>
    <row r="21" spans="1:19" ht="25.5" customHeight="1">
      <c r="A21" s="25"/>
      <c r="B21" s="25"/>
      <c r="C21" s="966"/>
      <c r="D21" s="966"/>
      <c r="E21" s="966"/>
      <c r="F21" s="25"/>
      <c r="G21" s="25"/>
      <c r="H21" s="25"/>
      <c r="I21" s="25"/>
      <c r="J21" s="25"/>
      <c r="K21" s="25"/>
      <c r="L21" s="25"/>
      <c r="M21" s="25"/>
      <c r="N21" s="25"/>
      <c r="O21" s="25"/>
      <c r="P21" s="25"/>
      <c r="Q21" s="25"/>
      <c r="R21" s="53"/>
    </row>
    <row r="22" spans="1:19" ht="25.5" customHeight="1">
      <c r="A22" s="25"/>
      <c r="B22" s="25"/>
      <c r="C22" s="966"/>
      <c r="D22" s="966"/>
      <c r="E22" s="966"/>
      <c r="F22" s="25"/>
      <c r="G22" s="25"/>
      <c r="H22" s="25"/>
      <c r="I22" s="25"/>
      <c r="J22" s="25"/>
      <c r="K22" s="25"/>
      <c r="L22" s="25"/>
      <c r="M22" s="25"/>
      <c r="N22" s="25"/>
      <c r="O22" s="25"/>
      <c r="P22" s="25"/>
      <c r="Q22" s="25"/>
      <c r="R22" s="53"/>
    </row>
    <row r="23" spans="1:19" ht="25.5" customHeight="1">
      <c r="A23" s="25"/>
      <c r="B23" s="25"/>
      <c r="C23" s="966"/>
      <c r="D23" s="966"/>
      <c r="E23" s="966"/>
      <c r="F23" s="25"/>
      <c r="G23" s="25"/>
      <c r="H23" s="25"/>
      <c r="I23" s="25"/>
      <c r="J23" s="25"/>
      <c r="K23" s="25"/>
      <c r="L23" s="25"/>
      <c r="M23" s="25"/>
      <c r="N23" s="25"/>
      <c r="O23" s="25"/>
      <c r="P23" s="25"/>
      <c r="Q23" s="25"/>
      <c r="R23" s="53"/>
    </row>
    <row r="24" spans="1:19" ht="25.5" customHeight="1">
      <c r="A24" s="25"/>
      <c r="B24" s="25"/>
      <c r="C24" s="966"/>
      <c r="D24" s="966"/>
      <c r="E24" s="966"/>
      <c r="F24" s="25"/>
      <c r="G24" s="25"/>
      <c r="H24" s="25"/>
      <c r="I24" s="25"/>
      <c r="J24" s="25"/>
      <c r="K24" s="25"/>
      <c r="L24" s="25"/>
      <c r="M24" s="25"/>
      <c r="N24" s="25"/>
      <c r="O24" s="25"/>
      <c r="P24" s="25"/>
      <c r="Q24" s="25"/>
      <c r="R24" s="53"/>
    </row>
    <row r="25" spans="1:19" ht="25.5" customHeight="1">
      <c r="A25" s="25"/>
      <c r="B25" s="25"/>
      <c r="C25" s="966"/>
      <c r="D25" s="966"/>
      <c r="E25" s="966"/>
      <c r="F25" s="25"/>
      <c r="G25" s="25"/>
      <c r="H25" s="25"/>
      <c r="I25" s="25"/>
      <c r="J25" s="25"/>
      <c r="K25" s="25"/>
      <c r="L25" s="25"/>
      <c r="M25" s="25"/>
      <c r="N25" s="25"/>
      <c r="O25" s="25"/>
      <c r="P25" s="25"/>
      <c r="Q25" s="25"/>
      <c r="R25" s="53"/>
    </row>
    <row r="26" spans="1:19" ht="25.5" customHeight="1">
      <c r="A26" s="25"/>
      <c r="B26" s="25"/>
      <c r="C26" s="966"/>
      <c r="D26" s="966"/>
      <c r="E26" s="966"/>
      <c r="F26" s="25"/>
      <c r="G26" s="25"/>
      <c r="H26" s="25"/>
      <c r="I26" s="25"/>
      <c r="J26" s="25"/>
      <c r="K26" s="25"/>
      <c r="L26" s="25"/>
      <c r="M26" s="25"/>
      <c r="N26" s="25"/>
      <c r="O26" s="25"/>
      <c r="P26" s="25"/>
      <c r="Q26" s="25"/>
      <c r="R26" s="53"/>
    </row>
    <row r="27" spans="1:19" ht="25.5" customHeight="1">
      <c r="A27" s="25"/>
      <c r="B27" s="25"/>
      <c r="C27" s="966"/>
      <c r="D27" s="966"/>
      <c r="E27" s="966"/>
      <c r="F27" s="25"/>
      <c r="G27" s="25"/>
      <c r="H27" s="25"/>
      <c r="I27" s="25"/>
      <c r="J27" s="25"/>
      <c r="K27" s="25"/>
      <c r="L27" s="25"/>
      <c r="M27" s="25"/>
      <c r="N27" s="25"/>
      <c r="O27" s="25"/>
      <c r="P27" s="25"/>
      <c r="Q27" s="25"/>
      <c r="R27" s="25"/>
    </row>
    <row r="28" spans="1:19" ht="25.5" customHeight="1">
      <c r="A28" s="25"/>
      <c r="B28" s="25"/>
      <c r="C28" s="966"/>
      <c r="D28" s="966"/>
      <c r="E28" s="966"/>
      <c r="F28" s="25"/>
      <c r="G28" s="25"/>
      <c r="H28" s="25"/>
      <c r="I28" s="25"/>
      <c r="J28" s="25"/>
      <c r="K28" s="25"/>
      <c r="L28" s="25"/>
      <c r="M28" s="25"/>
      <c r="N28" s="25"/>
      <c r="O28" s="25"/>
      <c r="P28" s="25"/>
      <c r="Q28" s="25"/>
      <c r="R28" s="25"/>
    </row>
    <row r="29" spans="1:19" ht="25.5" customHeight="1">
      <c r="A29" s="25"/>
      <c r="B29" s="25"/>
      <c r="C29" s="966"/>
      <c r="D29" s="966"/>
      <c r="E29" s="966"/>
      <c r="F29" s="25"/>
      <c r="G29" s="25"/>
      <c r="H29" s="25"/>
      <c r="I29" s="25"/>
      <c r="J29" s="25"/>
      <c r="K29" s="25"/>
      <c r="L29" s="25"/>
      <c r="M29" s="25"/>
      <c r="N29" s="25"/>
      <c r="O29" s="25"/>
      <c r="P29" s="25"/>
      <c r="Q29" s="25"/>
      <c r="R29" s="25"/>
    </row>
    <row r="30" spans="1:19" ht="25.5" customHeight="1">
      <c r="A30" s="25"/>
      <c r="B30" s="25"/>
      <c r="C30" s="966"/>
      <c r="D30" s="966"/>
      <c r="E30" s="966"/>
      <c r="F30" s="25"/>
      <c r="G30" s="25"/>
      <c r="H30" s="25"/>
      <c r="I30" s="25"/>
      <c r="J30" s="25"/>
      <c r="K30" s="25"/>
      <c r="L30" s="25"/>
      <c r="M30" s="25"/>
      <c r="N30" s="25"/>
      <c r="O30" s="25"/>
      <c r="P30" s="25"/>
      <c r="Q30" s="25"/>
      <c r="R30" s="25"/>
    </row>
    <row r="31" spans="1:19" ht="25.5" customHeight="1">
      <c r="A31" s="25"/>
      <c r="B31" s="25"/>
      <c r="C31" s="966"/>
      <c r="D31" s="966"/>
      <c r="E31" s="966"/>
      <c r="F31" s="25"/>
      <c r="G31" s="25"/>
      <c r="H31" s="25"/>
      <c r="I31" s="25"/>
      <c r="J31" s="25"/>
      <c r="K31" s="25"/>
      <c r="L31" s="25"/>
      <c r="M31" s="25"/>
      <c r="N31" s="25"/>
      <c r="O31" s="25"/>
      <c r="P31" s="25"/>
      <c r="Q31" s="25"/>
      <c r="R31" s="25"/>
    </row>
    <row r="32" spans="1:19" ht="25.5" customHeight="1">
      <c r="A32" s="25"/>
      <c r="B32" s="25"/>
      <c r="C32" s="966"/>
      <c r="D32" s="966"/>
      <c r="E32" s="966"/>
      <c r="F32" s="25"/>
      <c r="G32" s="25"/>
      <c r="H32" s="25"/>
      <c r="I32" s="25"/>
      <c r="J32" s="25"/>
      <c r="K32" s="25"/>
      <c r="L32" s="25"/>
      <c r="M32" s="25"/>
      <c r="N32" s="25"/>
      <c r="O32" s="25"/>
      <c r="P32" s="25"/>
      <c r="Q32" s="25"/>
      <c r="R32" s="25"/>
    </row>
    <row r="33" spans="1:18" ht="25.5" customHeight="1">
      <c r="A33" s="25"/>
      <c r="B33" s="25"/>
      <c r="C33" s="966"/>
      <c r="D33" s="966"/>
      <c r="E33" s="966"/>
      <c r="F33" s="25"/>
      <c r="G33" s="25"/>
      <c r="H33" s="25"/>
      <c r="I33" s="25"/>
      <c r="J33" s="25"/>
      <c r="K33" s="25"/>
      <c r="L33" s="25"/>
      <c r="M33" s="25"/>
      <c r="N33" s="25"/>
      <c r="O33" s="25"/>
      <c r="P33" s="25"/>
      <c r="Q33" s="25"/>
      <c r="R33" s="25"/>
    </row>
    <row r="34" spans="1:18" ht="25.5" customHeight="1">
      <c r="A34" s="25"/>
      <c r="B34" s="25"/>
      <c r="C34" s="966"/>
      <c r="D34" s="966"/>
      <c r="E34" s="966"/>
      <c r="F34" s="25"/>
      <c r="G34" s="25"/>
      <c r="H34" s="25"/>
      <c r="I34" s="25"/>
      <c r="J34" s="25"/>
      <c r="K34" s="25"/>
      <c r="L34" s="25"/>
      <c r="M34" s="25"/>
      <c r="N34" s="25"/>
      <c r="O34" s="25"/>
      <c r="P34" s="25"/>
      <c r="Q34" s="25"/>
      <c r="R34" s="25"/>
    </row>
    <row r="35" spans="1:18" ht="25.5" customHeight="1">
      <c r="A35" s="25"/>
      <c r="B35" s="25"/>
      <c r="C35" s="966"/>
      <c r="D35" s="966"/>
      <c r="E35" s="966"/>
      <c r="F35" s="25"/>
      <c r="G35" s="25"/>
      <c r="H35" s="25"/>
      <c r="I35" s="25"/>
      <c r="J35" s="25"/>
      <c r="K35" s="25"/>
      <c r="L35" s="25"/>
      <c r="M35" s="25"/>
      <c r="N35" s="25"/>
      <c r="O35" s="25"/>
      <c r="P35" s="25"/>
      <c r="Q35" s="25"/>
      <c r="R35" s="25"/>
    </row>
    <row r="36" spans="1:18" ht="25.5" customHeight="1">
      <c r="A36" s="25"/>
      <c r="B36" s="25"/>
      <c r="C36" s="966"/>
      <c r="D36" s="966"/>
      <c r="E36" s="966"/>
      <c r="F36" s="25"/>
      <c r="G36" s="25"/>
      <c r="H36" s="25"/>
      <c r="I36" s="25"/>
      <c r="J36" s="25"/>
      <c r="K36" s="25"/>
      <c r="L36" s="25"/>
      <c r="M36" s="25"/>
      <c r="N36" s="25"/>
      <c r="O36" s="25"/>
      <c r="P36" s="25"/>
      <c r="Q36" s="25"/>
      <c r="R36" s="25"/>
    </row>
    <row r="37" spans="1:18" ht="25.5" customHeight="1">
      <c r="A37" s="25"/>
      <c r="B37" s="25"/>
      <c r="C37" s="966"/>
      <c r="D37" s="966"/>
      <c r="E37" s="966"/>
      <c r="F37" s="25"/>
      <c r="G37" s="25"/>
      <c r="H37" s="25"/>
      <c r="I37" s="25"/>
      <c r="J37" s="25"/>
      <c r="K37" s="25"/>
      <c r="L37" s="25"/>
      <c r="M37" s="25"/>
      <c r="N37" s="25"/>
      <c r="O37" s="25"/>
      <c r="P37" s="25"/>
      <c r="Q37" s="25"/>
      <c r="R37" s="25"/>
    </row>
    <row r="38" spans="1:18" ht="25.5" customHeight="1">
      <c r="A38" s="25"/>
      <c r="B38" s="25"/>
      <c r="C38" s="966"/>
      <c r="D38" s="966"/>
      <c r="E38" s="966"/>
      <c r="F38" s="25"/>
      <c r="G38" s="25"/>
      <c r="H38" s="25"/>
      <c r="I38" s="25"/>
      <c r="J38" s="25"/>
      <c r="K38" s="25"/>
      <c r="L38" s="25"/>
      <c r="M38" s="25"/>
      <c r="N38" s="25"/>
      <c r="O38" s="25"/>
      <c r="P38" s="25"/>
      <c r="Q38" s="25"/>
      <c r="R38" s="25"/>
    </row>
    <row r="39" spans="1:18" ht="25.5" customHeight="1">
      <c r="A39" s="25"/>
      <c r="B39" s="25"/>
      <c r="C39" s="966"/>
      <c r="D39" s="966"/>
      <c r="E39" s="966"/>
      <c r="F39" s="25"/>
      <c r="G39" s="25"/>
      <c r="H39" s="25"/>
      <c r="I39" s="25"/>
      <c r="J39" s="25"/>
      <c r="K39" s="25"/>
      <c r="L39" s="25"/>
      <c r="M39" s="25"/>
      <c r="N39" s="25"/>
      <c r="O39" s="25"/>
      <c r="P39" s="25"/>
      <c r="Q39" s="25"/>
      <c r="R39" s="25"/>
    </row>
    <row r="44" spans="1:18" ht="51" customHeight="1"/>
    <row r="45" spans="1:18" ht="78" customHeight="1">
      <c r="A45" s="284"/>
      <c r="B45" s="284"/>
      <c r="C45" s="2221"/>
      <c r="D45" s="2221"/>
      <c r="E45" s="2221"/>
      <c r="F45" s="284"/>
      <c r="G45" s="284"/>
      <c r="H45" s="284"/>
      <c r="I45" s="2162"/>
      <c r="J45" s="284"/>
      <c r="K45" s="284"/>
      <c r="L45" s="284"/>
      <c r="M45" s="284"/>
      <c r="N45" s="284"/>
      <c r="O45" s="284"/>
      <c r="P45" s="284"/>
      <c r="Q45" s="284"/>
      <c r="R45" s="284"/>
    </row>
    <row r="57" spans="2:18">
      <c r="B57" s="86"/>
      <c r="C57" s="967"/>
      <c r="D57" s="967"/>
      <c r="E57" s="967"/>
      <c r="F57" s="86"/>
      <c r="G57" s="86"/>
      <c r="H57" s="86"/>
      <c r="I57" s="86"/>
      <c r="J57" s="86"/>
      <c r="K57" s="86"/>
      <c r="L57" s="86"/>
      <c r="M57" s="86"/>
      <c r="N57" s="86"/>
      <c r="O57" s="86"/>
      <c r="P57" s="86"/>
      <c r="Q57" s="86"/>
      <c r="R57" s="86"/>
    </row>
  </sheetData>
  <mergeCells count="2">
    <mergeCell ref="A1:Q1"/>
    <mergeCell ref="A17:Q17"/>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16" activePane="bottomLeft" state="frozen"/>
      <selection pane="bottomLeft" activeCell="D137" sqref="D137"/>
    </sheetView>
  </sheetViews>
  <sheetFormatPr baseColWidth="10" defaultRowHeight="15"/>
  <cols>
    <col min="1" max="1" width="122.5703125" style="69" customWidth="1"/>
    <col min="2" max="2" width="25.28515625" style="69" customWidth="1"/>
    <col min="3" max="16384" width="11.42578125" style="69"/>
  </cols>
  <sheetData>
    <row r="1" spans="1:1">
      <c r="A1" s="1047" t="s">
        <v>864</v>
      </c>
    </row>
    <row r="2" spans="1:1" ht="24" customHeight="1"/>
    <row r="4" spans="1:1" ht="5.25" customHeight="1"/>
    <row r="5" spans="1:1">
      <c r="A5" s="42" t="s">
        <v>669</v>
      </c>
    </row>
    <row r="6" spans="1:1" ht="3" customHeight="1">
      <c r="A6" s="42"/>
    </row>
    <row r="7" spans="1:1">
      <c r="A7" s="911" t="s">
        <v>670</v>
      </c>
    </row>
    <row r="8" spans="1:1">
      <c r="A8" s="911" t="s">
        <v>671</v>
      </c>
    </row>
    <row r="9" spans="1:1" ht="14.25" customHeight="1">
      <c r="A9" s="911" t="s">
        <v>672</v>
      </c>
    </row>
    <row r="10" spans="1:1" ht="15" customHeight="1">
      <c r="A10" s="911" t="s">
        <v>673</v>
      </c>
    </row>
    <row r="11" spans="1:1" ht="6" customHeight="1" collapsed="1"/>
    <row r="12" spans="1:1" ht="15.75" customHeight="1">
      <c r="A12" s="912" t="s">
        <v>674</v>
      </c>
    </row>
    <row r="13" spans="1:1" ht="20.25" customHeight="1">
      <c r="A13" s="911" t="s">
        <v>675</v>
      </c>
    </row>
    <row r="14" spans="1:1">
      <c r="A14" s="911" t="s">
        <v>676</v>
      </c>
    </row>
    <row r="15" spans="1:1">
      <c r="A15" s="911" t="s">
        <v>677</v>
      </c>
    </row>
    <row r="16" spans="1:1">
      <c r="A16" s="911" t="s">
        <v>678</v>
      </c>
    </row>
    <row r="17" spans="1:1">
      <c r="A17" s="911" t="s">
        <v>679</v>
      </c>
    </row>
    <row r="18" spans="1:1" collapsed="1">
      <c r="A18" s="911" t="s">
        <v>680</v>
      </c>
    </row>
    <row r="19" spans="1:1" ht="4.5" customHeight="1">
      <c r="A19" s="913"/>
    </row>
    <row r="20" spans="1:1">
      <c r="A20" s="912" t="s">
        <v>681</v>
      </c>
    </row>
    <row r="21" spans="1:1" ht="3.75" customHeight="1">
      <c r="A21" s="912"/>
    </row>
    <row r="22" spans="1:1">
      <c r="A22" s="914" t="s">
        <v>682</v>
      </c>
    </row>
    <row r="23" spans="1:1" ht="6" customHeight="1">
      <c r="A23" s="914"/>
    </row>
    <row r="24" spans="1:1">
      <c r="A24" s="915" t="s">
        <v>683</v>
      </c>
    </row>
    <row r="25" spans="1:1">
      <c r="A25" s="915" t="s">
        <v>684</v>
      </c>
    </row>
    <row r="26" spans="1:1">
      <c r="A26" s="915" t="s">
        <v>685</v>
      </c>
    </row>
    <row r="27" spans="1:1">
      <c r="A27" s="915" t="s">
        <v>686</v>
      </c>
    </row>
    <row r="28" spans="1:1">
      <c r="A28" s="915" t="s">
        <v>687</v>
      </c>
    </row>
    <row r="29" spans="1:1">
      <c r="A29" s="915" t="s">
        <v>688</v>
      </c>
    </row>
    <row r="30" spans="1:1">
      <c r="A30" s="915" t="s">
        <v>689</v>
      </c>
    </row>
    <row r="31" spans="1:1" ht="6.75" customHeight="1"/>
    <row r="32" spans="1:1">
      <c r="A32" s="914" t="s">
        <v>690</v>
      </c>
    </row>
    <row r="33" spans="1:1" ht="3.75" customHeight="1"/>
    <row r="34" spans="1:1" s="916" customFormat="1">
      <c r="A34" s="915" t="s">
        <v>691</v>
      </c>
    </row>
    <row r="35" spans="1:1">
      <c r="A35" s="915" t="s">
        <v>692</v>
      </c>
    </row>
    <row r="36" spans="1:1">
      <c r="A36" s="915" t="s">
        <v>693</v>
      </c>
    </row>
    <row r="37" spans="1:1">
      <c r="A37" s="915" t="s">
        <v>694</v>
      </c>
    </row>
    <row r="38" spans="1:1">
      <c r="A38" s="915" t="s">
        <v>695</v>
      </c>
    </row>
    <row r="39" spans="1:1">
      <c r="A39" s="915" t="s">
        <v>696</v>
      </c>
    </row>
    <row r="40" spans="1:1" ht="7.5" customHeight="1">
      <c r="A40" s="917"/>
    </row>
    <row r="41" spans="1:1">
      <c r="A41" s="914" t="s">
        <v>697</v>
      </c>
    </row>
    <row r="42" spans="1:1" ht="6" customHeight="1"/>
    <row r="43" spans="1:1">
      <c r="A43" s="915" t="s">
        <v>698</v>
      </c>
    </row>
    <row r="44" spans="1:1">
      <c r="A44" s="915" t="s">
        <v>699</v>
      </c>
    </row>
    <row r="45" spans="1:1">
      <c r="A45" s="915" t="s">
        <v>700</v>
      </c>
    </row>
    <row r="46" spans="1:1">
      <c r="A46" s="915" t="s">
        <v>701</v>
      </c>
    </row>
    <row r="47" spans="1:1">
      <c r="A47" s="915" t="s">
        <v>702</v>
      </c>
    </row>
    <row r="48" spans="1:1">
      <c r="A48" s="915" t="s">
        <v>703</v>
      </c>
    </row>
    <row r="49" spans="1:1" ht="6.75" customHeight="1"/>
    <row r="50" spans="1:1" ht="21.75" customHeight="1">
      <c r="A50" s="914" t="s">
        <v>704</v>
      </c>
    </row>
    <row r="51" spans="1:1" ht="6.75" customHeight="1"/>
    <row r="52" spans="1:1">
      <c r="A52" s="915" t="s">
        <v>705</v>
      </c>
    </row>
    <row r="53" spans="1:1">
      <c r="A53" s="915" t="s">
        <v>706</v>
      </c>
    </row>
    <row r="54" spans="1:1">
      <c r="A54" s="915" t="s">
        <v>707</v>
      </c>
    </row>
    <row r="55" spans="1:1">
      <c r="A55" s="915" t="s">
        <v>708</v>
      </c>
    </row>
    <row r="57" spans="1:1">
      <c r="A57" s="914" t="s">
        <v>709</v>
      </c>
    </row>
    <row r="58" spans="1:1" ht="14.25" customHeight="1"/>
    <row r="59" spans="1:1">
      <c r="A59" s="915" t="s">
        <v>710</v>
      </c>
    </row>
    <row r="60" spans="1:1">
      <c r="A60" s="915" t="s">
        <v>711</v>
      </c>
    </row>
    <row r="61" spans="1:1">
      <c r="A61" s="915" t="s">
        <v>712</v>
      </c>
    </row>
    <row r="62" spans="1:1">
      <c r="A62" s="915" t="s">
        <v>713</v>
      </c>
    </row>
    <row r="63" spans="1:1">
      <c r="A63" s="915" t="s">
        <v>714</v>
      </c>
    </row>
    <row r="64" spans="1:1">
      <c r="A64" s="915" t="s">
        <v>715</v>
      </c>
    </row>
    <row r="65" spans="1:1">
      <c r="A65" s="915" t="s">
        <v>716</v>
      </c>
    </row>
    <row r="66" spans="1:1">
      <c r="A66" s="915" t="s">
        <v>717</v>
      </c>
    </row>
    <row r="67" spans="1:1">
      <c r="A67" s="915" t="s">
        <v>718</v>
      </c>
    </row>
    <row r="68" spans="1:1">
      <c r="A68" s="915" t="s">
        <v>719</v>
      </c>
    </row>
    <row r="69" spans="1:1" s="62" customFormat="1">
      <c r="A69" s="918" t="s">
        <v>720</v>
      </c>
    </row>
    <row r="70" spans="1:1">
      <c r="A70" s="915" t="s">
        <v>721</v>
      </c>
    </row>
    <row r="71" spans="1:1">
      <c r="A71" s="915" t="s">
        <v>722</v>
      </c>
    </row>
    <row r="72" spans="1:1">
      <c r="A72" s="915" t="s">
        <v>723</v>
      </c>
    </row>
    <row r="73" spans="1:1">
      <c r="A73" s="915" t="s">
        <v>724</v>
      </c>
    </row>
    <row r="75" spans="1:1">
      <c r="A75" s="914" t="s">
        <v>725</v>
      </c>
    </row>
    <row r="76" spans="1:1" ht="7.5" customHeight="1"/>
    <row r="77" spans="1:1">
      <c r="A77" s="915" t="s">
        <v>726</v>
      </c>
    </row>
    <row r="78" spans="1:1">
      <c r="A78" s="915" t="s">
        <v>727</v>
      </c>
    </row>
    <row r="79" spans="1:1">
      <c r="A79" s="915" t="s">
        <v>728</v>
      </c>
    </row>
    <row r="80" spans="1:1">
      <c r="A80" s="915" t="s">
        <v>729</v>
      </c>
    </row>
    <row r="81" spans="1:16384">
      <c r="A81" s="915" t="s">
        <v>730</v>
      </c>
    </row>
    <row r="82" spans="1:16384" ht="14.25" customHeight="1">
      <c r="A82" s="915" t="s">
        <v>731</v>
      </c>
    </row>
    <row r="83" spans="1:16384" ht="9" customHeight="1">
      <c r="A83" s="917"/>
    </row>
    <row r="84" spans="1:16384">
      <c r="A84" s="912" t="s">
        <v>732</v>
      </c>
    </row>
    <row r="85" spans="1:16384" ht="6" customHeight="1">
      <c r="A85" s="912"/>
    </row>
    <row r="86" spans="1:16384">
      <c r="A86" s="914" t="s">
        <v>733</v>
      </c>
    </row>
    <row r="87" spans="1:16384" ht="21" customHeight="1">
      <c r="A87" s="915" t="s">
        <v>734</v>
      </c>
    </row>
    <row r="88" spans="1:16384">
      <c r="A88" s="915" t="s">
        <v>735</v>
      </c>
    </row>
    <row r="89" spans="1:16384">
      <c r="A89" s="915" t="s">
        <v>736</v>
      </c>
    </row>
    <row r="90" spans="1:16384">
      <c r="A90" s="915" t="s">
        <v>737</v>
      </c>
    </row>
    <row r="91" spans="1:16384">
      <c r="A91" s="915" t="s">
        <v>738</v>
      </c>
    </row>
    <row r="92" spans="1:16384">
      <c r="A92" s="915" t="s">
        <v>739</v>
      </c>
    </row>
    <row r="93" spans="1:16384">
      <c r="A93" s="917"/>
    </row>
    <row r="94" spans="1:16384">
      <c r="A94" s="914" t="s">
        <v>740</v>
      </c>
    </row>
    <row r="95" spans="1:16384" ht="6" customHeight="1"/>
    <row r="96" spans="1:16384" ht="13.5" customHeight="1">
      <c r="A96" s="915" t="s">
        <v>741</v>
      </c>
      <c r="B96" s="917"/>
      <c r="C96" s="917"/>
      <c r="D96" s="917"/>
      <c r="E96" s="917"/>
      <c r="F96" s="917"/>
      <c r="G96" s="917"/>
      <c r="H96" s="917"/>
      <c r="I96" s="917"/>
      <c r="J96" s="917"/>
      <c r="K96" s="917"/>
      <c r="L96" s="917"/>
      <c r="M96" s="917"/>
      <c r="N96" s="917"/>
      <c r="O96" s="917"/>
      <c r="P96" s="917"/>
      <c r="Q96" s="917"/>
      <c r="R96" s="917" t="s">
        <v>735</v>
      </c>
      <c r="S96" s="917" t="s">
        <v>735</v>
      </c>
      <c r="T96" s="917" t="s">
        <v>735</v>
      </c>
      <c r="U96" s="917" t="s">
        <v>735</v>
      </c>
      <c r="V96" s="917" t="s">
        <v>735</v>
      </c>
      <c r="W96" s="917" t="s">
        <v>735</v>
      </c>
      <c r="X96" s="917" t="s">
        <v>735</v>
      </c>
      <c r="Y96" s="917" t="s">
        <v>735</v>
      </c>
      <c r="Z96" s="917" t="s">
        <v>735</v>
      </c>
      <c r="AA96" s="917" t="s">
        <v>735</v>
      </c>
      <c r="AB96" s="917" t="s">
        <v>735</v>
      </c>
      <c r="AC96" s="917" t="s">
        <v>735</v>
      </c>
      <c r="AD96" s="917" t="s">
        <v>735</v>
      </c>
      <c r="AE96" s="917" t="s">
        <v>735</v>
      </c>
      <c r="AF96" s="917" t="s">
        <v>735</v>
      </c>
      <c r="AG96" s="917" t="s">
        <v>735</v>
      </c>
      <c r="AH96" s="917" t="s">
        <v>735</v>
      </c>
      <c r="AI96" s="917" t="s">
        <v>735</v>
      </c>
      <c r="AJ96" s="917" t="s">
        <v>735</v>
      </c>
      <c r="AK96" s="917" t="s">
        <v>735</v>
      </c>
      <c r="AL96" s="917" t="s">
        <v>735</v>
      </c>
      <c r="AM96" s="917" t="s">
        <v>735</v>
      </c>
      <c r="AN96" s="917" t="s">
        <v>735</v>
      </c>
      <c r="AO96" s="917" t="s">
        <v>735</v>
      </c>
      <c r="AP96" s="917" t="s">
        <v>735</v>
      </c>
      <c r="AQ96" s="917" t="s">
        <v>735</v>
      </c>
      <c r="AR96" s="917" t="s">
        <v>735</v>
      </c>
      <c r="AS96" s="917" t="s">
        <v>735</v>
      </c>
      <c r="AT96" s="917" t="s">
        <v>735</v>
      </c>
      <c r="AU96" s="917" t="s">
        <v>735</v>
      </c>
      <c r="AV96" s="917" t="s">
        <v>735</v>
      </c>
      <c r="AW96" s="917" t="s">
        <v>735</v>
      </c>
      <c r="AX96" s="917" t="s">
        <v>735</v>
      </c>
      <c r="AY96" s="917" t="s">
        <v>735</v>
      </c>
      <c r="AZ96" s="917" t="s">
        <v>735</v>
      </c>
      <c r="BA96" s="917" t="s">
        <v>735</v>
      </c>
      <c r="BB96" s="917" t="s">
        <v>735</v>
      </c>
      <c r="BC96" s="917" t="s">
        <v>735</v>
      </c>
      <c r="BD96" s="917" t="s">
        <v>735</v>
      </c>
      <c r="BE96" s="917" t="s">
        <v>735</v>
      </c>
      <c r="BF96" s="917" t="s">
        <v>735</v>
      </c>
      <c r="BG96" s="917" t="s">
        <v>735</v>
      </c>
      <c r="BH96" s="917" t="s">
        <v>735</v>
      </c>
      <c r="BI96" s="917" t="s">
        <v>735</v>
      </c>
      <c r="BJ96" s="917" t="s">
        <v>735</v>
      </c>
      <c r="BK96" s="917" t="s">
        <v>735</v>
      </c>
      <c r="BL96" s="917" t="s">
        <v>735</v>
      </c>
      <c r="BM96" s="917" t="s">
        <v>735</v>
      </c>
      <c r="BN96" s="917" t="s">
        <v>735</v>
      </c>
      <c r="BO96" s="917" t="s">
        <v>735</v>
      </c>
      <c r="BP96" s="917" t="s">
        <v>735</v>
      </c>
      <c r="BQ96" s="917" t="s">
        <v>735</v>
      </c>
      <c r="BR96" s="917" t="s">
        <v>735</v>
      </c>
      <c r="BS96" s="917" t="s">
        <v>735</v>
      </c>
      <c r="BT96" s="917" t="s">
        <v>735</v>
      </c>
      <c r="BU96" s="917" t="s">
        <v>735</v>
      </c>
      <c r="BV96" s="917" t="s">
        <v>735</v>
      </c>
      <c r="BW96" s="917" t="s">
        <v>735</v>
      </c>
      <c r="BX96" s="917" t="s">
        <v>735</v>
      </c>
      <c r="BY96" s="917" t="s">
        <v>735</v>
      </c>
      <c r="BZ96" s="917" t="s">
        <v>735</v>
      </c>
      <c r="CA96" s="917" t="s">
        <v>735</v>
      </c>
      <c r="CB96" s="917" t="s">
        <v>735</v>
      </c>
      <c r="CC96" s="917" t="s">
        <v>735</v>
      </c>
      <c r="CD96" s="917" t="s">
        <v>735</v>
      </c>
      <c r="CE96" s="917" t="s">
        <v>735</v>
      </c>
      <c r="CF96" s="917" t="s">
        <v>735</v>
      </c>
      <c r="CG96" s="917" t="s">
        <v>735</v>
      </c>
      <c r="CH96" s="917" t="s">
        <v>735</v>
      </c>
      <c r="CI96" s="917" t="s">
        <v>735</v>
      </c>
      <c r="CJ96" s="917" t="s">
        <v>735</v>
      </c>
      <c r="CK96" s="917" t="s">
        <v>735</v>
      </c>
      <c r="CL96" s="917" t="s">
        <v>735</v>
      </c>
      <c r="CM96" s="917" t="s">
        <v>735</v>
      </c>
      <c r="CN96" s="917" t="s">
        <v>735</v>
      </c>
      <c r="CO96" s="917" t="s">
        <v>735</v>
      </c>
      <c r="CP96" s="917" t="s">
        <v>735</v>
      </c>
      <c r="CQ96" s="917" t="s">
        <v>735</v>
      </c>
      <c r="CR96" s="917" t="s">
        <v>735</v>
      </c>
      <c r="CS96" s="917" t="s">
        <v>735</v>
      </c>
      <c r="CT96" s="917" t="s">
        <v>735</v>
      </c>
      <c r="CU96" s="917" t="s">
        <v>735</v>
      </c>
      <c r="CV96" s="917" t="s">
        <v>735</v>
      </c>
      <c r="CW96" s="917" t="s">
        <v>735</v>
      </c>
      <c r="CX96" s="917" t="s">
        <v>735</v>
      </c>
      <c r="CY96" s="917" t="s">
        <v>735</v>
      </c>
      <c r="CZ96" s="917" t="s">
        <v>735</v>
      </c>
      <c r="DA96" s="917" t="s">
        <v>735</v>
      </c>
      <c r="DB96" s="917" t="s">
        <v>735</v>
      </c>
      <c r="DC96" s="917" t="s">
        <v>735</v>
      </c>
      <c r="DD96" s="917" t="s">
        <v>735</v>
      </c>
      <c r="DE96" s="917" t="s">
        <v>735</v>
      </c>
      <c r="DF96" s="917" t="s">
        <v>735</v>
      </c>
      <c r="DG96" s="917" t="s">
        <v>735</v>
      </c>
      <c r="DH96" s="917" t="s">
        <v>735</v>
      </c>
      <c r="DI96" s="917" t="s">
        <v>735</v>
      </c>
      <c r="DJ96" s="917" t="s">
        <v>735</v>
      </c>
      <c r="DK96" s="917" t="s">
        <v>735</v>
      </c>
      <c r="DL96" s="917" t="s">
        <v>735</v>
      </c>
      <c r="DM96" s="917" t="s">
        <v>735</v>
      </c>
      <c r="DN96" s="917" t="s">
        <v>735</v>
      </c>
      <c r="DO96" s="917" t="s">
        <v>735</v>
      </c>
      <c r="DP96" s="917" t="s">
        <v>735</v>
      </c>
      <c r="DQ96" s="917" t="s">
        <v>735</v>
      </c>
      <c r="DR96" s="917" t="s">
        <v>735</v>
      </c>
      <c r="DS96" s="917" t="s">
        <v>735</v>
      </c>
      <c r="DT96" s="917" t="s">
        <v>735</v>
      </c>
      <c r="DU96" s="917" t="s">
        <v>735</v>
      </c>
      <c r="DV96" s="917" t="s">
        <v>735</v>
      </c>
      <c r="DW96" s="917" t="s">
        <v>735</v>
      </c>
      <c r="DX96" s="917" t="s">
        <v>735</v>
      </c>
      <c r="DY96" s="917" t="s">
        <v>735</v>
      </c>
      <c r="DZ96" s="917" t="s">
        <v>735</v>
      </c>
      <c r="EA96" s="917" t="s">
        <v>735</v>
      </c>
      <c r="EB96" s="917" t="s">
        <v>735</v>
      </c>
      <c r="EC96" s="917" t="s">
        <v>735</v>
      </c>
      <c r="ED96" s="917" t="s">
        <v>735</v>
      </c>
      <c r="EE96" s="917" t="s">
        <v>735</v>
      </c>
      <c r="EF96" s="917" t="s">
        <v>735</v>
      </c>
      <c r="EG96" s="917" t="s">
        <v>735</v>
      </c>
      <c r="EH96" s="917" t="s">
        <v>735</v>
      </c>
      <c r="EI96" s="917" t="s">
        <v>735</v>
      </c>
      <c r="EJ96" s="917" t="s">
        <v>735</v>
      </c>
      <c r="EK96" s="917" t="s">
        <v>735</v>
      </c>
      <c r="EL96" s="917" t="s">
        <v>735</v>
      </c>
      <c r="EM96" s="917" t="s">
        <v>735</v>
      </c>
      <c r="EN96" s="917" t="s">
        <v>735</v>
      </c>
      <c r="EO96" s="917" t="s">
        <v>735</v>
      </c>
      <c r="EP96" s="917" t="s">
        <v>735</v>
      </c>
      <c r="EQ96" s="917" t="s">
        <v>735</v>
      </c>
      <c r="ER96" s="917" t="s">
        <v>735</v>
      </c>
      <c r="ES96" s="917" t="s">
        <v>735</v>
      </c>
      <c r="ET96" s="917" t="s">
        <v>735</v>
      </c>
      <c r="EU96" s="917" t="s">
        <v>735</v>
      </c>
      <c r="EV96" s="917" t="s">
        <v>735</v>
      </c>
      <c r="EW96" s="917" t="s">
        <v>735</v>
      </c>
      <c r="EX96" s="917" t="s">
        <v>735</v>
      </c>
      <c r="EY96" s="917" t="s">
        <v>735</v>
      </c>
      <c r="EZ96" s="917" t="s">
        <v>735</v>
      </c>
      <c r="FA96" s="917" t="s">
        <v>735</v>
      </c>
      <c r="FB96" s="917" t="s">
        <v>735</v>
      </c>
      <c r="FC96" s="917" t="s">
        <v>735</v>
      </c>
      <c r="FD96" s="917" t="s">
        <v>735</v>
      </c>
      <c r="FE96" s="917" t="s">
        <v>735</v>
      </c>
      <c r="FF96" s="917" t="s">
        <v>735</v>
      </c>
      <c r="FG96" s="917" t="s">
        <v>735</v>
      </c>
      <c r="FH96" s="917" t="s">
        <v>735</v>
      </c>
      <c r="FI96" s="917" t="s">
        <v>735</v>
      </c>
      <c r="FJ96" s="917" t="s">
        <v>735</v>
      </c>
      <c r="FK96" s="917" t="s">
        <v>735</v>
      </c>
      <c r="FL96" s="917" t="s">
        <v>735</v>
      </c>
      <c r="FM96" s="917" t="s">
        <v>735</v>
      </c>
      <c r="FN96" s="917" t="s">
        <v>735</v>
      </c>
      <c r="FO96" s="917" t="s">
        <v>735</v>
      </c>
      <c r="FP96" s="917" t="s">
        <v>735</v>
      </c>
      <c r="FQ96" s="917" t="s">
        <v>735</v>
      </c>
      <c r="FR96" s="917" t="s">
        <v>735</v>
      </c>
      <c r="FS96" s="917" t="s">
        <v>735</v>
      </c>
      <c r="FT96" s="917" t="s">
        <v>735</v>
      </c>
      <c r="FU96" s="917" t="s">
        <v>735</v>
      </c>
      <c r="FV96" s="917" t="s">
        <v>735</v>
      </c>
      <c r="FW96" s="917" t="s">
        <v>735</v>
      </c>
      <c r="FX96" s="917" t="s">
        <v>735</v>
      </c>
      <c r="FY96" s="917" t="s">
        <v>735</v>
      </c>
      <c r="FZ96" s="917" t="s">
        <v>735</v>
      </c>
      <c r="GA96" s="917" t="s">
        <v>735</v>
      </c>
      <c r="GB96" s="917" t="s">
        <v>735</v>
      </c>
      <c r="GC96" s="917" t="s">
        <v>735</v>
      </c>
      <c r="GD96" s="917" t="s">
        <v>735</v>
      </c>
      <c r="GE96" s="917" t="s">
        <v>735</v>
      </c>
      <c r="GF96" s="917" t="s">
        <v>735</v>
      </c>
      <c r="GG96" s="917" t="s">
        <v>735</v>
      </c>
      <c r="GH96" s="917" t="s">
        <v>735</v>
      </c>
      <c r="GI96" s="917" t="s">
        <v>735</v>
      </c>
      <c r="GJ96" s="917" t="s">
        <v>735</v>
      </c>
      <c r="GK96" s="917" t="s">
        <v>735</v>
      </c>
      <c r="GL96" s="917" t="s">
        <v>735</v>
      </c>
      <c r="GM96" s="917" t="s">
        <v>735</v>
      </c>
      <c r="GN96" s="917" t="s">
        <v>735</v>
      </c>
      <c r="GO96" s="917" t="s">
        <v>735</v>
      </c>
      <c r="GP96" s="917" t="s">
        <v>735</v>
      </c>
      <c r="GQ96" s="917" t="s">
        <v>735</v>
      </c>
      <c r="GR96" s="917" t="s">
        <v>735</v>
      </c>
      <c r="GS96" s="917" t="s">
        <v>735</v>
      </c>
      <c r="GT96" s="917" t="s">
        <v>735</v>
      </c>
      <c r="GU96" s="917" t="s">
        <v>735</v>
      </c>
      <c r="GV96" s="917" t="s">
        <v>735</v>
      </c>
      <c r="GW96" s="917" t="s">
        <v>735</v>
      </c>
      <c r="GX96" s="917" t="s">
        <v>735</v>
      </c>
      <c r="GY96" s="917" t="s">
        <v>735</v>
      </c>
      <c r="GZ96" s="917" t="s">
        <v>735</v>
      </c>
      <c r="HA96" s="917" t="s">
        <v>735</v>
      </c>
      <c r="HB96" s="917" t="s">
        <v>735</v>
      </c>
      <c r="HC96" s="917" t="s">
        <v>735</v>
      </c>
      <c r="HD96" s="917" t="s">
        <v>735</v>
      </c>
      <c r="HE96" s="917" t="s">
        <v>735</v>
      </c>
      <c r="HF96" s="917" t="s">
        <v>735</v>
      </c>
      <c r="HG96" s="917" t="s">
        <v>735</v>
      </c>
      <c r="HH96" s="917" t="s">
        <v>735</v>
      </c>
      <c r="HI96" s="917" t="s">
        <v>735</v>
      </c>
      <c r="HJ96" s="917" t="s">
        <v>735</v>
      </c>
      <c r="HK96" s="917" t="s">
        <v>735</v>
      </c>
      <c r="HL96" s="917" t="s">
        <v>735</v>
      </c>
      <c r="HM96" s="917" t="s">
        <v>735</v>
      </c>
      <c r="HN96" s="917" t="s">
        <v>735</v>
      </c>
      <c r="HO96" s="917" t="s">
        <v>735</v>
      </c>
      <c r="HP96" s="917" t="s">
        <v>735</v>
      </c>
      <c r="HQ96" s="917" t="s">
        <v>735</v>
      </c>
      <c r="HR96" s="917" t="s">
        <v>735</v>
      </c>
      <c r="HS96" s="917" t="s">
        <v>735</v>
      </c>
      <c r="HT96" s="917" t="s">
        <v>735</v>
      </c>
      <c r="HU96" s="917" t="s">
        <v>735</v>
      </c>
      <c r="HV96" s="917" t="s">
        <v>735</v>
      </c>
      <c r="HW96" s="917" t="s">
        <v>735</v>
      </c>
      <c r="HX96" s="917" t="s">
        <v>735</v>
      </c>
      <c r="HY96" s="917" t="s">
        <v>735</v>
      </c>
      <c r="HZ96" s="917" t="s">
        <v>735</v>
      </c>
      <c r="IA96" s="917" t="s">
        <v>735</v>
      </c>
      <c r="IB96" s="917" t="s">
        <v>735</v>
      </c>
      <c r="IC96" s="917" t="s">
        <v>735</v>
      </c>
      <c r="ID96" s="917" t="s">
        <v>735</v>
      </c>
      <c r="IE96" s="917" t="s">
        <v>735</v>
      </c>
      <c r="IF96" s="917" t="s">
        <v>735</v>
      </c>
      <c r="IG96" s="917" t="s">
        <v>735</v>
      </c>
      <c r="IH96" s="917" t="s">
        <v>735</v>
      </c>
      <c r="II96" s="917" t="s">
        <v>735</v>
      </c>
      <c r="IJ96" s="917" t="s">
        <v>735</v>
      </c>
      <c r="IK96" s="917" t="s">
        <v>735</v>
      </c>
      <c r="IL96" s="917" t="s">
        <v>735</v>
      </c>
      <c r="IM96" s="917" t="s">
        <v>735</v>
      </c>
      <c r="IN96" s="917" t="s">
        <v>735</v>
      </c>
      <c r="IO96" s="917" t="s">
        <v>735</v>
      </c>
      <c r="IP96" s="917" t="s">
        <v>735</v>
      </c>
      <c r="IQ96" s="917" t="s">
        <v>735</v>
      </c>
      <c r="IR96" s="917" t="s">
        <v>735</v>
      </c>
      <c r="IS96" s="917" t="s">
        <v>735</v>
      </c>
      <c r="IT96" s="917" t="s">
        <v>735</v>
      </c>
      <c r="IU96" s="917" t="s">
        <v>735</v>
      </c>
      <c r="IV96" s="917" t="s">
        <v>735</v>
      </c>
      <c r="IW96" s="917" t="s">
        <v>735</v>
      </c>
      <c r="IX96" s="917" t="s">
        <v>735</v>
      </c>
      <c r="IY96" s="917" t="s">
        <v>735</v>
      </c>
      <c r="IZ96" s="917" t="s">
        <v>735</v>
      </c>
      <c r="JA96" s="917" t="s">
        <v>735</v>
      </c>
      <c r="JB96" s="917" t="s">
        <v>735</v>
      </c>
      <c r="JC96" s="917" t="s">
        <v>735</v>
      </c>
      <c r="JD96" s="917" t="s">
        <v>735</v>
      </c>
      <c r="JE96" s="917" t="s">
        <v>735</v>
      </c>
      <c r="JF96" s="917" t="s">
        <v>735</v>
      </c>
      <c r="JG96" s="917" t="s">
        <v>735</v>
      </c>
      <c r="JH96" s="917" t="s">
        <v>735</v>
      </c>
      <c r="JI96" s="917" t="s">
        <v>735</v>
      </c>
      <c r="JJ96" s="917" t="s">
        <v>735</v>
      </c>
      <c r="JK96" s="917" t="s">
        <v>735</v>
      </c>
      <c r="JL96" s="917" t="s">
        <v>735</v>
      </c>
      <c r="JM96" s="917" t="s">
        <v>735</v>
      </c>
      <c r="JN96" s="917" t="s">
        <v>735</v>
      </c>
      <c r="JO96" s="917" t="s">
        <v>735</v>
      </c>
      <c r="JP96" s="917" t="s">
        <v>735</v>
      </c>
      <c r="JQ96" s="917" t="s">
        <v>735</v>
      </c>
      <c r="JR96" s="917" t="s">
        <v>735</v>
      </c>
      <c r="JS96" s="917" t="s">
        <v>735</v>
      </c>
      <c r="JT96" s="917" t="s">
        <v>735</v>
      </c>
      <c r="JU96" s="917" t="s">
        <v>735</v>
      </c>
      <c r="JV96" s="917" t="s">
        <v>735</v>
      </c>
      <c r="JW96" s="917" t="s">
        <v>735</v>
      </c>
      <c r="JX96" s="917" t="s">
        <v>735</v>
      </c>
      <c r="JY96" s="917" t="s">
        <v>735</v>
      </c>
      <c r="JZ96" s="917" t="s">
        <v>735</v>
      </c>
      <c r="KA96" s="917" t="s">
        <v>735</v>
      </c>
      <c r="KB96" s="917" t="s">
        <v>735</v>
      </c>
      <c r="KC96" s="917" t="s">
        <v>735</v>
      </c>
      <c r="KD96" s="917" t="s">
        <v>735</v>
      </c>
      <c r="KE96" s="917" t="s">
        <v>735</v>
      </c>
      <c r="KF96" s="917" t="s">
        <v>735</v>
      </c>
      <c r="KG96" s="917" t="s">
        <v>735</v>
      </c>
      <c r="KH96" s="917" t="s">
        <v>735</v>
      </c>
      <c r="KI96" s="917" t="s">
        <v>735</v>
      </c>
      <c r="KJ96" s="917" t="s">
        <v>735</v>
      </c>
      <c r="KK96" s="917" t="s">
        <v>735</v>
      </c>
      <c r="KL96" s="917" t="s">
        <v>735</v>
      </c>
      <c r="KM96" s="917" t="s">
        <v>735</v>
      </c>
      <c r="KN96" s="917" t="s">
        <v>735</v>
      </c>
      <c r="KO96" s="917" t="s">
        <v>735</v>
      </c>
      <c r="KP96" s="917" t="s">
        <v>735</v>
      </c>
      <c r="KQ96" s="917" t="s">
        <v>735</v>
      </c>
      <c r="KR96" s="917" t="s">
        <v>735</v>
      </c>
      <c r="KS96" s="917" t="s">
        <v>735</v>
      </c>
      <c r="KT96" s="917" t="s">
        <v>735</v>
      </c>
      <c r="KU96" s="917" t="s">
        <v>735</v>
      </c>
      <c r="KV96" s="917" t="s">
        <v>735</v>
      </c>
      <c r="KW96" s="917" t="s">
        <v>735</v>
      </c>
      <c r="KX96" s="917" t="s">
        <v>735</v>
      </c>
      <c r="KY96" s="917" t="s">
        <v>735</v>
      </c>
      <c r="KZ96" s="917" t="s">
        <v>735</v>
      </c>
      <c r="LA96" s="917" t="s">
        <v>735</v>
      </c>
      <c r="LB96" s="917" t="s">
        <v>735</v>
      </c>
      <c r="LC96" s="917" t="s">
        <v>735</v>
      </c>
      <c r="LD96" s="917" t="s">
        <v>735</v>
      </c>
      <c r="LE96" s="917" t="s">
        <v>735</v>
      </c>
      <c r="LF96" s="917" t="s">
        <v>735</v>
      </c>
      <c r="LG96" s="917" t="s">
        <v>735</v>
      </c>
      <c r="LH96" s="917" t="s">
        <v>735</v>
      </c>
      <c r="LI96" s="917" t="s">
        <v>735</v>
      </c>
      <c r="LJ96" s="917" t="s">
        <v>735</v>
      </c>
      <c r="LK96" s="917" t="s">
        <v>735</v>
      </c>
      <c r="LL96" s="917" t="s">
        <v>735</v>
      </c>
      <c r="LM96" s="917" t="s">
        <v>735</v>
      </c>
      <c r="LN96" s="917" t="s">
        <v>735</v>
      </c>
      <c r="LO96" s="917" t="s">
        <v>735</v>
      </c>
      <c r="LP96" s="917" t="s">
        <v>735</v>
      </c>
      <c r="LQ96" s="917" t="s">
        <v>735</v>
      </c>
      <c r="LR96" s="917" t="s">
        <v>735</v>
      </c>
      <c r="LS96" s="917" t="s">
        <v>735</v>
      </c>
      <c r="LT96" s="917" t="s">
        <v>735</v>
      </c>
      <c r="LU96" s="917" t="s">
        <v>735</v>
      </c>
      <c r="LV96" s="917" t="s">
        <v>735</v>
      </c>
      <c r="LW96" s="917" t="s">
        <v>735</v>
      </c>
      <c r="LX96" s="917" t="s">
        <v>735</v>
      </c>
      <c r="LY96" s="917" t="s">
        <v>735</v>
      </c>
      <c r="LZ96" s="917" t="s">
        <v>735</v>
      </c>
      <c r="MA96" s="917" t="s">
        <v>735</v>
      </c>
      <c r="MB96" s="917" t="s">
        <v>735</v>
      </c>
      <c r="MC96" s="917" t="s">
        <v>735</v>
      </c>
      <c r="MD96" s="917" t="s">
        <v>735</v>
      </c>
      <c r="ME96" s="917" t="s">
        <v>735</v>
      </c>
      <c r="MF96" s="917" t="s">
        <v>735</v>
      </c>
      <c r="MG96" s="917" t="s">
        <v>735</v>
      </c>
      <c r="MH96" s="917" t="s">
        <v>735</v>
      </c>
      <c r="MI96" s="917" t="s">
        <v>735</v>
      </c>
      <c r="MJ96" s="917" t="s">
        <v>735</v>
      </c>
      <c r="MK96" s="917" t="s">
        <v>735</v>
      </c>
      <c r="ML96" s="917" t="s">
        <v>735</v>
      </c>
      <c r="MM96" s="917" t="s">
        <v>735</v>
      </c>
      <c r="MN96" s="917" t="s">
        <v>735</v>
      </c>
      <c r="MO96" s="917" t="s">
        <v>735</v>
      </c>
      <c r="MP96" s="917" t="s">
        <v>735</v>
      </c>
      <c r="MQ96" s="917" t="s">
        <v>735</v>
      </c>
      <c r="MR96" s="917" t="s">
        <v>735</v>
      </c>
      <c r="MS96" s="917" t="s">
        <v>735</v>
      </c>
      <c r="MT96" s="917" t="s">
        <v>735</v>
      </c>
      <c r="MU96" s="917" t="s">
        <v>735</v>
      </c>
      <c r="MV96" s="917" t="s">
        <v>735</v>
      </c>
      <c r="MW96" s="917" t="s">
        <v>735</v>
      </c>
      <c r="MX96" s="917" t="s">
        <v>735</v>
      </c>
      <c r="MY96" s="917" t="s">
        <v>735</v>
      </c>
      <c r="MZ96" s="917" t="s">
        <v>735</v>
      </c>
      <c r="NA96" s="917" t="s">
        <v>735</v>
      </c>
      <c r="NB96" s="917" t="s">
        <v>735</v>
      </c>
      <c r="NC96" s="917" t="s">
        <v>735</v>
      </c>
      <c r="ND96" s="917" t="s">
        <v>735</v>
      </c>
      <c r="NE96" s="917" t="s">
        <v>735</v>
      </c>
      <c r="NF96" s="917" t="s">
        <v>735</v>
      </c>
      <c r="NG96" s="917" t="s">
        <v>735</v>
      </c>
      <c r="NH96" s="917" t="s">
        <v>735</v>
      </c>
      <c r="NI96" s="917" t="s">
        <v>735</v>
      </c>
      <c r="NJ96" s="917" t="s">
        <v>735</v>
      </c>
      <c r="NK96" s="917" t="s">
        <v>735</v>
      </c>
      <c r="NL96" s="917" t="s">
        <v>735</v>
      </c>
      <c r="NM96" s="917" t="s">
        <v>735</v>
      </c>
      <c r="NN96" s="917" t="s">
        <v>735</v>
      </c>
      <c r="NO96" s="917" t="s">
        <v>735</v>
      </c>
      <c r="NP96" s="917" t="s">
        <v>735</v>
      </c>
      <c r="NQ96" s="917" t="s">
        <v>735</v>
      </c>
      <c r="NR96" s="917" t="s">
        <v>735</v>
      </c>
      <c r="NS96" s="917" t="s">
        <v>735</v>
      </c>
      <c r="NT96" s="917" t="s">
        <v>735</v>
      </c>
      <c r="NU96" s="917" t="s">
        <v>735</v>
      </c>
      <c r="NV96" s="917" t="s">
        <v>735</v>
      </c>
      <c r="NW96" s="917" t="s">
        <v>735</v>
      </c>
      <c r="NX96" s="917" t="s">
        <v>735</v>
      </c>
      <c r="NY96" s="917" t="s">
        <v>735</v>
      </c>
      <c r="NZ96" s="917" t="s">
        <v>735</v>
      </c>
      <c r="OA96" s="917" t="s">
        <v>735</v>
      </c>
      <c r="OB96" s="917" t="s">
        <v>735</v>
      </c>
      <c r="OC96" s="917" t="s">
        <v>735</v>
      </c>
      <c r="OD96" s="917" t="s">
        <v>735</v>
      </c>
      <c r="OE96" s="917" t="s">
        <v>735</v>
      </c>
      <c r="OF96" s="917" t="s">
        <v>735</v>
      </c>
      <c r="OG96" s="917" t="s">
        <v>735</v>
      </c>
      <c r="OH96" s="917" t="s">
        <v>735</v>
      </c>
      <c r="OI96" s="917" t="s">
        <v>735</v>
      </c>
      <c r="OJ96" s="917" t="s">
        <v>735</v>
      </c>
      <c r="OK96" s="917" t="s">
        <v>735</v>
      </c>
      <c r="OL96" s="917" t="s">
        <v>735</v>
      </c>
      <c r="OM96" s="917" t="s">
        <v>735</v>
      </c>
      <c r="ON96" s="917" t="s">
        <v>735</v>
      </c>
      <c r="OO96" s="917" t="s">
        <v>735</v>
      </c>
      <c r="OP96" s="917" t="s">
        <v>735</v>
      </c>
      <c r="OQ96" s="917" t="s">
        <v>735</v>
      </c>
      <c r="OR96" s="917" t="s">
        <v>735</v>
      </c>
      <c r="OS96" s="917" t="s">
        <v>735</v>
      </c>
      <c r="OT96" s="917" t="s">
        <v>735</v>
      </c>
      <c r="OU96" s="917" t="s">
        <v>735</v>
      </c>
      <c r="OV96" s="917" t="s">
        <v>735</v>
      </c>
      <c r="OW96" s="917" t="s">
        <v>735</v>
      </c>
      <c r="OX96" s="917" t="s">
        <v>735</v>
      </c>
      <c r="OY96" s="917" t="s">
        <v>735</v>
      </c>
      <c r="OZ96" s="917" t="s">
        <v>735</v>
      </c>
      <c r="PA96" s="917" t="s">
        <v>735</v>
      </c>
      <c r="PB96" s="917" t="s">
        <v>735</v>
      </c>
      <c r="PC96" s="917" t="s">
        <v>735</v>
      </c>
      <c r="PD96" s="917" t="s">
        <v>735</v>
      </c>
      <c r="PE96" s="917" t="s">
        <v>735</v>
      </c>
      <c r="PF96" s="917" t="s">
        <v>735</v>
      </c>
      <c r="PG96" s="917" t="s">
        <v>735</v>
      </c>
      <c r="PH96" s="917" t="s">
        <v>735</v>
      </c>
      <c r="PI96" s="917" t="s">
        <v>735</v>
      </c>
      <c r="PJ96" s="917" t="s">
        <v>735</v>
      </c>
      <c r="PK96" s="917" t="s">
        <v>735</v>
      </c>
      <c r="PL96" s="917" t="s">
        <v>735</v>
      </c>
      <c r="PM96" s="917" t="s">
        <v>735</v>
      </c>
      <c r="PN96" s="917" t="s">
        <v>735</v>
      </c>
      <c r="PO96" s="917" t="s">
        <v>735</v>
      </c>
      <c r="PP96" s="917" t="s">
        <v>735</v>
      </c>
      <c r="PQ96" s="917" t="s">
        <v>735</v>
      </c>
      <c r="PR96" s="917" t="s">
        <v>735</v>
      </c>
      <c r="PS96" s="917" t="s">
        <v>735</v>
      </c>
      <c r="PT96" s="917" t="s">
        <v>735</v>
      </c>
      <c r="PU96" s="917" t="s">
        <v>735</v>
      </c>
      <c r="PV96" s="917" t="s">
        <v>735</v>
      </c>
      <c r="PW96" s="917" t="s">
        <v>735</v>
      </c>
      <c r="PX96" s="917" t="s">
        <v>735</v>
      </c>
      <c r="PY96" s="917" t="s">
        <v>735</v>
      </c>
      <c r="PZ96" s="917" t="s">
        <v>735</v>
      </c>
      <c r="QA96" s="917" t="s">
        <v>735</v>
      </c>
      <c r="QB96" s="917" t="s">
        <v>735</v>
      </c>
      <c r="QC96" s="917" t="s">
        <v>735</v>
      </c>
      <c r="QD96" s="917" t="s">
        <v>735</v>
      </c>
      <c r="QE96" s="917" t="s">
        <v>735</v>
      </c>
      <c r="QF96" s="917" t="s">
        <v>735</v>
      </c>
      <c r="QG96" s="917" t="s">
        <v>735</v>
      </c>
      <c r="QH96" s="917" t="s">
        <v>735</v>
      </c>
      <c r="QI96" s="917" t="s">
        <v>735</v>
      </c>
      <c r="QJ96" s="917" t="s">
        <v>735</v>
      </c>
      <c r="QK96" s="917" t="s">
        <v>735</v>
      </c>
      <c r="QL96" s="917" t="s">
        <v>735</v>
      </c>
      <c r="QM96" s="917" t="s">
        <v>735</v>
      </c>
      <c r="QN96" s="917" t="s">
        <v>735</v>
      </c>
      <c r="QO96" s="917" t="s">
        <v>735</v>
      </c>
      <c r="QP96" s="917" t="s">
        <v>735</v>
      </c>
      <c r="QQ96" s="917" t="s">
        <v>735</v>
      </c>
      <c r="QR96" s="917" t="s">
        <v>735</v>
      </c>
      <c r="QS96" s="917" t="s">
        <v>735</v>
      </c>
      <c r="QT96" s="917" t="s">
        <v>735</v>
      </c>
      <c r="QU96" s="917" t="s">
        <v>735</v>
      </c>
      <c r="QV96" s="917" t="s">
        <v>735</v>
      </c>
      <c r="QW96" s="917" t="s">
        <v>735</v>
      </c>
      <c r="QX96" s="917" t="s">
        <v>735</v>
      </c>
      <c r="QY96" s="917" t="s">
        <v>735</v>
      </c>
      <c r="QZ96" s="917" t="s">
        <v>735</v>
      </c>
      <c r="RA96" s="917" t="s">
        <v>735</v>
      </c>
      <c r="RB96" s="917" t="s">
        <v>735</v>
      </c>
      <c r="RC96" s="917" t="s">
        <v>735</v>
      </c>
      <c r="RD96" s="917" t="s">
        <v>735</v>
      </c>
      <c r="RE96" s="917" t="s">
        <v>735</v>
      </c>
      <c r="RF96" s="917" t="s">
        <v>735</v>
      </c>
      <c r="RG96" s="917" t="s">
        <v>735</v>
      </c>
      <c r="RH96" s="917" t="s">
        <v>735</v>
      </c>
      <c r="RI96" s="917" t="s">
        <v>735</v>
      </c>
      <c r="RJ96" s="917" t="s">
        <v>735</v>
      </c>
      <c r="RK96" s="917" t="s">
        <v>735</v>
      </c>
      <c r="RL96" s="917" t="s">
        <v>735</v>
      </c>
      <c r="RM96" s="917" t="s">
        <v>735</v>
      </c>
      <c r="RN96" s="917" t="s">
        <v>735</v>
      </c>
      <c r="RO96" s="917" t="s">
        <v>735</v>
      </c>
      <c r="RP96" s="917" t="s">
        <v>735</v>
      </c>
      <c r="RQ96" s="917" t="s">
        <v>735</v>
      </c>
      <c r="RR96" s="917" t="s">
        <v>735</v>
      </c>
      <c r="RS96" s="917" t="s">
        <v>735</v>
      </c>
      <c r="RT96" s="917" t="s">
        <v>735</v>
      </c>
      <c r="RU96" s="917" t="s">
        <v>735</v>
      </c>
      <c r="RV96" s="917" t="s">
        <v>735</v>
      </c>
      <c r="RW96" s="917" t="s">
        <v>735</v>
      </c>
      <c r="RX96" s="917" t="s">
        <v>735</v>
      </c>
      <c r="RY96" s="917" t="s">
        <v>735</v>
      </c>
      <c r="RZ96" s="917" t="s">
        <v>735</v>
      </c>
      <c r="SA96" s="917" t="s">
        <v>735</v>
      </c>
      <c r="SB96" s="917" t="s">
        <v>735</v>
      </c>
      <c r="SC96" s="917" t="s">
        <v>735</v>
      </c>
      <c r="SD96" s="917" t="s">
        <v>735</v>
      </c>
      <c r="SE96" s="917" t="s">
        <v>735</v>
      </c>
      <c r="SF96" s="917" t="s">
        <v>735</v>
      </c>
      <c r="SG96" s="917" t="s">
        <v>735</v>
      </c>
      <c r="SH96" s="917" t="s">
        <v>735</v>
      </c>
      <c r="SI96" s="917" t="s">
        <v>735</v>
      </c>
      <c r="SJ96" s="917" t="s">
        <v>735</v>
      </c>
      <c r="SK96" s="917" t="s">
        <v>735</v>
      </c>
      <c r="SL96" s="917" t="s">
        <v>735</v>
      </c>
      <c r="SM96" s="917" t="s">
        <v>735</v>
      </c>
      <c r="SN96" s="917" t="s">
        <v>735</v>
      </c>
      <c r="SO96" s="917" t="s">
        <v>735</v>
      </c>
      <c r="SP96" s="917" t="s">
        <v>735</v>
      </c>
      <c r="SQ96" s="917" t="s">
        <v>735</v>
      </c>
      <c r="SR96" s="917" t="s">
        <v>735</v>
      </c>
      <c r="SS96" s="917" t="s">
        <v>735</v>
      </c>
      <c r="ST96" s="917" t="s">
        <v>735</v>
      </c>
      <c r="SU96" s="917" t="s">
        <v>735</v>
      </c>
      <c r="SV96" s="917" t="s">
        <v>735</v>
      </c>
      <c r="SW96" s="917" t="s">
        <v>735</v>
      </c>
      <c r="SX96" s="917" t="s">
        <v>735</v>
      </c>
      <c r="SY96" s="917" t="s">
        <v>735</v>
      </c>
      <c r="SZ96" s="917" t="s">
        <v>735</v>
      </c>
      <c r="TA96" s="917" t="s">
        <v>735</v>
      </c>
      <c r="TB96" s="917" t="s">
        <v>735</v>
      </c>
      <c r="TC96" s="917" t="s">
        <v>735</v>
      </c>
      <c r="TD96" s="917" t="s">
        <v>735</v>
      </c>
      <c r="TE96" s="917" t="s">
        <v>735</v>
      </c>
      <c r="TF96" s="917" t="s">
        <v>735</v>
      </c>
      <c r="TG96" s="917" t="s">
        <v>735</v>
      </c>
      <c r="TH96" s="917" t="s">
        <v>735</v>
      </c>
      <c r="TI96" s="917" t="s">
        <v>735</v>
      </c>
      <c r="TJ96" s="917" t="s">
        <v>735</v>
      </c>
      <c r="TK96" s="917" t="s">
        <v>735</v>
      </c>
      <c r="TL96" s="917" t="s">
        <v>735</v>
      </c>
      <c r="TM96" s="917" t="s">
        <v>735</v>
      </c>
      <c r="TN96" s="917" t="s">
        <v>735</v>
      </c>
      <c r="TO96" s="917" t="s">
        <v>735</v>
      </c>
      <c r="TP96" s="917" t="s">
        <v>735</v>
      </c>
      <c r="TQ96" s="917" t="s">
        <v>735</v>
      </c>
      <c r="TR96" s="917" t="s">
        <v>735</v>
      </c>
      <c r="TS96" s="917" t="s">
        <v>735</v>
      </c>
      <c r="TT96" s="917" t="s">
        <v>735</v>
      </c>
      <c r="TU96" s="917" t="s">
        <v>735</v>
      </c>
      <c r="TV96" s="917" t="s">
        <v>735</v>
      </c>
      <c r="TW96" s="917" t="s">
        <v>735</v>
      </c>
      <c r="TX96" s="917" t="s">
        <v>735</v>
      </c>
      <c r="TY96" s="917" t="s">
        <v>735</v>
      </c>
      <c r="TZ96" s="917" t="s">
        <v>735</v>
      </c>
      <c r="UA96" s="917" t="s">
        <v>735</v>
      </c>
      <c r="UB96" s="917" t="s">
        <v>735</v>
      </c>
      <c r="UC96" s="917" t="s">
        <v>735</v>
      </c>
      <c r="UD96" s="917" t="s">
        <v>735</v>
      </c>
      <c r="UE96" s="917" t="s">
        <v>735</v>
      </c>
      <c r="UF96" s="917" t="s">
        <v>735</v>
      </c>
      <c r="UG96" s="917" t="s">
        <v>735</v>
      </c>
      <c r="UH96" s="917" t="s">
        <v>735</v>
      </c>
      <c r="UI96" s="917" t="s">
        <v>735</v>
      </c>
      <c r="UJ96" s="917" t="s">
        <v>735</v>
      </c>
      <c r="UK96" s="917" t="s">
        <v>735</v>
      </c>
      <c r="UL96" s="917" t="s">
        <v>735</v>
      </c>
      <c r="UM96" s="917" t="s">
        <v>735</v>
      </c>
      <c r="UN96" s="917" t="s">
        <v>735</v>
      </c>
      <c r="UO96" s="917" t="s">
        <v>735</v>
      </c>
      <c r="UP96" s="917" t="s">
        <v>735</v>
      </c>
      <c r="UQ96" s="917" t="s">
        <v>735</v>
      </c>
      <c r="UR96" s="917" t="s">
        <v>735</v>
      </c>
      <c r="US96" s="917" t="s">
        <v>735</v>
      </c>
      <c r="UT96" s="917" t="s">
        <v>735</v>
      </c>
      <c r="UU96" s="917" t="s">
        <v>735</v>
      </c>
      <c r="UV96" s="917" t="s">
        <v>735</v>
      </c>
      <c r="UW96" s="917" t="s">
        <v>735</v>
      </c>
      <c r="UX96" s="917" t="s">
        <v>735</v>
      </c>
      <c r="UY96" s="917" t="s">
        <v>735</v>
      </c>
      <c r="UZ96" s="917" t="s">
        <v>735</v>
      </c>
      <c r="VA96" s="917" t="s">
        <v>735</v>
      </c>
      <c r="VB96" s="917" t="s">
        <v>735</v>
      </c>
      <c r="VC96" s="917" t="s">
        <v>735</v>
      </c>
      <c r="VD96" s="917" t="s">
        <v>735</v>
      </c>
      <c r="VE96" s="917" t="s">
        <v>735</v>
      </c>
      <c r="VF96" s="917" t="s">
        <v>735</v>
      </c>
      <c r="VG96" s="917" t="s">
        <v>735</v>
      </c>
      <c r="VH96" s="917" t="s">
        <v>735</v>
      </c>
      <c r="VI96" s="917" t="s">
        <v>735</v>
      </c>
      <c r="VJ96" s="917" t="s">
        <v>735</v>
      </c>
      <c r="VK96" s="917" t="s">
        <v>735</v>
      </c>
      <c r="VL96" s="917" t="s">
        <v>735</v>
      </c>
      <c r="VM96" s="917" t="s">
        <v>735</v>
      </c>
      <c r="VN96" s="917" t="s">
        <v>735</v>
      </c>
      <c r="VO96" s="917" t="s">
        <v>735</v>
      </c>
      <c r="VP96" s="917" t="s">
        <v>735</v>
      </c>
      <c r="VQ96" s="917" t="s">
        <v>735</v>
      </c>
      <c r="VR96" s="917" t="s">
        <v>735</v>
      </c>
      <c r="VS96" s="917" t="s">
        <v>735</v>
      </c>
      <c r="VT96" s="917" t="s">
        <v>735</v>
      </c>
      <c r="VU96" s="917" t="s">
        <v>735</v>
      </c>
      <c r="VV96" s="917" t="s">
        <v>735</v>
      </c>
      <c r="VW96" s="917" t="s">
        <v>735</v>
      </c>
      <c r="VX96" s="917" t="s">
        <v>735</v>
      </c>
      <c r="VY96" s="917" t="s">
        <v>735</v>
      </c>
      <c r="VZ96" s="917" t="s">
        <v>735</v>
      </c>
      <c r="WA96" s="917" t="s">
        <v>735</v>
      </c>
      <c r="WB96" s="917" t="s">
        <v>735</v>
      </c>
      <c r="WC96" s="917" t="s">
        <v>735</v>
      </c>
      <c r="WD96" s="917" t="s">
        <v>735</v>
      </c>
      <c r="WE96" s="917" t="s">
        <v>735</v>
      </c>
      <c r="WF96" s="917" t="s">
        <v>735</v>
      </c>
      <c r="WG96" s="917" t="s">
        <v>735</v>
      </c>
      <c r="WH96" s="917" t="s">
        <v>735</v>
      </c>
      <c r="WI96" s="917" t="s">
        <v>735</v>
      </c>
      <c r="WJ96" s="917" t="s">
        <v>735</v>
      </c>
      <c r="WK96" s="917" t="s">
        <v>735</v>
      </c>
      <c r="WL96" s="917" t="s">
        <v>735</v>
      </c>
      <c r="WM96" s="917" t="s">
        <v>735</v>
      </c>
      <c r="WN96" s="917" t="s">
        <v>735</v>
      </c>
      <c r="WO96" s="917" t="s">
        <v>735</v>
      </c>
      <c r="WP96" s="917" t="s">
        <v>735</v>
      </c>
      <c r="WQ96" s="917" t="s">
        <v>735</v>
      </c>
      <c r="WR96" s="917" t="s">
        <v>735</v>
      </c>
      <c r="WS96" s="917" t="s">
        <v>735</v>
      </c>
      <c r="WT96" s="917" t="s">
        <v>735</v>
      </c>
      <c r="WU96" s="917" t="s">
        <v>735</v>
      </c>
      <c r="WV96" s="917" t="s">
        <v>735</v>
      </c>
      <c r="WW96" s="917" t="s">
        <v>735</v>
      </c>
      <c r="WX96" s="917" t="s">
        <v>735</v>
      </c>
      <c r="WY96" s="917" t="s">
        <v>735</v>
      </c>
      <c r="WZ96" s="917" t="s">
        <v>735</v>
      </c>
      <c r="XA96" s="917" t="s">
        <v>735</v>
      </c>
      <c r="XB96" s="917" t="s">
        <v>735</v>
      </c>
      <c r="XC96" s="917" t="s">
        <v>735</v>
      </c>
      <c r="XD96" s="917" t="s">
        <v>735</v>
      </c>
      <c r="XE96" s="917" t="s">
        <v>735</v>
      </c>
      <c r="XF96" s="917" t="s">
        <v>735</v>
      </c>
      <c r="XG96" s="917" t="s">
        <v>735</v>
      </c>
      <c r="XH96" s="917" t="s">
        <v>735</v>
      </c>
      <c r="XI96" s="917" t="s">
        <v>735</v>
      </c>
      <c r="XJ96" s="917" t="s">
        <v>735</v>
      </c>
      <c r="XK96" s="917" t="s">
        <v>735</v>
      </c>
      <c r="XL96" s="917" t="s">
        <v>735</v>
      </c>
      <c r="XM96" s="917" t="s">
        <v>735</v>
      </c>
      <c r="XN96" s="917" t="s">
        <v>735</v>
      </c>
      <c r="XO96" s="917" t="s">
        <v>735</v>
      </c>
      <c r="XP96" s="917" t="s">
        <v>735</v>
      </c>
      <c r="XQ96" s="917" t="s">
        <v>735</v>
      </c>
      <c r="XR96" s="917" t="s">
        <v>735</v>
      </c>
      <c r="XS96" s="917" t="s">
        <v>735</v>
      </c>
      <c r="XT96" s="917" t="s">
        <v>735</v>
      </c>
      <c r="XU96" s="917" t="s">
        <v>735</v>
      </c>
      <c r="XV96" s="917" t="s">
        <v>735</v>
      </c>
      <c r="XW96" s="917" t="s">
        <v>735</v>
      </c>
      <c r="XX96" s="917" t="s">
        <v>735</v>
      </c>
      <c r="XY96" s="917" t="s">
        <v>735</v>
      </c>
      <c r="XZ96" s="917" t="s">
        <v>735</v>
      </c>
      <c r="YA96" s="917" t="s">
        <v>735</v>
      </c>
      <c r="YB96" s="917" t="s">
        <v>735</v>
      </c>
      <c r="YC96" s="917" t="s">
        <v>735</v>
      </c>
      <c r="YD96" s="917" t="s">
        <v>735</v>
      </c>
      <c r="YE96" s="917" t="s">
        <v>735</v>
      </c>
      <c r="YF96" s="917" t="s">
        <v>735</v>
      </c>
      <c r="YG96" s="917" t="s">
        <v>735</v>
      </c>
      <c r="YH96" s="917" t="s">
        <v>735</v>
      </c>
      <c r="YI96" s="917" t="s">
        <v>735</v>
      </c>
      <c r="YJ96" s="917" t="s">
        <v>735</v>
      </c>
      <c r="YK96" s="917" t="s">
        <v>735</v>
      </c>
      <c r="YL96" s="917" t="s">
        <v>735</v>
      </c>
      <c r="YM96" s="917" t="s">
        <v>735</v>
      </c>
      <c r="YN96" s="917" t="s">
        <v>735</v>
      </c>
      <c r="YO96" s="917" t="s">
        <v>735</v>
      </c>
      <c r="YP96" s="917" t="s">
        <v>735</v>
      </c>
      <c r="YQ96" s="917" t="s">
        <v>735</v>
      </c>
      <c r="YR96" s="917" t="s">
        <v>735</v>
      </c>
      <c r="YS96" s="917" t="s">
        <v>735</v>
      </c>
      <c r="YT96" s="917" t="s">
        <v>735</v>
      </c>
      <c r="YU96" s="917" t="s">
        <v>735</v>
      </c>
      <c r="YV96" s="917" t="s">
        <v>735</v>
      </c>
      <c r="YW96" s="917" t="s">
        <v>735</v>
      </c>
      <c r="YX96" s="917" t="s">
        <v>735</v>
      </c>
      <c r="YY96" s="917" t="s">
        <v>735</v>
      </c>
      <c r="YZ96" s="917" t="s">
        <v>735</v>
      </c>
      <c r="ZA96" s="917" t="s">
        <v>735</v>
      </c>
      <c r="ZB96" s="917" t="s">
        <v>735</v>
      </c>
      <c r="ZC96" s="917" t="s">
        <v>735</v>
      </c>
      <c r="ZD96" s="917" t="s">
        <v>735</v>
      </c>
      <c r="ZE96" s="917" t="s">
        <v>735</v>
      </c>
      <c r="ZF96" s="917" t="s">
        <v>735</v>
      </c>
      <c r="ZG96" s="917" t="s">
        <v>735</v>
      </c>
      <c r="ZH96" s="917" t="s">
        <v>735</v>
      </c>
      <c r="ZI96" s="917" t="s">
        <v>735</v>
      </c>
      <c r="ZJ96" s="917" t="s">
        <v>735</v>
      </c>
      <c r="ZK96" s="917" t="s">
        <v>735</v>
      </c>
      <c r="ZL96" s="917" t="s">
        <v>735</v>
      </c>
      <c r="ZM96" s="917" t="s">
        <v>735</v>
      </c>
      <c r="ZN96" s="917" t="s">
        <v>735</v>
      </c>
      <c r="ZO96" s="917" t="s">
        <v>735</v>
      </c>
      <c r="ZP96" s="917" t="s">
        <v>735</v>
      </c>
      <c r="ZQ96" s="917" t="s">
        <v>735</v>
      </c>
      <c r="ZR96" s="917" t="s">
        <v>735</v>
      </c>
      <c r="ZS96" s="917" t="s">
        <v>735</v>
      </c>
      <c r="ZT96" s="917" t="s">
        <v>735</v>
      </c>
      <c r="ZU96" s="917" t="s">
        <v>735</v>
      </c>
      <c r="ZV96" s="917" t="s">
        <v>735</v>
      </c>
      <c r="ZW96" s="917" t="s">
        <v>735</v>
      </c>
      <c r="ZX96" s="917" t="s">
        <v>735</v>
      </c>
      <c r="ZY96" s="917" t="s">
        <v>735</v>
      </c>
      <c r="ZZ96" s="917" t="s">
        <v>735</v>
      </c>
      <c r="AAA96" s="917" t="s">
        <v>735</v>
      </c>
      <c r="AAB96" s="917" t="s">
        <v>735</v>
      </c>
      <c r="AAC96" s="917" t="s">
        <v>735</v>
      </c>
      <c r="AAD96" s="917" t="s">
        <v>735</v>
      </c>
      <c r="AAE96" s="917" t="s">
        <v>735</v>
      </c>
      <c r="AAF96" s="917" t="s">
        <v>735</v>
      </c>
      <c r="AAG96" s="917" t="s">
        <v>735</v>
      </c>
      <c r="AAH96" s="917" t="s">
        <v>735</v>
      </c>
      <c r="AAI96" s="917" t="s">
        <v>735</v>
      </c>
      <c r="AAJ96" s="917" t="s">
        <v>735</v>
      </c>
      <c r="AAK96" s="917" t="s">
        <v>735</v>
      </c>
      <c r="AAL96" s="917" t="s">
        <v>735</v>
      </c>
      <c r="AAM96" s="917" t="s">
        <v>735</v>
      </c>
      <c r="AAN96" s="917" t="s">
        <v>735</v>
      </c>
      <c r="AAO96" s="917" t="s">
        <v>735</v>
      </c>
      <c r="AAP96" s="917" t="s">
        <v>735</v>
      </c>
      <c r="AAQ96" s="917" t="s">
        <v>735</v>
      </c>
      <c r="AAR96" s="917" t="s">
        <v>735</v>
      </c>
      <c r="AAS96" s="917" t="s">
        <v>735</v>
      </c>
      <c r="AAT96" s="917" t="s">
        <v>735</v>
      </c>
      <c r="AAU96" s="917" t="s">
        <v>735</v>
      </c>
      <c r="AAV96" s="917" t="s">
        <v>735</v>
      </c>
      <c r="AAW96" s="917" t="s">
        <v>735</v>
      </c>
      <c r="AAX96" s="917" t="s">
        <v>735</v>
      </c>
      <c r="AAY96" s="917" t="s">
        <v>735</v>
      </c>
      <c r="AAZ96" s="917" t="s">
        <v>735</v>
      </c>
      <c r="ABA96" s="917" t="s">
        <v>735</v>
      </c>
      <c r="ABB96" s="917" t="s">
        <v>735</v>
      </c>
      <c r="ABC96" s="917" t="s">
        <v>735</v>
      </c>
      <c r="ABD96" s="917" t="s">
        <v>735</v>
      </c>
      <c r="ABE96" s="917" t="s">
        <v>735</v>
      </c>
      <c r="ABF96" s="917" t="s">
        <v>735</v>
      </c>
      <c r="ABG96" s="917" t="s">
        <v>735</v>
      </c>
      <c r="ABH96" s="917" t="s">
        <v>735</v>
      </c>
      <c r="ABI96" s="917" t="s">
        <v>735</v>
      </c>
      <c r="ABJ96" s="917" t="s">
        <v>735</v>
      </c>
      <c r="ABK96" s="917" t="s">
        <v>735</v>
      </c>
      <c r="ABL96" s="917" t="s">
        <v>735</v>
      </c>
      <c r="ABM96" s="917" t="s">
        <v>735</v>
      </c>
      <c r="ABN96" s="917" t="s">
        <v>735</v>
      </c>
      <c r="ABO96" s="917" t="s">
        <v>735</v>
      </c>
      <c r="ABP96" s="917" t="s">
        <v>735</v>
      </c>
      <c r="ABQ96" s="917" t="s">
        <v>735</v>
      </c>
      <c r="ABR96" s="917" t="s">
        <v>735</v>
      </c>
      <c r="ABS96" s="917" t="s">
        <v>735</v>
      </c>
      <c r="ABT96" s="917" t="s">
        <v>735</v>
      </c>
      <c r="ABU96" s="917" t="s">
        <v>735</v>
      </c>
      <c r="ABV96" s="917" t="s">
        <v>735</v>
      </c>
      <c r="ABW96" s="917" t="s">
        <v>735</v>
      </c>
      <c r="ABX96" s="917" t="s">
        <v>735</v>
      </c>
      <c r="ABY96" s="917" t="s">
        <v>735</v>
      </c>
      <c r="ABZ96" s="917" t="s">
        <v>735</v>
      </c>
      <c r="ACA96" s="917" t="s">
        <v>735</v>
      </c>
      <c r="ACB96" s="917" t="s">
        <v>735</v>
      </c>
      <c r="ACC96" s="917" t="s">
        <v>735</v>
      </c>
      <c r="ACD96" s="917" t="s">
        <v>735</v>
      </c>
      <c r="ACE96" s="917" t="s">
        <v>735</v>
      </c>
      <c r="ACF96" s="917" t="s">
        <v>735</v>
      </c>
      <c r="ACG96" s="917" t="s">
        <v>735</v>
      </c>
      <c r="ACH96" s="917" t="s">
        <v>735</v>
      </c>
      <c r="ACI96" s="917" t="s">
        <v>735</v>
      </c>
      <c r="ACJ96" s="917" t="s">
        <v>735</v>
      </c>
      <c r="ACK96" s="917" t="s">
        <v>735</v>
      </c>
      <c r="ACL96" s="917" t="s">
        <v>735</v>
      </c>
      <c r="ACM96" s="917" t="s">
        <v>735</v>
      </c>
      <c r="ACN96" s="917" t="s">
        <v>735</v>
      </c>
      <c r="ACO96" s="917" t="s">
        <v>735</v>
      </c>
      <c r="ACP96" s="917" t="s">
        <v>735</v>
      </c>
      <c r="ACQ96" s="917" t="s">
        <v>735</v>
      </c>
      <c r="ACR96" s="917" t="s">
        <v>735</v>
      </c>
      <c r="ACS96" s="917" t="s">
        <v>735</v>
      </c>
      <c r="ACT96" s="917" t="s">
        <v>735</v>
      </c>
      <c r="ACU96" s="917" t="s">
        <v>735</v>
      </c>
      <c r="ACV96" s="917" t="s">
        <v>735</v>
      </c>
      <c r="ACW96" s="917" t="s">
        <v>735</v>
      </c>
      <c r="ACX96" s="917" t="s">
        <v>735</v>
      </c>
      <c r="ACY96" s="917" t="s">
        <v>735</v>
      </c>
      <c r="ACZ96" s="917" t="s">
        <v>735</v>
      </c>
      <c r="ADA96" s="917" t="s">
        <v>735</v>
      </c>
      <c r="ADB96" s="917" t="s">
        <v>735</v>
      </c>
      <c r="ADC96" s="917" t="s">
        <v>735</v>
      </c>
      <c r="ADD96" s="917" t="s">
        <v>735</v>
      </c>
      <c r="ADE96" s="917" t="s">
        <v>735</v>
      </c>
      <c r="ADF96" s="917" t="s">
        <v>735</v>
      </c>
      <c r="ADG96" s="917" t="s">
        <v>735</v>
      </c>
      <c r="ADH96" s="917" t="s">
        <v>735</v>
      </c>
      <c r="ADI96" s="917" t="s">
        <v>735</v>
      </c>
      <c r="ADJ96" s="917" t="s">
        <v>735</v>
      </c>
      <c r="ADK96" s="917" t="s">
        <v>735</v>
      </c>
      <c r="ADL96" s="917" t="s">
        <v>735</v>
      </c>
      <c r="ADM96" s="917" t="s">
        <v>735</v>
      </c>
      <c r="ADN96" s="917" t="s">
        <v>735</v>
      </c>
      <c r="ADO96" s="917" t="s">
        <v>735</v>
      </c>
      <c r="ADP96" s="917" t="s">
        <v>735</v>
      </c>
      <c r="ADQ96" s="917" t="s">
        <v>735</v>
      </c>
      <c r="ADR96" s="917" t="s">
        <v>735</v>
      </c>
      <c r="ADS96" s="917" t="s">
        <v>735</v>
      </c>
      <c r="ADT96" s="917" t="s">
        <v>735</v>
      </c>
      <c r="ADU96" s="917" t="s">
        <v>735</v>
      </c>
      <c r="ADV96" s="917" t="s">
        <v>735</v>
      </c>
      <c r="ADW96" s="917" t="s">
        <v>735</v>
      </c>
      <c r="ADX96" s="917" t="s">
        <v>735</v>
      </c>
      <c r="ADY96" s="917" t="s">
        <v>735</v>
      </c>
      <c r="ADZ96" s="917" t="s">
        <v>735</v>
      </c>
      <c r="AEA96" s="917" t="s">
        <v>735</v>
      </c>
      <c r="AEB96" s="917" t="s">
        <v>735</v>
      </c>
      <c r="AEC96" s="917" t="s">
        <v>735</v>
      </c>
      <c r="AED96" s="917" t="s">
        <v>735</v>
      </c>
      <c r="AEE96" s="917" t="s">
        <v>735</v>
      </c>
      <c r="AEF96" s="917" t="s">
        <v>735</v>
      </c>
      <c r="AEG96" s="917" t="s">
        <v>735</v>
      </c>
      <c r="AEH96" s="917" t="s">
        <v>735</v>
      </c>
      <c r="AEI96" s="917" t="s">
        <v>735</v>
      </c>
      <c r="AEJ96" s="917" t="s">
        <v>735</v>
      </c>
      <c r="AEK96" s="917" t="s">
        <v>735</v>
      </c>
      <c r="AEL96" s="917" t="s">
        <v>735</v>
      </c>
      <c r="AEM96" s="917" t="s">
        <v>735</v>
      </c>
      <c r="AEN96" s="917" t="s">
        <v>735</v>
      </c>
      <c r="AEO96" s="917" t="s">
        <v>735</v>
      </c>
      <c r="AEP96" s="917" t="s">
        <v>735</v>
      </c>
      <c r="AEQ96" s="917" t="s">
        <v>735</v>
      </c>
      <c r="AER96" s="917" t="s">
        <v>735</v>
      </c>
      <c r="AES96" s="917" t="s">
        <v>735</v>
      </c>
      <c r="AET96" s="917" t="s">
        <v>735</v>
      </c>
      <c r="AEU96" s="917" t="s">
        <v>735</v>
      </c>
      <c r="AEV96" s="917" t="s">
        <v>735</v>
      </c>
      <c r="AEW96" s="917" t="s">
        <v>735</v>
      </c>
      <c r="AEX96" s="917" t="s">
        <v>735</v>
      </c>
      <c r="AEY96" s="917" t="s">
        <v>735</v>
      </c>
      <c r="AEZ96" s="917" t="s">
        <v>735</v>
      </c>
      <c r="AFA96" s="917" t="s">
        <v>735</v>
      </c>
      <c r="AFB96" s="917" t="s">
        <v>735</v>
      </c>
      <c r="AFC96" s="917" t="s">
        <v>735</v>
      </c>
      <c r="AFD96" s="917" t="s">
        <v>735</v>
      </c>
      <c r="AFE96" s="917" t="s">
        <v>735</v>
      </c>
      <c r="AFF96" s="917" t="s">
        <v>735</v>
      </c>
      <c r="AFG96" s="917" t="s">
        <v>735</v>
      </c>
      <c r="AFH96" s="917" t="s">
        <v>735</v>
      </c>
      <c r="AFI96" s="917" t="s">
        <v>735</v>
      </c>
      <c r="AFJ96" s="917" t="s">
        <v>735</v>
      </c>
      <c r="AFK96" s="917" t="s">
        <v>735</v>
      </c>
      <c r="AFL96" s="917" t="s">
        <v>735</v>
      </c>
      <c r="AFM96" s="917" t="s">
        <v>735</v>
      </c>
      <c r="AFN96" s="917" t="s">
        <v>735</v>
      </c>
      <c r="AFO96" s="917" t="s">
        <v>735</v>
      </c>
      <c r="AFP96" s="917" t="s">
        <v>735</v>
      </c>
      <c r="AFQ96" s="917" t="s">
        <v>735</v>
      </c>
      <c r="AFR96" s="917" t="s">
        <v>735</v>
      </c>
      <c r="AFS96" s="917" t="s">
        <v>735</v>
      </c>
      <c r="AFT96" s="917" t="s">
        <v>735</v>
      </c>
      <c r="AFU96" s="917" t="s">
        <v>735</v>
      </c>
      <c r="AFV96" s="917" t="s">
        <v>735</v>
      </c>
      <c r="AFW96" s="917" t="s">
        <v>735</v>
      </c>
      <c r="AFX96" s="917" t="s">
        <v>735</v>
      </c>
      <c r="AFY96" s="917" t="s">
        <v>735</v>
      </c>
      <c r="AFZ96" s="917" t="s">
        <v>735</v>
      </c>
      <c r="AGA96" s="917" t="s">
        <v>735</v>
      </c>
      <c r="AGB96" s="917" t="s">
        <v>735</v>
      </c>
      <c r="AGC96" s="917" t="s">
        <v>735</v>
      </c>
      <c r="AGD96" s="917" t="s">
        <v>735</v>
      </c>
      <c r="AGE96" s="917" t="s">
        <v>735</v>
      </c>
      <c r="AGF96" s="917" t="s">
        <v>735</v>
      </c>
      <c r="AGG96" s="917" t="s">
        <v>735</v>
      </c>
      <c r="AGH96" s="917" t="s">
        <v>735</v>
      </c>
      <c r="AGI96" s="917" t="s">
        <v>735</v>
      </c>
      <c r="AGJ96" s="917" t="s">
        <v>735</v>
      </c>
      <c r="AGK96" s="917" t="s">
        <v>735</v>
      </c>
      <c r="AGL96" s="917" t="s">
        <v>735</v>
      </c>
      <c r="AGM96" s="917" t="s">
        <v>735</v>
      </c>
      <c r="AGN96" s="917" t="s">
        <v>735</v>
      </c>
      <c r="AGO96" s="917" t="s">
        <v>735</v>
      </c>
      <c r="AGP96" s="917" t="s">
        <v>735</v>
      </c>
      <c r="AGQ96" s="917" t="s">
        <v>735</v>
      </c>
      <c r="AGR96" s="917" t="s">
        <v>735</v>
      </c>
      <c r="AGS96" s="917" t="s">
        <v>735</v>
      </c>
      <c r="AGT96" s="917" t="s">
        <v>735</v>
      </c>
      <c r="AGU96" s="917" t="s">
        <v>735</v>
      </c>
      <c r="AGV96" s="917" t="s">
        <v>735</v>
      </c>
      <c r="AGW96" s="917" t="s">
        <v>735</v>
      </c>
      <c r="AGX96" s="917" t="s">
        <v>735</v>
      </c>
      <c r="AGY96" s="917" t="s">
        <v>735</v>
      </c>
      <c r="AGZ96" s="917" t="s">
        <v>735</v>
      </c>
      <c r="AHA96" s="917" t="s">
        <v>735</v>
      </c>
      <c r="AHB96" s="917" t="s">
        <v>735</v>
      </c>
      <c r="AHC96" s="917" t="s">
        <v>735</v>
      </c>
      <c r="AHD96" s="917" t="s">
        <v>735</v>
      </c>
      <c r="AHE96" s="917" t="s">
        <v>735</v>
      </c>
      <c r="AHF96" s="917" t="s">
        <v>735</v>
      </c>
      <c r="AHG96" s="917" t="s">
        <v>735</v>
      </c>
      <c r="AHH96" s="917" t="s">
        <v>735</v>
      </c>
      <c r="AHI96" s="917" t="s">
        <v>735</v>
      </c>
      <c r="AHJ96" s="917" t="s">
        <v>735</v>
      </c>
      <c r="AHK96" s="917" t="s">
        <v>735</v>
      </c>
      <c r="AHL96" s="917" t="s">
        <v>735</v>
      </c>
      <c r="AHM96" s="917" t="s">
        <v>735</v>
      </c>
      <c r="AHN96" s="917" t="s">
        <v>735</v>
      </c>
      <c r="AHO96" s="917" t="s">
        <v>735</v>
      </c>
      <c r="AHP96" s="917" t="s">
        <v>735</v>
      </c>
      <c r="AHQ96" s="917" t="s">
        <v>735</v>
      </c>
      <c r="AHR96" s="917" t="s">
        <v>735</v>
      </c>
      <c r="AHS96" s="917" t="s">
        <v>735</v>
      </c>
      <c r="AHT96" s="917" t="s">
        <v>735</v>
      </c>
      <c r="AHU96" s="917" t="s">
        <v>735</v>
      </c>
      <c r="AHV96" s="917" t="s">
        <v>735</v>
      </c>
      <c r="AHW96" s="917" t="s">
        <v>735</v>
      </c>
      <c r="AHX96" s="917" t="s">
        <v>735</v>
      </c>
      <c r="AHY96" s="917" t="s">
        <v>735</v>
      </c>
      <c r="AHZ96" s="917" t="s">
        <v>735</v>
      </c>
      <c r="AIA96" s="917" t="s">
        <v>735</v>
      </c>
      <c r="AIB96" s="917" t="s">
        <v>735</v>
      </c>
      <c r="AIC96" s="917" t="s">
        <v>735</v>
      </c>
      <c r="AID96" s="917" t="s">
        <v>735</v>
      </c>
      <c r="AIE96" s="917" t="s">
        <v>735</v>
      </c>
      <c r="AIF96" s="917" t="s">
        <v>735</v>
      </c>
      <c r="AIG96" s="917" t="s">
        <v>735</v>
      </c>
      <c r="AIH96" s="917" t="s">
        <v>735</v>
      </c>
      <c r="AII96" s="917" t="s">
        <v>735</v>
      </c>
      <c r="AIJ96" s="917" t="s">
        <v>735</v>
      </c>
      <c r="AIK96" s="917" t="s">
        <v>735</v>
      </c>
      <c r="AIL96" s="917" t="s">
        <v>735</v>
      </c>
      <c r="AIM96" s="917" t="s">
        <v>735</v>
      </c>
      <c r="AIN96" s="917" t="s">
        <v>735</v>
      </c>
      <c r="AIO96" s="917" t="s">
        <v>735</v>
      </c>
      <c r="AIP96" s="917" t="s">
        <v>735</v>
      </c>
      <c r="AIQ96" s="917" t="s">
        <v>735</v>
      </c>
      <c r="AIR96" s="917" t="s">
        <v>735</v>
      </c>
      <c r="AIS96" s="917" t="s">
        <v>735</v>
      </c>
      <c r="AIT96" s="917" t="s">
        <v>735</v>
      </c>
      <c r="AIU96" s="917" t="s">
        <v>735</v>
      </c>
      <c r="AIV96" s="917" t="s">
        <v>735</v>
      </c>
      <c r="AIW96" s="917" t="s">
        <v>735</v>
      </c>
      <c r="AIX96" s="917" t="s">
        <v>735</v>
      </c>
      <c r="AIY96" s="917" t="s">
        <v>735</v>
      </c>
      <c r="AIZ96" s="917" t="s">
        <v>735</v>
      </c>
      <c r="AJA96" s="917" t="s">
        <v>735</v>
      </c>
      <c r="AJB96" s="917" t="s">
        <v>735</v>
      </c>
      <c r="AJC96" s="917" t="s">
        <v>735</v>
      </c>
      <c r="AJD96" s="917" t="s">
        <v>735</v>
      </c>
      <c r="AJE96" s="917" t="s">
        <v>735</v>
      </c>
      <c r="AJF96" s="917" t="s">
        <v>735</v>
      </c>
      <c r="AJG96" s="917" t="s">
        <v>735</v>
      </c>
      <c r="AJH96" s="917" t="s">
        <v>735</v>
      </c>
      <c r="AJI96" s="917" t="s">
        <v>735</v>
      </c>
      <c r="AJJ96" s="917" t="s">
        <v>735</v>
      </c>
      <c r="AJK96" s="917" t="s">
        <v>735</v>
      </c>
      <c r="AJL96" s="917" t="s">
        <v>735</v>
      </c>
      <c r="AJM96" s="917" t="s">
        <v>735</v>
      </c>
      <c r="AJN96" s="917" t="s">
        <v>735</v>
      </c>
      <c r="AJO96" s="917" t="s">
        <v>735</v>
      </c>
      <c r="AJP96" s="917" t="s">
        <v>735</v>
      </c>
      <c r="AJQ96" s="917" t="s">
        <v>735</v>
      </c>
      <c r="AJR96" s="917" t="s">
        <v>735</v>
      </c>
      <c r="AJS96" s="917" t="s">
        <v>735</v>
      </c>
      <c r="AJT96" s="917" t="s">
        <v>735</v>
      </c>
      <c r="AJU96" s="917" t="s">
        <v>735</v>
      </c>
      <c r="AJV96" s="917" t="s">
        <v>735</v>
      </c>
      <c r="AJW96" s="917" t="s">
        <v>735</v>
      </c>
      <c r="AJX96" s="917" t="s">
        <v>735</v>
      </c>
      <c r="AJY96" s="917" t="s">
        <v>735</v>
      </c>
      <c r="AJZ96" s="917" t="s">
        <v>735</v>
      </c>
      <c r="AKA96" s="917" t="s">
        <v>735</v>
      </c>
      <c r="AKB96" s="917" t="s">
        <v>735</v>
      </c>
      <c r="AKC96" s="917" t="s">
        <v>735</v>
      </c>
      <c r="AKD96" s="917" t="s">
        <v>735</v>
      </c>
      <c r="AKE96" s="917" t="s">
        <v>735</v>
      </c>
      <c r="AKF96" s="917" t="s">
        <v>735</v>
      </c>
      <c r="AKG96" s="917" t="s">
        <v>735</v>
      </c>
      <c r="AKH96" s="917" t="s">
        <v>735</v>
      </c>
      <c r="AKI96" s="917" t="s">
        <v>735</v>
      </c>
      <c r="AKJ96" s="917" t="s">
        <v>735</v>
      </c>
      <c r="AKK96" s="917" t="s">
        <v>735</v>
      </c>
      <c r="AKL96" s="917" t="s">
        <v>735</v>
      </c>
      <c r="AKM96" s="917" t="s">
        <v>735</v>
      </c>
      <c r="AKN96" s="917" t="s">
        <v>735</v>
      </c>
      <c r="AKO96" s="917" t="s">
        <v>735</v>
      </c>
      <c r="AKP96" s="917" t="s">
        <v>735</v>
      </c>
      <c r="AKQ96" s="917" t="s">
        <v>735</v>
      </c>
      <c r="AKR96" s="917" t="s">
        <v>735</v>
      </c>
      <c r="AKS96" s="917" t="s">
        <v>735</v>
      </c>
      <c r="AKT96" s="917" t="s">
        <v>735</v>
      </c>
      <c r="AKU96" s="917" t="s">
        <v>735</v>
      </c>
      <c r="AKV96" s="917" t="s">
        <v>735</v>
      </c>
      <c r="AKW96" s="917" t="s">
        <v>735</v>
      </c>
      <c r="AKX96" s="917" t="s">
        <v>735</v>
      </c>
      <c r="AKY96" s="917" t="s">
        <v>735</v>
      </c>
      <c r="AKZ96" s="917" t="s">
        <v>735</v>
      </c>
      <c r="ALA96" s="917" t="s">
        <v>735</v>
      </c>
      <c r="ALB96" s="917" t="s">
        <v>735</v>
      </c>
      <c r="ALC96" s="917" t="s">
        <v>735</v>
      </c>
      <c r="ALD96" s="917" t="s">
        <v>735</v>
      </c>
      <c r="ALE96" s="917" t="s">
        <v>735</v>
      </c>
      <c r="ALF96" s="917" t="s">
        <v>735</v>
      </c>
      <c r="ALG96" s="917" t="s">
        <v>735</v>
      </c>
      <c r="ALH96" s="917" t="s">
        <v>735</v>
      </c>
      <c r="ALI96" s="917" t="s">
        <v>735</v>
      </c>
      <c r="ALJ96" s="917" t="s">
        <v>735</v>
      </c>
      <c r="ALK96" s="917" t="s">
        <v>735</v>
      </c>
      <c r="ALL96" s="917" t="s">
        <v>735</v>
      </c>
      <c r="ALM96" s="917" t="s">
        <v>735</v>
      </c>
      <c r="ALN96" s="917" t="s">
        <v>735</v>
      </c>
      <c r="ALO96" s="917" t="s">
        <v>735</v>
      </c>
      <c r="ALP96" s="917" t="s">
        <v>735</v>
      </c>
      <c r="ALQ96" s="917" t="s">
        <v>735</v>
      </c>
      <c r="ALR96" s="917" t="s">
        <v>735</v>
      </c>
      <c r="ALS96" s="917" t="s">
        <v>735</v>
      </c>
      <c r="ALT96" s="917" t="s">
        <v>735</v>
      </c>
      <c r="ALU96" s="917" t="s">
        <v>735</v>
      </c>
      <c r="ALV96" s="917" t="s">
        <v>735</v>
      </c>
      <c r="ALW96" s="917" t="s">
        <v>735</v>
      </c>
      <c r="ALX96" s="917" t="s">
        <v>735</v>
      </c>
      <c r="ALY96" s="917" t="s">
        <v>735</v>
      </c>
      <c r="ALZ96" s="917" t="s">
        <v>735</v>
      </c>
      <c r="AMA96" s="917" t="s">
        <v>735</v>
      </c>
      <c r="AMB96" s="917" t="s">
        <v>735</v>
      </c>
      <c r="AMC96" s="917" t="s">
        <v>735</v>
      </c>
      <c r="AMD96" s="917" t="s">
        <v>735</v>
      </c>
      <c r="AME96" s="917" t="s">
        <v>735</v>
      </c>
      <c r="AMF96" s="917" t="s">
        <v>735</v>
      </c>
      <c r="AMG96" s="917" t="s">
        <v>735</v>
      </c>
      <c r="AMH96" s="917" t="s">
        <v>735</v>
      </c>
      <c r="AMI96" s="917" t="s">
        <v>735</v>
      </c>
      <c r="AMJ96" s="917" t="s">
        <v>735</v>
      </c>
      <c r="AMK96" s="917" t="s">
        <v>735</v>
      </c>
      <c r="AML96" s="917" t="s">
        <v>735</v>
      </c>
      <c r="AMM96" s="917" t="s">
        <v>735</v>
      </c>
      <c r="AMN96" s="917" t="s">
        <v>735</v>
      </c>
      <c r="AMO96" s="917" t="s">
        <v>735</v>
      </c>
      <c r="AMP96" s="917" t="s">
        <v>735</v>
      </c>
      <c r="AMQ96" s="917" t="s">
        <v>735</v>
      </c>
      <c r="AMR96" s="917" t="s">
        <v>735</v>
      </c>
      <c r="AMS96" s="917" t="s">
        <v>735</v>
      </c>
      <c r="AMT96" s="917" t="s">
        <v>735</v>
      </c>
      <c r="AMU96" s="917" t="s">
        <v>735</v>
      </c>
      <c r="AMV96" s="917" t="s">
        <v>735</v>
      </c>
      <c r="AMW96" s="917" t="s">
        <v>735</v>
      </c>
      <c r="AMX96" s="917" t="s">
        <v>735</v>
      </c>
      <c r="AMY96" s="917" t="s">
        <v>735</v>
      </c>
      <c r="AMZ96" s="917" t="s">
        <v>735</v>
      </c>
      <c r="ANA96" s="917" t="s">
        <v>735</v>
      </c>
      <c r="ANB96" s="917" t="s">
        <v>735</v>
      </c>
      <c r="ANC96" s="917" t="s">
        <v>735</v>
      </c>
      <c r="AND96" s="917" t="s">
        <v>735</v>
      </c>
      <c r="ANE96" s="917" t="s">
        <v>735</v>
      </c>
      <c r="ANF96" s="917" t="s">
        <v>735</v>
      </c>
      <c r="ANG96" s="917" t="s">
        <v>735</v>
      </c>
      <c r="ANH96" s="917" t="s">
        <v>735</v>
      </c>
      <c r="ANI96" s="917" t="s">
        <v>735</v>
      </c>
      <c r="ANJ96" s="917" t="s">
        <v>735</v>
      </c>
      <c r="ANK96" s="917" t="s">
        <v>735</v>
      </c>
      <c r="ANL96" s="917" t="s">
        <v>735</v>
      </c>
      <c r="ANM96" s="917" t="s">
        <v>735</v>
      </c>
      <c r="ANN96" s="917" t="s">
        <v>735</v>
      </c>
      <c r="ANO96" s="917" t="s">
        <v>735</v>
      </c>
      <c r="ANP96" s="917" t="s">
        <v>735</v>
      </c>
      <c r="ANQ96" s="917" t="s">
        <v>735</v>
      </c>
      <c r="ANR96" s="917" t="s">
        <v>735</v>
      </c>
      <c r="ANS96" s="917" t="s">
        <v>735</v>
      </c>
      <c r="ANT96" s="917" t="s">
        <v>735</v>
      </c>
      <c r="ANU96" s="917" t="s">
        <v>735</v>
      </c>
      <c r="ANV96" s="917" t="s">
        <v>735</v>
      </c>
      <c r="ANW96" s="917" t="s">
        <v>735</v>
      </c>
      <c r="ANX96" s="917" t="s">
        <v>735</v>
      </c>
      <c r="ANY96" s="917" t="s">
        <v>735</v>
      </c>
      <c r="ANZ96" s="917" t="s">
        <v>735</v>
      </c>
      <c r="AOA96" s="917" t="s">
        <v>735</v>
      </c>
      <c r="AOB96" s="917" t="s">
        <v>735</v>
      </c>
      <c r="AOC96" s="917" t="s">
        <v>735</v>
      </c>
      <c r="AOD96" s="917" t="s">
        <v>735</v>
      </c>
      <c r="AOE96" s="917" t="s">
        <v>735</v>
      </c>
      <c r="AOF96" s="917" t="s">
        <v>735</v>
      </c>
      <c r="AOG96" s="917" t="s">
        <v>735</v>
      </c>
      <c r="AOH96" s="917" t="s">
        <v>735</v>
      </c>
      <c r="AOI96" s="917" t="s">
        <v>735</v>
      </c>
      <c r="AOJ96" s="917" t="s">
        <v>735</v>
      </c>
      <c r="AOK96" s="917" t="s">
        <v>735</v>
      </c>
      <c r="AOL96" s="917" t="s">
        <v>735</v>
      </c>
      <c r="AOM96" s="917" t="s">
        <v>735</v>
      </c>
      <c r="AON96" s="917" t="s">
        <v>735</v>
      </c>
      <c r="AOO96" s="917" t="s">
        <v>735</v>
      </c>
      <c r="AOP96" s="917" t="s">
        <v>735</v>
      </c>
      <c r="AOQ96" s="917" t="s">
        <v>735</v>
      </c>
      <c r="AOR96" s="917" t="s">
        <v>735</v>
      </c>
      <c r="AOS96" s="917" t="s">
        <v>735</v>
      </c>
      <c r="AOT96" s="917" t="s">
        <v>735</v>
      </c>
      <c r="AOU96" s="917" t="s">
        <v>735</v>
      </c>
      <c r="AOV96" s="917" t="s">
        <v>735</v>
      </c>
      <c r="AOW96" s="917" t="s">
        <v>735</v>
      </c>
      <c r="AOX96" s="917" t="s">
        <v>735</v>
      </c>
      <c r="AOY96" s="917" t="s">
        <v>735</v>
      </c>
      <c r="AOZ96" s="917" t="s">
        <v>735</v>
      </c>
      <c r="APA96" s="917" t="s">
        <v>735</v>
      </c>
      <c r="APB96" s="917" t="s">
        <v>735</v>
      </c>
      <c r="APC96" s="917" t="s">
        <v>735</v>
      </c>
      <c r="APD96" s="917" t="s">
        <v>735</v>
      </c>
      <c r="APE96" s="917" t="s">
        <v>735</v>
      </c>
      <c r="APF96" s="917" t="s">
        <v>735</v>
      </c>
      <c r="APG96" s="917" t="s">
        <v>735</v>
      </c>
      <c r="APH96" s="917" t="s">
        <v>735</v>
      </c>
      <c r="API96" s="917" t="s">
        <v>735</v>
      </c>
      <c r="APJ96" s="917" t="s">
        <v>735</v>
      </c>
      <c r="APK96" s="917" t="s">
        <v>735</v>
      </c>
      <c r="APL96" s="917" t="s">
        <v>735</v>
      </c>
      <c r="APM96" s="917" t="s">
        <v>735</v>
      </c>
      <c r="APN96" s="917" t="s">
        <v>735</v>
      </c>
      <c r="APO96" s="917" t="s">
        <v>735</v>
      </c>
      <c r="APP96" s="917" t="s">
        <v>735</v>
      </c>
      <c r="APQ96" s="917" t="s">
        <v>735</v>
      </c>
      <c r="APR96" s="917" t="s">
        <v>735</v>
      </c>
      <c r="APS96" s="917" t="s">
        <v>735</v>
      </c>
      <c r="APT96" s="917" t="s">
        <v>735</v>
      </c>
      <c r="APU96" s="917" t="s">
        <v>735</v>
      </c>
      <c r="APV96" s="917" t="s">
        <v>735</v>
      </c>
      <c r="APW96" s="917" t="s">
        <v>735</v>
      </c>
      <c r="APX96" s="917" t="s">
        <v>735</v>
      </c>
      <c r="APY96" s="917" t="s">
        <v>735</v>
      </c>
      <c r="APZ96" s="917" t="s">
        <v>735</v>
      </c>
      <c r="AQA96" s="917" t="s">
        <v>735</v>
      </c>
      <c r="AQB96" s="917" t="s">
        <v>735</v>
      </c>
      <c r="AQC96" s="917" t="s">
        <v>735</v>
      </c>
      <c r="AQD96" s="917" t="s">
        <v>735</v>
      </c>
      <c r="AQE96" s="917" t="s">
        <v>735</v>
      </c>
      <c r="AQF96" s="917" t="s">
        <v>735</v>
      </c>
      <c r="AQG96" s="917" t="s">
        <v>735</v>
      </c>
      <c r="AQH96" s="917" t="s">
        <v>735</v>
      </c>
      <c r="AQI96" s="917" t="s">
        <v>735</v>
      </c>
      <c r="AQJ96" s="917" t="s">
        <v>735</v>
      </c>
      <c r="AQK96" s="917" t="s">
        <v>735</v>
      </c>
      <c r="AQL96" s="917" t="s">
        <v>735</v>
      </c>
      <c r="AQM96" s="917" t="s">
        <v>735</v>
      </c>
      <c r="AQN96" s="917" t="s">
        <v>735</v>
      </c>
      <c r="AQO96" s="917" t="s">
        <v>735</v>
      </c>
      <c r="AQP96" s="917" t="s">
        <v>735</v>
      </c>
      <c r="AQQ96" s="917" t="s">
        <v>735</v>
      </c>
      <c r="AQR96" s="917" t="s">
        <v>735</v>
      </c>
      <c r="AQS96" s="917" t="s">
        <v>735</v>
      </c>
      <c r="AQT96" s="917" t="s">
        <v>735</v>
      </c>
      <c r="AQU96" s="917" t="s">
        <v>735</v>
      </c>
      <c r="AQV96" s="917" t="s">
        <v>735</v>
      </c>
      <c r="AQW96" s="917" t="s">
        <v>735</v>
      </c>
      <c r="AQX96" s="917" t="s">
        <v>735</v>
      </c>
      <c r="AQY96" s="917" t="s">
        <v>735</v>
      </c>
      <c r="AQZ96" s="917" t="s">
        <v>735</v>
      </c>
      <c r="ARA96" s="917" t="s">
        <v>735</v>
      </c>
      <c r="ARB96" s="917" t="s">
        <v>735</v>
      </c>
      <c r="ARC96" s="917" t="s">
        <v>735</v>
      </c>
      <c r="ARD96" s="917" t="s">
        <v>735</v>
      </c>
      <c r="ARE96" s="917" t="s">
        <v>735</v>
      </c>
      <c r="ARF96" s="917" t="s">
        <v>735</v>
      </c>
      <c r="ARG96" s="917" t="s">
        <v>735</v>
      </c>
      <c r="ARH96" s="917" t="s">
        <v>735</v>
      </c>
      <c r="ARI96" s="917" t="s">
        <v>735</v>
      </c>
      <c r="ARJ96" s="917" t="s">
        <v>735</v>
      </c>
      <c r="ARK96" s="917" t="s">
        <v>735</v>
      </c>
      <c r="ARL96" s="917" t="s">
        <v>735</v>
      </c>
      <c r="ARM96" s="917" t="s">
        <v>735</v>
      </c>
      <c r="ARN96" s="917" t="s">
        <v>735</v>
      </c>
      <c r="ARO96" s="917" t="s">
        <v>735</v>
      </c>
      <c r="ARP96" s="917" t="s">
        <v>735</v>
      </c>
      <c r="ARQ96" s="917" t="s">
        <v>735</v>
      </c>
      <c r="ARR96" s="917" t="s">
        <v>735</v>
      </c>
      <c r="ARS96" s="917" t="s">
        <v>735</v>
      </c>
      <c r="ART96" s="917" t="s">
        <v>735</v>
      </c>
      <c r="ARU96" s="917" t="s">
        <v>735</v>
      </c>
      <c r="ARV96" s="917" t="s">
        <v>735</v>
      </c>
      <c r="ARW96" s="917" t="s">
        <v>735</v>
      </c>
      <c r="ARX96" s="917" t="s">
        <v>735</v>
      </c>
      <c r="ARY96" s="917" t="s">
        <v>735</v>
      </c>
      <c r="ARZ96" s="917" t="s">
        <v>735</v>
      </c>
      <c r="ASA96" s="917" t="s">
        <v>735</v>
      </c>
      <c r="ASB96" s="917" t="s">
        <v>735</v>
      </c>
      <c r="ASC96" s="917" t="s">
        <v>735</v>
      </c>
      <c r="ASD96" s="917" t="s">
        <v>735</v>
      </c>
      <c r="ASE96" s="917" t="s">
        <v>735</v>
      </c>
      <c r="ASF96" s="917" t="s">
        <v>735</v>
      </c>
      <c r="ASG96" s="917" t="s">
        <v>735</v>
      </c>
      <c r="ASH96" s="917" t="s">
        <v>735</v>
      </c>
      <c r="ASI96" s="917" t="s">
        <v>735</v>
      </c>
      <c r="ASJ96" s="917" t="s">
        <v>735</v>
      </c>
      <c r="ASK96" s="917" t="s">
        <v>735</v>
      </c>
      <c r="ASL96" s="917" t="s">
        <v>735</v>
      </c>
      <c r="ASM96" s="917" t="s">
        <v>735</v>
      </c>
      <c r="ASN96" s="917" t="s">
        <v>735</v>
      </c>
      <c r="ASO96" s="917" t="s">
        <v>735</v>
      </c>
      <c r="ASP96" s="917" t="s">
        <v>735</v>
      </c>
      <c r="ASQ96" s="917" t="s">
        <v>735</v>
      </c>
      <c r="ASR96" s="917" t="s">
        <v>735</v>
      </c>
      <c r="ASS96" s="917" t="s">
        <v>735</v>
      </c>
      <c r="AST96" s="917" t="s">
        <v>735</v>
      </c>
      <c r="ASU96" s="917" t="s">
        <v>735</v>
      </c>
      <c r="ASV96" s="917" t="s">
        <v>735</v>
      </c>
      <c r="ASW96" s="917" t="s">
        <v>735</v>
      </c>
      <c r="ASX96" s="917" t="s">
        <v>735</v>
      </c>
      <c r="ASY96" s="917" t="s">
        <v>735</v>
      </c>
      <c r="ASZ96" s="917" t="s">
        <v>735</v>
      </c>
      <c r="ATA96" s="917" t="s">
        <v>735</v>
      </c>
      <c r="ATB96" s="917" t="s">
        <v>735</v>
      </c>
      <c r="ATC96" s="917" t="s">
        <v>735</v>
      </c>
      <c r="ATD96" s="917" t="s">
        <v>735</v>
      </c>
      <c r="ATE96" s="917" t="s">
        <v>735</v>
      </c>
      <c r="ATF96" s="917" t="s">
        <v>735</v>
      </c>
      <c r="ATG96" s="917" t="s">
        <v>735</v>
      </c>
      <c r="ATH96" s="917" t="s">
        <v>735</v>
      </c>
      <c r="ATI96" s="917" t="s">
        <v>735</v>
      </c>
      <c r="ATJ96" s="917" t="s">
        <v>735</v>
      </c>
      <c r="ATK96" s="917" t="s">
        <v>735</v>
      </c>
      <c r="ATL96" s="917" t="s">
        <v>735</v>
      </c>
      <c r="ATM96" s="917" t="s">
        <v>735</v>
      </c>
      <c r="ATN96" s="917" t="s">
        <v>735</v>
      </c>
      <c r="ATO96" s="917" t="s">
        <v>735</v>
      </c>
      <c r="ATP96" s="917" t="s">
        <v>735</v>
      </c>
      <c r="ATQ96" s="917" t="s">
        <v>735</v>
      </c>
      <c r="ATR96" s="917" t="s">
        <v>735</v>
      </c>
      <c r="ATS96" s="917" t="s">
        <v>735</v>
      </c>
      <c r="ATT96" s="917" t="s">
        <v>735</v>
      </c>
      <c r="ATU96" s="917" t="s">
        <v>735</v>
      </c>
      <c r="ATV96" s="917" t="s">
        <v>735</v>
      </c>
      <c r="ATW96" s="917" t="s">
        <v>735</v>
      </c>
      <c r="ATX96" s="917" t="s">
        <v>735</v>
      </c>
      <c r="ATY96" s="917" t="s">
        <v>735</v>
      </c>
      <c r="ATZ96" s="917" t="s">
        <v>735</v>
      </c>
      <c r="AUA96" s="917" t="s">
        <v>735</v>
      </c>
      <c r="AUB96" s="917" t="s">
        <v>735</v>
      </c>
      <c r="AUC96" s="917" t="s">
        <v>735</v>
      </c>
      <c r="AUD96" s="917" t="s">
        <v>735</v>
      </c>
      <c r="AUE96" s="917" t="s">
        <v>735</v>
      </c>
      <c r="AUF96" s="917" t="s">
        <v>735</v>
      </c>
      <c r="AUG96" s="917" t="s">
        <v>735</v>
      </c>
      <c r="AUH96" s="917" t="s">
        <v>735</v>
      </c>
      <c r="AUI96" s="917" t="s">
        <v>735</v>
      </c>
      <c r="AUJ96" s="917" t="s">
        <v>735</v>
      </c>
      <c r="AUK96" s="917" t="s">
        <v>735</v>
      </c>
      <c r="AUL96" s="917" t="s">
        <v>735</v>
      </c>
      <c r="AUM96" s="917" t="s">
        <v>735</v>
      </c>
      <c r="AUN96" s="917" t="s">
        <v>735</v>
      </c>
      <c r="AUO96" s="917" t="s">
        <v>735</v>
      </c>
      <c r="AUP96" s="917" t="s">
        <v>735</v>
      </c>
      <c r="AUQ96" s="917" t="s">
        <v>735</v>
      </c>
      <c r="AUR96" s="917" t="s">
        <v>735</v>
      </c>
      <c r="AUS96" s="917" t="s">
        <v>735</v>
      </c>
      <c r="AUT96" s="917" t="s">
        <v>735</v>
      </c>
      <c r="AUU96" s="917" t="s">
        <v>735</v>
      </c>
      <c r="AUV96" s="917" t="s">
        <v>735</v>
      </c>
      <c r="AUW96" s="917" t="s">
        <v>735</v>
      </c>
      <c r="AUX96" s="917" t="s">
        <v>735</v>
      </c>
      <c r="AUY96" s="917" t="s">
        <v>735</v>
      </c>
      <c r="AUZ96" s="917" t="s">
        <v>735</v>
      </c>
      <c r="AVA96" s="917" t="s">
        <v>735</v>
      </c>
      <c r="AVB96" s="917" t="s">
        <v>735</v>
      </c>
      <c r="AVC96" s="917" t="s">
        <v>735</v>
      </c>
      <c r="AVD96" s="917" t="s">
        <v>735</v>
      </c>
      <c r="AVE96" s="917" t="s">
        <v>735</v>
      </c>
      <c r="AVF96" s="917" t="s">
        <v>735</v>
      </c>
      <c r="AVG96" s="917" t="s">
        <v>735</v>
      </c>
      <c r="AVH96" s="917" t="s">
        <v>735</v>
      </c>
      <c r="AVI96" s="917" t="s">
        <v>735</v>
      </c>
      <c r="AVJ96" s="917" t="s">
        <v>735</v>
      </c>
      <c r="AVK96" s="917" t="s">
        <v>735</v>
      </c>
      <c r="AVL96" s="917" t="s">
        <v>735</v>
      </c>
      <c r="AVM96" s="917" t="s">
        <v>735</v>
      </c>
      <c r="AVN96" s="917" t="s">
        <v>735</v>
      </c>
      <c r="AVO96" s="917" t="s">
        <v>735</v>
      </c>
      <c r="AVP96" s="917" t="s">
        <v>735</v>
      </c>
      <c r="AVQ96" s="917" t="s">
        <v>735</v>
      </c>
      <c r="AVR96" s="917" t="s">
        <v>735</v>
      </c>
      <c r="AVS96" s="917" t="s">
        <v>735</v>
      </c>
      <c r="AVT96" s="917" t="s">
        <v>735</v>
      </c>
      <c r="AVU96" s="917" t="s">
        <v>735</v>
      </c>
      <c r="AVV96" s="917" t="s">
        <v>735</v>
      </c>
      <c r="AVW96" s="917" t="s">
        <v>735</v>
      </c>
      <c r="AVX96" s="917" t="s">
        <v>735</v>
      </c>
      <c r="AVY96" s="917" t="s">
        <v>735</v>
      </c>
      <c r="AVZ96" s="917" t="s">
        <v>735</v>
      </c>
      <c r="AWA96" s="917" t="s">
        <v>735</v>
      </c>
      <c r="AWB96" s="917" t="s">
        <v>735</v>
      </c>
      <c r="AWC96" s="917" t="s">
        <v>735</v>
      </c>
      <c r="AWD96" s="917" t="s">
        <v>735</v>
      </c>
      <c r="AWE96" s="917" t="s">
        <v>735</v>
      </c>
      <c r="AWF96" s="917" t="s">
        <v>735</v>
      </c>
      <c r="AWG96" s="917" t="s">
        <v>735</v>
      </c>
      <c r="AWH96" s="917" t="s">
        <v>735</v>
      </c>
      <c r="AWI96" s="917" t="s">
        <v>735</v>
      </c>
      <c r="AWJ96" s="917" t="s">
        <v>735</v>
      </c>
      <c r="AWK96" s="917" t="s">
        <v>735</v>
      </c>
      <c r="AWL96" s="917" t="s">
        <v>735</v>
      </c>
      <c r="AWM96" s="917" t="s">
        <v>735</v>
      </c>
      <c r="AWN96" s="917" t="s">
        <v>735</v>
      </c>
      <c r="AWO96" s="917" t="s">
        <v>735</v>
      </c>
      <c r="AWP96" s="917" t="s">
        <v>735</v>
      </c>
      <c r="AWQ96" s="917" t="s">
        <v>735</v>
      </c>
      <c r="AWR96" s="917" t="s">
        <v>735</v>
      </c>
      <c r="AWS96" s="917" t="s">
        <v>735</v>
      </c>
      <c r="AWT96" s="917" t="s">
        <v>735</v>
      </c>
      <c r="AWU96" s="917" t="s">
        <v>735</v>
      </c>
      <c r="AWV96" s="917" t="s">
        <v>735</v>
      </c>
      <c r="AWW96" s="917" t="s">
        <v>735</v>
      </c>
      <c r="AWX96" s="917" t="s">
        <v>735</v>
      </c>
      <c r="AWY96" s="917" t="s">
        <v>735</v>
      </c>
      <c r="AWZ96" s="917" t="s">
        <v>735</v>
      </c>
      <c r="AXA96" s="917" t="s">
        <v>735</v>
      </c>
      <c r="AXB96" s="917" t="s">
        <v>735</v>
      </c>
      <c r="AXC96" s="917" t="s">
        <v>735</v>
      </c>
      <c r="AXD96" s="917" t="s">
        <v>735</v>
      </c>
      <c r="AXE96" s="917" t="s">
        <v>735</v>
      </c>
      <c r="AXF96" s="917" t="s">
        <v>735</v>
      </c>
      <c r="AXG96" s="917" t="s">
        <v>735</v>
      </c>
      <c r="AXH96" s="917" t="s">
        <v>735</v>
      </c>
      <c r="AXI96" s="917" t="s">
        <v>735</v>
      </c>
      <c r="AXJ96" s="917" t="s">
        <v>735</v>
      </c>
      <c r="AXK96" s="917" t="s">
        <v>735</v>
      </c>
      <c r="AXL96" s="917" t="s">
        <v>735</v>
      </c>
      <c r="AXM96" s="917" t="s">
        <v>735</v>
      </c>
      <c r="AXN96" s="917" t="s">
        <v>735</v>
      </c>
      <c r="AXO96" s="917" t="s">
        <v>735</v>
      </c>
      <c r="AXP96" s="917" t="s">
        <v>735</v>
      </c>
      <c r="AXQ96" s="917" t="s">
        <v>735</v>
      </c>
      <c r="AXR96" s="917" t="s">
        <v>735</v>
      </c>
      <c r="AXS96" s="917" t="s">
        <v>735</v>
      </c>
      <c r="AXT96" s="917" t="s">
        <v>735</v>
      </c>
      <c r="AXU96" s="917" t="s">
        <v>735</v>
      </c>
      <c r="AXV96" s="917" t="s">
        <v>735</v>
      </c>
      <c r="AXW96" s="917" t="s">
        <v>735</v>
      </c>
      <c r="AXX96" s="917" t="s">
        <v>735</v>
      </c>
      <c r="AXY96" s="917" t="s">
        <v>735</v>
      </c>
      <c r="AXZ96" s="917" t="s">
        <v>735</v>
      </c>
      <c r="AYA96" s="917" t="s">
        <v>735</v>
      </c>
      <c r="AYB96" s="917" t="s">
        <v>735</v>
      </c>
      <c r="AYC96" s="917" t="s">
        <v>735</v>
      </c>
      <c r="AYD96" s="917" t="s">
        <v>735</v>
      </c>
      <c r="AYE96" s="917" t="s">
        <v>735</v>
      </c>
      <c r="AYF96" s="917" t="s">
        <v>735</v>
      </c>
      <c r="AYG96" s="917" t="s">
        <v>735</v>
      </c>
      <c r="AYH96" s="917" t="s">
        <v>735</v>
      </c>
      <c r="AYI96" s="917" t="s">
        <v>735</v>
      </c>
      <c r="AYJ96" s="917" t="s">
        <v>735</v>
      </c>
      <c r="AYK96" s="917" t="s">
        <v>735</v>
      </c>
      <c r="AYL96" s="917" t="s">
        <v>735</v>
      </c>
      <c r="AYM96" s="917" t="s">
        <v>735</v>
      </c>
      <c r="AYN96" s="917" t="s">
        <v>735</v>
      </c>
      <c r="AYO96" s="917" t="s">
        <v>735</v>
      </c>
      <c r="AYP96" s="917" t="s">
        <v>735</v>
      </c>
      <c r="AYQ96" s="917" t="s">
        <v>735</v>
      </c>
      <c r="AYR96" s="917" t="s">
        <v>735</v>
      </c>
      <c r="AYS96" s="917" t="s">
        <v>735</v>
      </c>
      <c r="AYT96" s="917" t="s">
        <v>735</v>
      </c>
      <c r="AYU96" s="917" t="s">
        <v>735</v>
      </c>
      <c r="AYV96" s="917" t="s">
        <v>735</v>
      </c>
      <c r="AYW96" s="917" t="s">
        <v>735</v>
      </c>
      <c r="AYX96" s="917" t="s">
        <v>735</v>
      </c>
      <c r="AYY96" s="917" t="s">
        <v>735</v>
      </c>
      <c r="AYZ96" s="917" t="s">
        <v>735</v>
      </c>
      <c r="AZA96" s="917" t="s">
        <v>735</v>
      </c>
      <c r="AZB96" s="917" t="s">
        <v>735</v>
      </c>
      <c r="AZC96" s="917" t="s">
        <v>735</v>
      </c>
      <c r="AZD96" s="917" t="s">
        <v>735</v>
      </c>
      <c r="AZE96" s="917" t="s">
        <v>735</v>
      </c>
      <c r="AZF96" s="917" t="s">
        <v>735</v>
      </c>
      <c r="AZG96" s="917" t="s">
        <v>735</v>
      </c>
      <c r="AZH96" s="917" t="s">
        <v>735</v>
      </c>
      <c r="AZI96" s="917" t="s">
        <v>735</v>
      </c>
      <c r="AZJ96" s="917" t="s">
        <v>735</v>
      </c>
      <c r="AZK96" s="917" t="s">
        <v>735</v>
      </c>
      <c r="AZL96" s="917" t="s">
        <v>735</v>
      </c>
      <c r="AZM96" s="917" t="s">
        <v>735</v>
      </c>
      <c r="AZN96" s="917" t="s">
        <v>735</v>
      </c>
      <c r="AZO96" s="917" t="s">
        <v>735</v>
      </c>
      <c r="AZP96" s="917" t="s">
        <v>735</v>
      </c>
      <c r="AZQ96" s="917" t="s">
        <v>735</v>
      </c>
      <c r="AZR96" s="917" t="s">
        <v>735</v>
      </c>
      <c r="AZS96" s="917" t="s">
        <v>735</v>
      </c>
      <c r="AZT96" s="917" t="s">
        <v>735</v>
      </c>
      <c r="AZU96" s="917" t="s">
        <v>735</v>
      </c>
      <c r="AZV96" s="917" t="s">
        <v>735</v>
      </c>
      <c r="AZW96" s="917" t="s">
        <v>735</v>
      </c>
      <c r="AZX96" s="917" t="s">
        <v>735</v>
      </c>
      <c r="AZY96" s="917" t="s">
        <v>735</v>
      </c>
      <c r="AZZ96" s="917" t="s">
        <v>735</v>
      </c>
      <c r="BAA96" s="917" t="s">
        <v>735</v>
      </c>
      <c r="BAB96" s="917" t="s">
        <v>735</v>
      </c>
      <c r="BAC96" s="917" t="s">
        <v>735</v>
      </c>
      <c r="BAD96" s="917" t="s">
        <v>735</v>
      </c>
      <c r="BAE96" s="917" t="s">
        <v>735</v>
      </c>
      <c r="BAF96" s="917" t="s">
        <v>735</v>
      </c>
      <c r="BAG96" s="917" t="s">
        <v>735</v>
      </c>
      <c r="BAH96" s="917" t="s">
        <v>735</v>
      </c>
      <c r="BAI96" s="917" t="s">
        <v>735</v>
      </c>
      <c r="BAJ96" s="917" t="s">
        <v>735</v>
      </c>
      <c r="BAK96" s="917" t="s">
        <v>735</v>
      </c>
      <c r="BAL96" s="917" t="s">
        <v>735</v>
      </c>
      <c r="BAM96" s="917" t="s">
        <v>735</v>
      </c>
      <c r="BAN96" s="917" t="s">
        <v>735</v>
      </c>
      <c r="BAO96" s="917" t="s">
        <v>735</v>
      </c>
      <c r="BAP96" s="917" t="s">
        <v>735</v>
      </c>
      <c r="BAQ96" s="917" t="s">
        <v>735</v>
      </c>
      <c r="BAR96" s="917" t="s">
        <v>735</v>
      </c>
      <c r="BAS96" s="917" t="s">
        <v>735</v>
      </c>
      <c r="BAT96" s="917" t="s">
        <v>735</v>
      </c>
      <c r="BAU96" s="917" t="s">
        <v>735</v>
      </c>
      <c r="BAV96" s="917" t="s">
        <v>735</v>
      </c>
      <c r="BAW96" s="917" t="s">
        <v>735</v>
      </c>
      <c r="BAX96" s="917" t="s">
        <v>735</v>
      </c>
      <c r="BAY96" s="917" t="s">
        <v>735</v>
      </c>
      <c r="BAZ96" s="917" t="s">
        <v>735</v>
      </c>
      <c r="BBA96" s="917" t="s">
        <v>735</v>
      </c>
      <c r="BBB96" s="917" t="s">
        <v>735</v>
      </c>
      <c r="BBC96" s="917" t="s">
        <v>735</v>
      </c>
      <c r="BBD96" s="917" t="s">
        <v>735</v>
      </c>
      <c r="BBE96" s="917" t="s">
        <v>735</v>
      </c>
      <c r="BBF96" s="917" t="s">
        <v>735</v>
      </c>
      <c r="BBG96" s="917" t="s">
        <v>735</v>
      </c>
      <c r="BBH96" s="917" t="s">
        <v>735</v>
      </c>
      <c r="BBI96" s="917" t="s">
        <v>735</v>
      </c>
      <c r="BBJ96" s="917" t="s">
        <v>735</v>
      </c>
      <c r="BBK96" s="917" t="s">
        <v>735</v>
      </c>
      <c r="BBL96" s="917" t="s">
        <v>735</v>
      </c>
      <c r="BBM96" s="917" t="s">
        <v>735</v>
      </c>
      <c r="BBN96" s="917" t="s">
        <v>735</v>
      </c>
      <c r="BBO96" s="917" t="s">
        <v>735</v>
      </c>
      <c r="BBP96" s="917" t="s">
        <v>735</v>
      </c>
      <c r="BBQ96" s="917" t="s">
        <v>735</v>
      </c>
      <c r="BBR96" s="917" t="s">
        <v>735</v>
      </c>
      <c r="BBS96" s="917" t="s">
        <v>735</v>
      </c>
      <c r="BBT96" s="917" t="s">
        <v>735</v>
      </c>
      <c r="BBU96" s="917" t="s">
        <v>735</v>
      </c>
      <c r="BBV96" s="917" t="s">
        <v>735</v>
      </c>
      <c r="BBW96" s="917" t="s">
        <v>735</v>
      </c>
      <c r="BBX96" s="917" t="s">
        <v>735</v>
      </c>
      <c r="BBY96" s="917" t="s">
        <v>735</v>
      </c>
      <c r="BBZ96" s="917" t="s">
        <v>735</v>
      </c>
      <c r="BCA96" s="917" t="s">
        <v>735</v>
      </c>
      <c r="BCB96" s="917" t="s">
        <v>735</v>
      </c>
      <c r="BCC96" s="917" t="s">
        <v>735</v>
      </c>
      <c r="BCD96" s="917" t="s">
        <v>735</v>
      </c>
      <c r="BCE96" s="917" t="s">
        <v>735</v>
      </c>
      <c r="BCF96" s="917" t="s">
        <v>735</v>
      </c>
      <c r="BCG96" s="917" t="s">
        <v>735</v>
      </c>
      <c r="BCH96" s="917" t="s">
        <v>735</v>
      </c>
      <c r="BCI96" s="917" t="s">
        <v>735</v>
      </c>
      <c r="BCJ96" s="917" t="s">
        <v>735</v>
      </c>
      <c r="BCK96" s="917" t="s">
        <v>735</v>
      </c>
      <c r="BCL96" s="917" t="s">
        <v>735</v>
      </c>
      <c r="BCM96" s="917" t="s">
        <v>735</v>
      </c>
      <c r="BCN96" s="917" t="s">
        <v>735</v>
      </c>
      <c r="BCO96" s="917" t="s">
        <v>735</v>
      </c>
      <c r="BCP96" s="917" t="s">
        <v>735</v>
      </c>
      <c r="BCQ96" s="917" t="s">
        <v>735</v>
      </c>
      <c r="BCR96" s="917" t="s">
        <v>735</v>
      </c>
      <c r="BCS96" s="917" t="s">
        <v>735</v>
      </c>
      <c r="BCT96" s="917" t="s">
        <v>735</v>
      </c>
      <c r="BCU96" s="917" t="s">
        <v>735</v>
      </c>
      <c r="BCV96" s="917" t="s">
        <v>735</v>
      </c>
      <c r="BCW96" s="917" t="s">
        <v>735</v>
      </c>
      <c r="BCX96" s="917" t="s">
        <v>735</v>
      </c>
      <c r="BCY96" s="917" t="s">
        <v>735</v>
      </c>
      <c r="BCZ96" s="917" t="s">
        <v>735</v>
      </c>
      <c r="BDA96" s="917" t="s">
        <v>735</v>
      </c>
      <c r="BDB96" s="917" t="s">
        <v>735</v>
      </c>
      <c r="BDC96" s="917" t="s">
        <v>735</v>
      </c>
      <c r="BDD96" s="917" t="s">
        <v>735</v>
      </c>
      <c r="BDE96" s="917" t="s">
        <v>735</v>
      </c>
      <c r="BDF96" s="917" t="s">
        <v>735</v>
      </c>
      <c r="BDG96" s="917" t="s">
        <v>735</v>
      </c>
      <c r="BDH96" s="917" t="s">
        <v>735</v>
      </c>
      <c r="BDI96" s="917" t="s">
        <v>735</v>
      </c>
      <c r="BDJ96" s="917" t="s">
        <v>735</v>
      </c>
      <c r="BDK96" s="917" t="s">
        <v>735</v>
      </c>
      <c r="BDL96" s="917" t="s">
        <v>735</v>
      </c>
      <c r="BDM96" s="917" t="s">
        <v>735</v>
      </c>
      <c r="BDN96" s="917" t="s">
        <v>735</v>
      </c>
      <c r="BDO96" s="917" t="s">
        <v>735</v>
      </c>
      <c r="BDP96" s="917" t="s">
        <v>735</v>
      </c>
      <c r="BDQ96" s="917" t="s">
        <v>735</v>
      </c>
      <c r="BDR96" s="917" t="s">
        <v>735</v>
      </c>
      <c r="BDS96" s="917" t="s">
        <v>735</v>
      </c>
      <c r="BDT96" s="917" t="s">
        <v>735</v>
      </c>
      <c r="BDU96" s="917" t="s">
        <v>735</v>
      </c>
      <c r="BDV96" s="917" t="s">
        <v>735</v>
      </c>
      <c r="BDW96" s="917" t="s">
        <v>735</v>
      </c>
      <c r="BDX96" s="917" t="s">
        <v>735</v>
      </c>
      <c r="BDY96" s="917" t="s">
        <v>735</v>
      </c>
      <c r="BDZ96" s="917" t="s">
        <v>735</v>
      </c>
      <c r="BEA96" s="917" t="s">
        <v>735</v>
      </c>
      <c r="BEB96" s="917" t="s">
        <v>735</v>
      </c>
      <c r="BEC96" s="917" t="s">
        <v>735</v>
      </c>
      <c r="BED96" s="917" t="s">
        <v>735</v>
      </c>
      <c r="BEE96" s="917" t="s">
        <v>735</v>
      </c>
      <c r="BEF96" s="917" t="s">
        <v>735</v>
      </c>
      <c r="BEG96" s="917" t="s">
        <v>735</v>
      </c>
      <c r="BEH96" s="917" t="s">
        <v>735</v>
      </c>
      <c r="BEI96" s="917" t="s">
        <v>735</v>
      </c>
      <c r="BEJ96" s="917" t="s">
        <v>735</v>
      </c>
      <c r="BEK96" s="917" t="s">
        <v>735</v>
      </c>
      <c r="BEL96" s="917" t="s">
        <v>735</v>
      </c>
      <c r="BEM96" s="917" t="s">
        <v>735</v>
      </c>
      <c r="BEN96" s="917" t="s">
        <v>735</v>
      </c>
      <c r="BEO96" s="917" t="s">
        <v>735</v>
      </c>
      <c r="BEP96" s="917" t="s">
        <v>735</v>
      </c>
      <c r="BEQ96" s="917" t="s">
        <v>735</v>
      </c>
      <c r="BER96" s="917" t="s">
        <v>735</v>
      </c>
      <c r="BES96" s="917" t="s">
        <v>735</v>
      </c>
      <c r="BET96" s="917" t="s">
        <v>735</v>
      </c>
      <c r="BEU96" s="917" t="s">
        <v>735</v>
      </c>
      <c r="BEV96" s="917" t="s">
        <v>735</v>
      </c>
      <c r="BEW96" s="917" t="s">
        <v>735</v>
      </c>
      <c r="BEX96" s="917" t="s">
        <v>735</v>
      </c>
      <c r="BEY96" s="917" t="s">
        <v>735</v>
      </c>
      <c r="BEZ96" s="917" t="s">
        <v>735</v>
      </c>
      <c r="BFA96" s="917" t="s">
        <v>735</v>
      </c>
      <c r="BFB96" s="917" t="s">
        <v>735</v>
      </c>
      <c r="BFC96" s="917" t="s">
        <v>735</v>
      </c>
      <c r="BFD96" s="917" t="s">
        <v>735</v>
      </c>
      <c r="BFE96" s="917" t="s">
        <v>735</v>
      </c>
      <c r="BFF96" s="917" t="s">
        <v>735</v>
      </c>
      <c r="BFG96" s="917" t="s">
        <v>735</v>
      </c>
      <c r="BFH96" s="917" t="s">
        <v>735</v>
      </c>
      <c r="BFI96" s="917" t="s">
        <v>735</v>
      </c>
      <c r="BFJ96" s="917" t="s">
        <v>735</v>
      </c>
      <c r="BFK96" s="917" t="s">
        <v>735</v>
      </c>
      <c r="BFL96" s="917" t="s">
        <v>735</v>
      </c>
      <c r="BFM96" s="917" t="s">
        <v>735</v>
      </c>
      <c r="BFN96" s="917" t="s">
        <v>735</v>
      </c>
      <c r="BFO96" s="917" t="s">
        <v>735</v>
      </c>
      <c r="BFP96" s="917" t="s">
        <v>735</v>
      </c>
      <c r="BFQ96" s="917" t="s">
        <v>735</v>
      </c>
      <c r="BFR96" s="917" t="s">
        <v>735</v>
      </c>
      <c r="BFS96" s="917" t="s">
        <v>735</v>
      </c>
      <c r="BFT96" s="917" t="s">
        <v>735</v>
      </c>
      <c r="BFU96" s="917" t="s">
        <v>735</v>
      </c>
      <c r="BFV96" s="917" t="s">
        <v>735</v>
      </c>
      <c r="BFW96" s="917" t="s">
        <v>735</v>
      </c>
      <c r="BFX96" s="917" t="s">
        <v>735</v>
      </c>
      <c r="BFY96" s="917" t="s">
        <v>735</v>
      </c>
      <c r="BFZ96" s="917" t="s">
        <v>735</v>
      </c>
      <c r="BGA96" s="917" t="s">
        <v>735</v>
      </c>
      <c r="BGB96" s="917" t="s">
        <v>735</v>
      </c>
      <c r="BGC96" s="917" t="s">
        <v>735</v>
      </c>
      <c r="BGD96" s="917" t="s">
        <v>735</v>
      </c>
      <c r="BGE96" s="917" t="s">
        <v>735</v>
      </c>
      <c r="BGF96" s="917" t="s">
        <v>735</v>
      </c>
      <c r="BGG96" s="917" t="s">
        <v>735</v>
      </c>
      <c r="BGH96" s="917" t="s">
        <v>735</v>
      </c>
      <c r="BGI96" s="917" t="s">
        <v>735</v>
      </c>
      <c r="BGJ96" s="917" t="s">
        <v>735</v>
      </c>
      <c r="BGK96" s="917" t="s">
        <v>735</v>
      </c>
      <c r="BGL96" s="917" t="s">
        <v>735</v>
      </c>
      <c r="BGM96" s="917" t="s">
        <v>735</v>
      </c>
      <c r="BGN96" s="917" t="s">
        <v>735</v>
      </c>
      <c r="BGO96" s="917" t="s">
        <v>735</v>
      </c>
      <c r="BGP96" s="917" t="s">
        <v>735</v>
      </c>
      <c r="BGQ96" s="917" t="s">
        <v>735</v>
      </c>
      <c r="BGR96" s="917" t="s">
        <v>735</v>
      </c>
      <c r="BGS96" s="917" t="s">
        <v>735</v>
      </c>
      <c r="BGT96" s="917" t="s">
        <v>735</v>
      </c>
      <c r="BGU96" s="917" t="s">
        <v>735</v>
      </c>
      <c r="BGV96" s="917" t="s">
        <v>735</v>
      </c>
      <c r="BGW96" s="917" t="s">
        <v>735</v>
      </c>
      <c r="BGX96" s="917" t="s">
        <v>735</v>
      </c>
      <c r="BGY96" s="917" t="s">
        <v>735</v>
      </c>
      <c r="BGZ96" s="917" t="s">
        <v>735</v>
      </c>
      <c r="BHA96" s="917" t="s">
        <v>735</v>
      </c>
      <c r="BHB96" s="917" t="s">
        <v>735</v>
      </c>
      <c r="BHC96" s="917" t="s">
        <v>735</v>
      </c>
      <c r="BHD96" s="917" t="s">
        <v>735</v>
      </c>
      <c r="BHE96" s="917" t="s">
        <v>735</v>
      </c>
      <c r="BHF96" s="917" t="s">
        <v>735</v>
      </c>
      <c r="BHG96" s="917" t="s">
        <v>735</v>
      </c>
      <c r="BHH96" s="917" t="s">
        <v>735</v>
      </c>
      <c r="BHI96" s="917" t="s">
        <v>735</v>
      </c>
      <c r="BHJ96" s="917" t="s">
        <v>735</v>
      </c>
      <c r="BHK96" s="917" t="s">
        <v>735</v>
      </c>
      <c r="BHL96" s="917" t="s">
        <v>735</v>
      </c>
      <c r="BHM96" s="917" t="s">
        <v>735</v>
      </c>
      <c r="BHN96" s="917" t="s">
        <v>735</v>
      </c>
      <c r="BHO96" s="917" t="s">
        <v>735</v>
      </c>
      <c r="BHP96" s="917" t="s">
        <v>735</v>
      </c>
      <c r="BHQ96" s="917" t="s">
        <v>735</v>
      </c>
      <c r="BHR96" s="917" t="s">
        <v>735</v>
      </c>
      <c r="BHS96" s="917" t="s">
        <v>735</v>
      </c>
      <c r="BHT96" s="917" t="s">
        <v>735</v>
      </c>
      <c r="BHU96" s="917" t="s">
        <v>735</v>
      </c>
      <c r="BHV96" s="917" t="s">
        <v>735</v>
      </c>
      <c r="BHW96" s="917" t="s">
        <v>735</v>
      </c>
      <c r="BHX96" s="917" t="s">
        <v>735</v>
      </c>
      <c r="BHY96" s="917" t="s">
        <v>735</v>
      </c>
      <c r="BHZ96" s="917" t="s">
        <v>735</v>
      </c>
      <c r="BIA96" s="917" t="s">
        <v>735</v>
      </c>
      <c r="BIB96" s="917" t="s">
        <v>735</v>
      </c>
      <c r="BIC96" s="917" t="s">
        <v>735</v>
      </c>
      <c r="BID96" s="917" t="s">
        <v>735</v>
      </c>
      <c r="BIE96" s="917" t="s">
        <v>735</v>
      </c>
      <c r="BIF96" s="917" t="s">
        <v>735</v>
      </c>
      <c r="BIG96" s="917" t="s">
        <v>735</v>
      </c>
      <c r="BIH96" s="917" t="s">
        <v>735</v>
      </c>
      <c r="BII96" s="917" t="s">
        <v>735</v>
      </c>
      <c r="BIJ96" s="917" t="s">
        <v>735</v>
      </c>
      <c r="BIK96" s="917" t="s">
        <v>735</v>
      </c>
      <c r="BIL96" s="917" t="s">
        <v>735</v>
      </c>
      <c r="BIM96" s="917" t="s">
        <v>735</v>
      </c>
      <c r="BIN96" s="917" t="s">
        <v>735</v>
      </c>
      <c r="BIO96" s="917" t="s">
        <v>735</v>
      </c>
      <c r="BIP96" s="917" t="s">
        <v>735</v>
      </c>
      <c r="BIQ96" s="917" t="s">
        <v>735</v>
      </c>
      <c r="BIR96" s="917" t="s">
        <v>735</v>
      </c>
      <c r="BIS96" s="917" t="s">
        <v>735</v>
      </c>
      <c r="BIT96" s="917" t="s">
        <v>735</v>
      </c>
      <c r="BIU96" s="917" t="s">
        <v>735</v>
      </c>
      <c r="BIV96" s="917" t="s">
        <v>735</v>
      </c>
      <c r="BIW96" s="917" t="s">
        <v>735</v>
      </c>
      <c r="BIX96" s="917" t="s">
        <v>735</v>
      </c>
      <c r="BIY96" s="917" t="s">
        <v>735</v>
      </c>
      <c r="BIZ96" s="917" t="s">
        <v>735</v>
      </c>
      <c r="BJA96" s="917" t="s">
        <v>735</v>
      </c>
      <c r="BJB96" s="917" t="s">
        <v>735</v>
      </c>
      <c r="BJC96" s="917" t="s">
        <v>735</v>
      </c>
      <c r="BJD96" s="917" t="s">
        <v>735</v>
      </c>
      <c r="BJE96" s="917" t="s">
        <v>735</v>
      </c>
      <c r="BJF96" s="917" t="s">
        <v>735</v>
      </c>
      <c r="BJG96" s="917" t="s">
        <v>735</v>
      </c>
      <c r="BJH96" s="917" t="s">
        <v>735</v>
      </c>
      <c r="BJI96" s="917" t="s">
        <v>735</v>
      </c>
      <c r="BJJ96" s="917" t="s">
        <v>735</v>
      </c>
      <c r="BJK96" s="917" t="s">
        <v>735</v>
      </c>
      <c r="BJL96" s="917" t="s">
        <v>735</v>
      </c>
      <c r="BJM96" s="917" t="s">
        <v>735</v>
      </c>
      <c r="BJN96" s="917" t="s">
        <v>735</v>
      </c>
      <c r="BJO96" s="917" t="s">
        <v>735</v>
      </c>
      <c r="BJP96" s="917" t="s">
        <v>735</v>
      </c>
      <c r="BJQ96" s="917" t="s">
        <v>735</v>
      </c>
      <c r="BJR96" s="917" t="s">
        <v>735</v>
      </c>
      <c r="BJS96" s="917" t="s">
        <v>735</v>
      </c>
      <c r="BJT96" s="917" t="s">
        <v>735</v>
      </c>
      <c r="BJU96" s="917" t="s">
        <v>735</v>
      </c>
      <c r="BJV96" s="917" t="s">
        <v>735</v>
      </c>
      <c r="BJW96" s="917" t="s">
        <v>735</v>
      </c>
      <c r="BJX96" s="917" t="s">
        <v>735</v>
      </c>
      <c r="BJY96" s="917" t="s">
        <v>735</v>
      </c>
      <c r="BJZ96" s="917" t="s">
        <v>735</v>
      </c>
      <c r="BKA96" s="917" t="s">
        <v>735</v>
      </c>
      <c r="BKB96" s="917" t="s">
        <v>735</v>
      </c>
      <c r="BKC96" s="917" t="s">
        <v>735</v>
      </c>
      <c r="BKD96" s="917" t="s">
        <v>735</v>
      </c>
      <c r="BKE96" s="917" t="s">
        <v>735</v>
      </c>
      <c r="BKF96" s="917" t="s">
        <v>735</v>
      </c>
      <c r="BKG96" s="917" t="s">
        <v>735</v>
      </c>
      <c r="BKH96" s="917" t="s">
        <v>735</v>
      </c>
      <c r="BKI96" s="917" t="s">
        <v>735</v>
      </c>
      <c r="BKJ96" s="917" t="s">
        <v>735</v>
      </c>
      <c r="BKK96" s="917" t="s">
        <v>735</v>
      </c>
      <c r="BKL96" s="917" t="s">
        <v>735</v>
      </c>
      <c r="BKM96" s="917" t="s">
        <v>735</v>
      </c>
      <c r="BKN96" s="917" t="s">
        <v>735</v>
      </c>
      <c r="BKO96" s="917" t="s">
        <v>735</v>
      </c>
      <c r="BKP96" s="917" t="s">
        <v>735</v>
      </c>
      <c r="BKQ96" s="917" t="s">
        <v>735</v>
      </c>
      <c r="BKR96" s="917" t="s">
        <v>735</v>
      </c>
      <c r="BKS96" s="917" t="s">
        <v>735</v>
      </c>
      <c r="BKT96" s="917" t="s">
        <v>735</v>
      </c>
      <c r="BKU96" s="917" t="s">
        <v>735</v>
      </c>
      <c r="BKV96" s="917" t="s">
        <v>735</v>
      </c>
      <c r="BKW96" s="917" t="s">
        <v>735</v>
      </c>
      <c r="BKX96" s="917" t="s">
        <v>735</v>
      </c>
      <c r="BKY96" s="917" t="s">
        <v>735</v>
      </c>
      <c r="BKZ96" s="917" t="s">
        <v>735</v>
      </c>
      <c r="BLA96" s="917" t="s">
        <v>735</v>
      </c>
      <c r="BLB96" s="917" t="s">
        <v>735</v>
      </c>
      <c r="BLC96" s="917" t="s">
        <v>735</v>
      </c>
      <c r="BLD96" s="917" t="s">
        <v>735</v>
      </c>
      <c r="BLE96" s="917" t="s">
        <v>735</v>
      </c>
      <c r="BLF96" s="917" t="s">
        <v>735</v>
      </c>
      <c r="BLG96" s="917" t="s">
        <v>735</v>
      </c>
      <c r="BLH96" s="917" t="s">
        <v>735</v>
      </c>
      <c r="BLI96" s="917" t="s">
        <v>735</v>
      </c>
      <c r="BLJ96" s="917" t="s">
        <v>735</v>
      </c>
      <c r="BLK96" s="917" t="s">
        <v>735</v>
      </c>
      <c r="BLL96" s="917" t="s">
        <v>735</v>
      </c>
      <c r="BLM96" s="917" t="s">
        <v>735</v>
      </c>
      <c r="BLN96" s="917" t="s">
        <v>735</v>
      </c>
      <c r="BLO96" s="917" t="s">
        <v>735</v>
      </c>
      <c r="BLP96" s="917" t="s">
        <v>735</v>
      </c>
      <c r="BLQ96" s="917" t="s">
        <v>735</v>
      </c>
      <c r="BLR96" s="917" t="s">
        <v>735</v>
      </c>
      <c r="BLS96" s="917" t="s">
        <v>735</v>
      </c>
      <c r="BLT96" s="917" t="s">
        <v>735</v>
      </c>
      <c r="BLU96" s="917" t="s">
        <v>735</v>
      </c>
      <c r="BLV96" s="917" t="s">
        <v>735</v>
      </c>
      <c r="BLW96" s="917" t="s">
        <v>735</v>
      </c>
      <c r="BLX96" s="917" t="s">
        <v>735</v>
      </c>
      <c r="BLY96" s="917" t="s">
        <v>735</v>
      </c>
      <c r="BLZ96" s="917" t="s">
        <v>735</v>
      </c>
      <c r="BMA96" s="917" t="s">
        <v>735</v>
      </c>
      <c r="BMB96" s="917" t="s">
        <v>735</v>
      </c>
      <c r="BMC96" s="917" t="s">
        <v>735</v>
      </c>
      <c r="BMD96" s="917" t="s">
        <v>735</v>
      </c>
      <c r="BME96" s="917" t="s">
        <v>735</v>
      </c>
      <c r="BMF96" s="917" t="s">
        <v>735</v>
      </c>
      <c r="BMG96" s="917" t="s">
        <v>735</v>
      </c>
      <c r="BMH96" s="917" t="s">
        <v>735</v>
      </c>
      <c r="BMI96" s="917" t="s">
        <v>735</v>
      </c>
      <c r="BMJ96" s="917" t="s">
        <v>735</v>
      </c>
      <c r="BMK96" s="917" t="s">
        <v>735</v>
      </c>
      <c r="BML96" s="917" t="s">
        <v>735</v>
      </c>
      <c r="BMM96" s="917" t="s">
        <v>735</v>
      </c>
      <c r="BMN96" s="917" t="s">
        <v>735</v>
      </c>
      <c r="BMO96" s="917" t="s">
        <v>735</v>
      </c>
      <c r="BMP96" s="917" t="s">
        <v>735</v>
      </c>
      <c r="BMQ96" s="917" t="s">
        <v>735</v>
      </c>
      <c r="BMR96" s="917" t="s">
        <v>735</v>
      </c>
      <c r="BMS96" s="917" t="s">
        <v>735</v>
      </c>
      <c r="BMT96" s="917" t="s">
        <v>735</v>
      </c>
      <c r="BMU96" s="917" t="s">
        <v>735</v>
      </c>
      <c r="BMV96" s="917" t="s">
        <v>735</v>
      </c>
      <c r="BMW96" s="917" t="s">
        <v>735</v>
      </c>
      <c r="BMX96" s="917" t="s">
        <v>735</v>
      </c>
      <c r="BMY96" s="917" t="s">
        <v>735</v>
      </c>
      <c r="BMZ96" s="917" t="s">
        <v>735</v>
      </c>
      <c r="BNA96" s="917" t="s">
        <v>735</v>
      </c>
      <c r="BNB96" s="917" t="s">
        <v>735</v>
      </c>
      <c r="BNC96" s="917" t="s">
        <v>735</v>
      </c>
      <c r="BND96" s="917" t="s">
        <v>735</v>
      </c>
      <c r="BNE96" s="917" t="s">
        <v>735</v>
      </c>
      <c r="BNF96" s="917" t="s">
        <v>735</v>
      </c>
      <c r="BNG96" s="917" t="s">
        <v>735</v>
      </c>
      <c r="BNH96" s="917" t="s">
        <v>735</v>
      </c>
      <c r="BNI96" s="917" t="s">
        <v>735</v>
      </c>
      <c r="BNJ96" s="917" t="s">
        <v>735</v>
      </c>
      <c r="BNK96" s="917" t="s">
        <v>735</v>
      </c>
      <c r="BNL96" s="917" t="s">
        <v>735</v>
      </c>
      <c r="BNM96" s="917" t="s">
        <v>735</v>
      </c>
      <c r="BNN96" s="917" t="s">
        <v>735</v>
      </c>
      <c r="BNO96" s="917" t="s">
        <v>735</v>
      </c>
      <c r="BNP96" s="917" t="s">
        <v>735</v>
      </c>
      <c r="BNQ96" s="917" t="s">
        <v>735</v>
      </c>
      <c r="BNR96" s="917" t="s">
        <v>735</v>
      </c>
      <c r="BNS96" s="917" t="s">
        <v>735</v>
      </c>
      <c r="BNT96" s="917" t="s">
        <v>735</v>
      </c>
      <c r="BNU96" s="917" t="s">
        <v>735</v>
      </c>
      <c r="BNV96" s="917" t="s">
        <v>735</v>
      </c>
      <c r="BNW96" s="917" t="s">
        <v>735</v>
      </c>
      <c r="BNX96" s="917" t="s">
        <v>735</v>
      </c>
      <c r="BNY96" s="917" t="s">
        <v>735</v>
      </c>
      <c r="BNZ96" s="917" t="s">
        <v>735</v>
      </c>
      <c r="BOA96" s="917" t="s">
        <v>735</v>
      </c>
      <c r="BOB96" s="917" t="s">
        <v>735</v>
      </c>
      <c r="BOC96" s="917" t="s">
        <v>735</v>
      </c>
      <c r="BOD96" s="917" t="s">
        <v>735</v>
      </c>
      <c r="BOE96" s="917" t="s">
        <v>735</v>
      </c>
      <c r="BOF96" s="917" t="s">
        <v>735</v>
      </c>
      <c r="BOG96" s="917" t="s">
        <v>735</v>
      </c>
      <c r="BOH96" s="917" t="s">
        <v>735</v>
      </c>
      <c r="BOI96" s="917" t="s">
        <v>735</v>
      </c>
      <c r="BOJ96" s="917" t="s">
        <v>735</v>
      </c>
      <c r="BOK96" s="917" t="s">
        <v>735</v>
      </c>
      <c r="BOL96" s="917" t="s">
        <v>735</v>
      </c>
      <c r="BOM96" s="917" t="s">
        <v>735</v>
      </c>
      <c r="BON96" s="917" t="s">
        <v>735</v>
      </c>
      <c r="BOO96" s="917" t="s">
        <v>735</v>
      </c>
      <c r="BOP96" s="917" t="s">
        <v>735</v>
      </c>
      <c r="BOQ96" s="917" t="s">
        <v>735</v>
      </c>
      <c r="BOR96" s="917" t="s">
        <v>735</v>
      </c>
      <c r="BOS96" s="917" t="s">
        <v>735</v>
      </c>
      <c r="BOT96" s="917" t="s">
        <v>735</v>
      </c>
      <c r="BOU96" s="917" t="s">
        <v>735</v>
      </c>
      <c r="BOV96" s="917" t="s">
        <v>735</v>
      </c>
      <c r="BOW96" s="917" t="s">
        <v>735</v>
      </c>
      <c r="BOX96" s="917" t="s">
        <v>735</v>
      </c>
      <c r="BOY96" s="917" t="s">
        <v>735</v>
      </c>
      <c r="BOZ96" s="917" t="s">
        <v>735</v>
      </c>
      <c r="BPA96" s="917" t="s">
        <v>735</v>
      </c>
      <c r="BPB96" s="917" t="s">
        <v>735</v>
      </c>
      <c r="BPC96" s="917" t="s">
        <v>735</v>
      </c>
      <c r="BPD96" s="917" t="s">
        <v>735</v>
      </c>
      <c r="BPE96" s="917" t="s">
        <v>735</v>
      </c>
      <c r="BPF96" s="917" t="s">
        <v>735</v>
      </c>
      <c r="BPG96" s="917" t="s">
        <v>735</v>
      </c>
      <c r="BPH96" s="917" t="s">
        <v>735</v>
      </c>
      <c r="BPI96" s="917" t="s">
        <v>735</v>
      </c>
      <c r="BPJ96" s="917" t="s">
        <v>735</v>
      </c>
      <c r="BPK96" s="917" t="s">
        <v>735</v>
      </c>
      <c r="BPL96" s="917" t="s">
        <v>735</v>
      </c>
      <c r="BPM96" s="917" t="s">
        <v>735</v>
      </c>
      <c r="BPN96" s="917" t="s">
        <v>735</v>
      </c>
      <c r="BPO96" s="917" t="s">
        <v>735</v>
      </c>
      <c r="BPP96" s="917" t="s">
        <v>735</v>
      </c>
      <c r="BPQ96" s="917" t="s">
        <v>735</v>
      </c>
      <c r="BPR96" s="917" t="s">
        <v>735</v>
      </c>
      <c r="BPS96" s="917" t="s">
        <v>735</v>
      </c>
      <c r="BPT96" s="917" t="s">
        <v>735</v>
      </c>
      <c r="BPU96" s="917" t="s">
        <v>735</v>
      </c>
      <c r="BPV96" s="917" t="s">
        <v>735</v>
      </c>
      <c r="BPW96" s="917" t="s">
        <v>735</v>
      </c>
      <c r="BPX96" s="917" t="s">
        <v>735</v>
      </c>
      <c r="BPY96" s="917" t="s">
        <v>735</v>
      </c>
      <c r="BPZ96" s="917" t="s">
        <v>735</v>
      </c>
      <c r="BQA96" s="917" t="s">
        <v>735</v>
      </c>
      <c r="BQB96" s="917" t="s">
        <v>735</v>
      </c>
      <c r="BQC96" s="917" t="s">
        <v>735</v>
      </c>
      <c r="BQD96" s="917" t="s">
        <v>735</v>
      </c>
      <c r="BQE96" s="917" t="s">
        <v>735</v>
      </c>
      <c r="BQF96" s="917" t="s">
        <v>735</v>
      </c>
      <c r="BQG96" s="917" t="s">
        <v>735</v>
      </c>
      <c r="BQH96" s="917" t="s">
        <v>735</v>
      </c>
      <c r="BQI96" s="917" t="s">
        <v>735</v>
      </c>
      <c r="BQJ96" s="917" t="s">
        <v>735</v>
      </c>
      <c r="BQK96" s="917" t="s">
        <v>735</v>
      </c>
      <c r="BQL96" s="917" t="s">
        <v>735</v>
      </c>
      <c r="BQM96" s="917" t="s">
        <v>735</v>
      </c>
      <c r="BQN96" s="917" t="s">
        <v>735</v>
      </c>
      <c r="BQO96" s="917" t="s">
        <v>735</v>
      </c>
      <c r="BQP96" s="917" t="s">
        <v>735</v>
      </c>
      <c r="BQQ96" s="917" t="s">
        <v>735</v>
      </c>
      <c r="BQR96" s="917" t="s">
        <v>735</v>
      </c>
      <c r="BQS96" s="917" t="s">
        <v>735</v>
      </c>
      <c r="BQT96" s="917" t="s">
        <v>735</v>
      </c>
      <c r="BQU96" s="917" t="s">
        <v>735</v>
      </c>
      <c r="BQV96" s="917" t="s">
        <v>735</v>
      </c>
      <c r="BQW96" s="917" t="s">
        <v>735</v>
      </c>
      <c r="BQX96" s="917" t="s">
        <v>735</v>
      </c>
      <c r="BQY96" s="917" t="s">
        <v>735</v>
      </c>
      <c r="BQZ96" s="917" t="s">
        <v>735</v>
      </c>
      <c r="BRA96" s="917" t="s">
        <v>735</v>
      </c>
      <c r="BRB96" s="917" t="s">
        <v>735</v>
      </c>
      <c r="BRC96" s="917" t="s">
        <v>735</v>
      </c>
      <c r="BRD96" s="917" t="s">
        <v>735</v>
      </c>
      <c r="BRE96" s="917" t="s">
        <v>735</v>
      </c>
      <c r="BRF96" s="917" t="s">
        <v>735</v>
      </c>
      <c r="BRG96" s="917" t="s">
        <v>735</v>
      </c>
      <c r="BRH96" s="917" t="s">
        <v>735</v>
      </c>
      <c r="BRI96" s="917" t="s">
        <v>735</v>
      </c>
      <c r="BRJ96" s="917" t="s">
        <v>735</v>
      </c>
      <c r="BRK96" s="917" t="s">
        <v>735</v>
      </c>
      <c r="BRL96" s="917" t="s">
        <v>735</v>
      </c>
      <c r="BRM96" s="917" t="s">
        <v>735</v>
      </c>
      <c r="BRN96" s="917" t="s">
        <v>735</v>
      </c>
      <c r="BRO96" s="917" t="s">
        <v>735</v>
      </c>
      <c r="BRP96" s="917" t="s">
        <v>735</v>
      </c>
      <c r="BRQ96" s="917" t="s">
        <v>735</v>
      </c>
      <c r="BRR96" s="917" t="s">
        <v>735</v>
      </c>
      <c r="BRS96" s="917" t="s">
        <v>735</v>
      </c>
      <c r="BRT96" s="917" t="s">
        <v>735</v>
      </c>
      <c r="BRU96" s="917" t="s">
        <v>735</v>
      </c>
      <c r="BRV96" s="917" t="s">
        <v>735</v>
      </c>
      <c r="BRW96" s="917" t="s">
        <v>735</v>
      </c>
      <c r="BRX96" s="917" t="s">
        <v>735</v>
      </c>
      <c r="BRY96" s="917" t="s">
        <v>735</v>
      </c>
      <c r="BRZ96" s="917" t="s">
        <v>735</v>
      </c>
      <c r="BSA96" s="917" t="s">
        <v>735</v>
      </c>
      <c r="BSB96" s="917" t="s">
        <v>735</v>
      </c>
      <c r="BSC96" s="917" t="s">
        <v>735</v>
      </c>
      <c r="BSD96" s="917" t="s">
        <v>735</v>
      </c>
      <c r="BSE96" s="917" t="s">
        <v>735</v>
      </c>
      <c r="BSF96" s="917" t="s">
        <v>735</v>
      </c>
      <c r="BSG96" s="917" t="s">
        <v>735</v>
      </c>
      <c r="BSH96" s="917" t="s">
        <v>735</v>
      </c>
      <c r="BSI96" s="917" t="s">
        <v>735</v>
      </c>
      <c r="BSJ96" s="917" t="s">
        <v>735</v>
      </c>
      <c r="BSK96" s="917" t="s">
        <v>735</v>
      </c>
      <c r="BSL96" s="917" t="s">
        <v>735</v>
      </c>
      <c r="BSM96" s="917" t="s">
        <v>735</v>
      </c>
      <c r="BSN96" s="917" t="s">
        <v>735</v>
      </c>
      <c r="BSO96" s="917" t="s">
        <v>735</v>
      </c>
      <c r="BSP96" s="917" t="s">
        <v>735</v>
      </c>
      <c r="BSQ96" s="917" t="s">
        <v>735</v>
      </c>
      <c r="BSR96" s="917" t="s">
        <v>735</v>
      </c>
      <c r="BSS96" s="917" t="s">
        <v>735</v>
      </c>
      <c r="BST96" s="917" t="s">
        <v>735</v>
      </c>
      <c r="BSU96" s="917" t="s">
        <v>735</v>
      </c>
      <c r="BSV96" s="917" t="s">
        <v>735</v>
      </c>
      <c r="BSW96" s="917" t="s">
        <v>735</v>
      </c>
      <c r="BSX96" s="917" t="s">
        <v>735</v>
      </c>
      <c r="BSY96" s="917" t="s">
        <v>735</v>
      </c>
      <c r="BSZ96" s="917" t="s">
        <v>735</v>
      </c>
      <c r="BTA96" s="917" t="s">
        <v>735</v>
      </c>
      <c r="BTB96" s="917" t="s">
        <v>735</v>
      </c>
      <c r="BTC96" s="917" t="s">
        <v>735</v>
      </c>
      <c r="BTD96" s="917" t="s">
        <v>735</v>
      </c>
      <c r="BTE96" s="917" t="s">
        <v>735</v>
      </c>
      <c r="BTF96" s="917" t="s">
        <v>735</v>
      </c>
      <c r="BTG96" s="917" t="s">
        <v>735</v>
      </c>
      <c r="BTH96" s="917" t="s">
        <v>735</v>
      </c>
      <c r="BTI96" s="917" t="s">
        <v>735</v>
      </c>
      <c r="BTJ96" s="917" t="s">
        <v>735</v>
      </c>
      <c r="BTK96" s="917" t="s">
        <v>735</v>
      </c>
      <c r="BTL96" s="917" t="s">
        <v>735</v>
      </c>
      <c r="BTM96" s="917" t="s">
        <v>735</v>
      </c>
      <c r="BTN96" s="917" t="s">
        <v>735</v>
      </c>
      <c r="BTO96" s="917" t="s">
        <v>735</v>
      </c>
      <c r="BTP96" s="917" t="s">
        <v>735</v>
      </c>
      <c r="BTQ96" s="917" t="s">
        <v>735</v>
      </c>
      <c r="BTR96" s="917" t="s">
        <v>735</v>
      </c>
      <c r="BTS96" s="917" t="s">
        <v>735</v>
      </c>
      <c r="BTT96" s="917" t="s">
        <v>735</v>
      </c>
      <c r="BTU96" s="917" t="s">
        <v>735</v>
      </c>
      <c r="BTV96" s="917" t="s">
        <v>735</v>
      </c>
      <c r="BTW96" s="917" t="s">
        <v>735</v>
      </c>
      <c r="BTX96" s="917" t="s">
        <v>735</v>
      </c>
      <c r="BTY96" s="917" t="s">
        <v>735</v>
      </c>
      <c r="BTZ96" s="917" t="s">
        <v>735</v>
      </c>
      <c r="BUA96" s="917" t="s">
        <v>735</v>
      </c>
      <c r="BUB96" s="917" t="s">
        <v>735</v>
      </c>
      <c r="BUC96" s="917" t="s">
        <v>735</v>
      </c>
      <c r="BUD96" s="917" t="s">
        <v>735</v>
      </c>
      <c r="BUE96" s="917" t="s">
        <v>735</v>
      </c>
      <c r="BUF96" s="917" t="s">
        <v>735</v>
      </c>
      <c r="BUG96" s="917" t="s">
        <v>735</v>
      </c>
      <c r="BUH96" s="917" t="s">
        <v>735</v>
      </c>
      <c r="BUI96" s="917" t="s">
        <v>735</v>
      </c>
      <c r="BUJ96" s="917" t="s">
        <v>735</v>
      </c>
      <c r="BUK96" s="917" t="s">
        <v>735</v>
      </c>
      <c r="BUL96" s="917" t="s">
        <v>735</v>
      </c>
      <c r="BUM96" s="917" t="s">
        <v>735</v>
      </c>
      <c r="BUN96" s="917" t="s">
        <v>735</v>
      </c>
      <c r="BUO96" s="917" t="s">
        <v>735</v>
      </c>
      <c r="BUP96" s="917" t="s">
        <v>735</v>
      </c>
      <c r="BUQ96" s="917" t="s">
        <v>735</v>
      </c>
      <c r="BUR96" s="917" t="s">
        <v>735</v>
      </c>
      <c r="BUS96" s="917" t="s">
        <v>735</v>
      </c>
      <c r="BUT96" s="917" t="s">
        <v>735</v>
      </c>
      <c r="BUU96" s="917" t="s">
        <v>735</v>
      </c>
      <c r="BUV96" s="917" t="s">
        <v>735</v>
      </c>
      <c r="BUW96" s="917" t="s">
        <v>735</v>
      </c>
      <c r="BUX96" s="917" t="s">
        <v>735</v>
      </c>
      <c r="BUY96" s="917" t="s">
        <v>735</v>
      </c>
      <c r="BUZ96" s="917" t="s">
        <v>735</v>
      </c>
      <c r="BVA96" s="917" t="s">
        <v>735</v>
      </c>
      <c r="BVB96" s="917" t="s">
        <v>735</v>
      </c>
      <c r="BVC96" s="917" t="s">
        <v>735</v>
      </c>
      <c r="BVD96" s="917" t="s">
        <v>735</v>
      </c>
      <c r="BVE96" s="917" t="s">
        <v>735</v>
      </c>
      <c r="BVF96" s="917" t="s">
        <v>735</v>
      </c>
      <c r="BVG96" s="917" t="s">
        <v>735</v>
      </c>
      <c r="BVH96" s="917" t="s">
        <v>735</v>
      </c>
      <c r="BVI96" s="917" t="s">
        <v>735</v>
      </c>
      <c r="BVJ96" s="917" t="s">
        <v>735</v>
      </c>
      <c r="BVK96" s="917" t="s">
        <v>735</v>
      </c>
      <c r="BVL96" s="917" t="s">
        <v>735</v>
      </c>
      <c r="BVM96" s="917" t="s">
        <v>735</v>
      </c>
      <c r="BVN96" s="917" t="s">
        <v>735</v>
      </c>
      <c r="BVO96" s="917" t="s">
        <v>735</v>
      </c>
      <c r="BVP96" s="917" t="s">
        <v>735</v>
      </c>
      <c r="BVQ96" s="917" t="s">
        <v>735</v>
      </c>
      <c r="BVR96" s="917" t="s">
        <v>735</v>
      </c>
      <c r="BVS96" s="917" t="s">
        <v>735</v>
      </c>
      <c r="BVT96" s="917" t="s">
        <v>735</v>
      </c>
      <c r="BVU96" s="917" t="s">
        <v>735</v>
      </c>
      <c r="BVV96" s="917" t="s">
        <v>735</v>
      </c>
      <c r="BVW96" s="917" t="s">
        <v>735</v>
      </c>
      <c r="BVX96" s="917" t="s">
        <v>735</v>
      </c>
      <c r="BVY96" s="917" t="s">
        <v>735</v>
      </c>
      <c r="BVZ96" s="917" t="s">
        <v>735</v>
      </c>
      <c r="BWA96" s="917" t="s">
        <v>735</v>
      </c>
      <c r="BWB96" s="917" t="s">
        <v>735</v>
      </c>
      <c r="BWC96" s="917" t="s">
        <v>735</v>
      </c>
      <c r="BWD96" s="917" t="s">
        <v>735</v>
      </c>
      <c r="BWE96" s="917" t="s">
        <v>735</v>
      </c>
      <c r="BWF96" s="917" t="s">
        <v>735</v>
      </c>
      <c r="BWG96" s="917" t="s">
        <v>735</v>
      </c>
      <c r="BWH96" s="917" t="s">
        <v>735</v>
      </c>
      <c r="BWI96" s="917" t="s">
        <v>735</v>
      </c>
      <c r="BWJ96" s="917" t="s">
        <v>735</v>
      </c>
      <c r="BWK96" s="917" t="s">
        <v>735</v>
      </c>
      <c r="BWL96" s="917" t="s">
        <v>735</v>
      </c>
      <c r="BWM96" s="917" t="s">
        <v>735</v>
      </c>
      <c r="BWN96" s="917" t="s">
        <v>735</v>
      </c>
      <c r="BWO96" s="917" t="s">
        <v>735</v>
      </c>
      <c r="BWP96" s="917" t="s">
        <v>735</v>
      </c>
      <c r="BWQ96" s="917" t="s">
        <v>735</v>
      </c>
      <c r="BWR96" s="917" t="s">
        <v>735</v>
      </c>
      <c r="BWS96" s="917" t="s">
        <v>735</v>
      </c>
      <c r="BWT96" s="917" t="s">
        <v>735</v>
      </c>
      <c r="BWU96" s="917" t="s">
        <v>735</v>
      </c>
      <c r="BWV96" s="917" t="s">
        <v>735</v>
      </c>
      <c r="BWW96" s="917" t="s">
        <v>735</v>
      </c>
      <c r="BWX96" s="917" t="s">
        <v>735</v>
      </c>
      <c r="BWY96" s="917" t="s">
        <v>735</v>
      </c>
      <c r="BWZ96" s="917" t="s">
        <v>735</v>
      </c>
      <c r="BXA96" s="917" t="s">
        <v>735</v>
      </c>
      <c r="BXB96" s="917" t="s">
        <v>735</v>
      </c>
      <c r="BXC96" s="917" t="s">
        <v>735</v>
      </c>
      <c r="BXD96" s="917" t="s">
        <v>735</v>
      </c>
      <c r="BXE96" s="917" t="s">
        <v>735</v>
      </c>
      <c r="BXF96" s="917" t="s">
        <v>735</v>
      </c>
      <c r="BXG96" s="917" t="s">
        <v>735</v>
      </c>
      <c r="BXH96" s="917" t="s">
        <v>735</v>
      </c>
      <c r="BXI96" s="917" t="s">
        <v>735</v>
      </c>
      <c r="BXJ96" s="917" t="s">
        <v>735</v>
      </c>
      <c r="BXK96" s="917" t="s">
        <v>735</v>
      </c>
      <c r="BXL96" s="917" t="s">
        <v>735</v>
      </c>
      <c r="BXM96" s="917" t="s">
        <v>735</v>
      </c>
      <c r="BXN96" s="917" t="s">
        <v>735</v>
      </c>
      <c r="BXO96" s="917" t="s">
        <v>735</v>
      </c>
      <c r="BXP96" s="917" t="s">
        <v>735</v>
      </c>
      <c r="BXQ96" s="917" t="s">
        <v>735</v>
      </c>
      <c r="BXR96" s="917" t="s">
        <v>735</v>
      </c>
      <c r="BXS96" s="917" t="s">
        <v>735</v>
      </c>
      <c r="BXT96" s="917" t="s">
        <v>735</v>
      </c>
      <c r="BXU96" s="917" t="s">
        <v>735</v>
      </c>
      <c r="BXV96" s="917" t="s">
        <v>735</v>
      </c>
      <c r="BXW96" s="917" t="s">
        <v>735</v>
      </c>
      <c r="BXX96" s="917" t="s">
        <v>735</v>
      </c>
      <c r="BXY96" s="917" t="s">
        <v>735</v>
      </c>
      <c r="BXZ96" s="917" t="s">
        <v>735</v>
      </c>
      <c r="BYA96" s="917" t="s">
        <v>735</v>
      </c>
      <c r="BYB96" s="917" t="s">
        <v>735</v>
      </c>
      <c r="BYC96" s="917" t="s">
        <v>735</v>
      </c>
      <c r="BYD96" s="917" t="s">
        <v>735</v>
      </c>
      <c r="BYE96" s="917" t="s">
        <v>735</v>
      </c>
      <c r="BYF96" s="917" t="s">
        <v>735</v>
      </c>
      <c r="BYG96" s="917" t="s">
        <v>735</v>
      </c>
      <c r="BYH96" s="917" t="s">
        <v>735</v>
      </c>
      <c r="BYI96" s="917" t="s">
        <v>735</v>
      </c>
      <c r="BYJ96" s="917" t="s">
        <v>735</v>
      </c>
      <c r="BYK96" s="917" t="s">
        <v>735</v>
      </c>
      <c r="BYL96" s="917" t="s">
        <v>735</v>
      </c>
      <c r="BYM96" s="917" t="s">
        <v>735</v>
      </c>
      <c r="BYN96" s="917" t="s">
        <v>735</v>
      </c>
      <c r="BYO96" s="917" t="s">
        <v>735</v>
      </c>
      <c r="BYP96" s="917" t="s">
        <v>735</v>
      </c>
      <c r="BYQ96" s="917" t="s">
        <v>735</v>
      </c>
      <c r="BYR96" s="917" t="s">
        <v>735</v>
      </c>
      <c r="BYS96" s="917" t="s">
        <v>735</v>
      </c>
      <c r="BYT96" s="917" t="s">
        <v>735</v>
      </c>
      <c r="BYU96" s="917" t="s">
        <v>735</v>
      </c>
      <c r="BYV96" s="917" t="s">
        <v>735</v>
      </c>
      <c r="BYW96" s="917" t="s">
        <v>735</v>
      </c>
      <c r="BYX96" s="917" t="s">
        <v>735</v>
      </c>
      <c r="BYY96" s="917" t="s">
        <v>735</v>
      </c>
      <c r="BYZ96" s="917" t="s">
        <v>735</v>
      </c>
      <c r="BZA96" s="917" t="s">
        <v>735</v>
      </c>
      <c r="BZB96" s="917" t="s">
        <v>735</v>
      </c>
      <c r="BZC96" s="917" t="s">
        <v>735</v>
      </c>
      <c r="BZD96" s="917" t="s">
        <v>735</v>
      </c>
      <c r="BZE96" s="917" t="s">
        <v>735</v>
      </c>
      <c r="BZF96" s="917" t="s">
        <v>735</v>
      </c>
      <c r="BZG96" s="917" t="s">
        <v>735</v>
      </c>
      <c r="BZH96" s="917" t="s">
        <v>735</v>
      </c>
      <c r="BZI96" s="917" t="s">
        <v>735</v>
      </c>
      <c r="BZJ96" s="917" t="s">
        <v>735</v>
      </c>
      <c r="BZK96" s="917" t="s">
        <v>735</v>
      </c>
      <c r="BZL96" s="917" t="s">
        <v>735</v>
      </c>
      <c r="BZM96" s="917" t="s">
        <v>735</v>
      </c>
      <c r="BZN96" s="917" t="s">
        <v>735</v>
      </c>
      <c r="BZO96" s="917" t="s">
        <v>735</v>
      </c>
      <c r="BZP96" s="917" t="s">
        <v>735</v>
      </c>
      <c r="BZQ96" s="917" t="s">
        <v>735</v>
      </c>
      <c r="BZR96" s="917" t="s">
        <v>735</v>
      </c>
      <c r="BZS96" s="917" t="s">
        <v>735</v>
      </c>
      <c r="BZT96" s="917" t="s">
        <v>735</v>
      </c>
      <c r="BZU96" s="917" t="s">
        <v>735</v>
      </c>
      <c r="BZV96" s="917" t="s">
        <v>735</v>
      </c>
      <c r="BZW96" s="917" t="s">
        <v>735</v>
      </c>
      <c r="BZX96" s="917" t="s">
        <v>735</v>
      </c>
      <c r="BZY96" s="917" t="s">
        <v>735</v>
      </c>
      <c r="BZZ96" s="917" t="s">
        <v>735</v>
      </c>
      <c r="CAA96" s="917" t="s">
        <v>735</v>
      </c>
      <c r="CAB96" s="917" t="s">
        <v>735</v>
      </c>
      <c r="CAC96" s="917" t="s">
        <v>735</v>
      </c>
      <c r="CAD96" s="917" t="s">
        <v>735</v>
      </c>
      <c r="CAE96" s="917" t="s">
        <v>735</v>
      </c>
      <c r="CAF96" s="917" t="s">
        <v>735</v>
      </c>
      <c r="CAG96" s="917" t="s">
        <v>735</v>
      </c>
      <c r="CAH96" s="917" t="s">
        <v>735</v>
      </c>
      <c r="CAI96" s="917" t="s">
        <v>735</v>
      </c>
      <c r="CAJ96" s="917" t="s">
        <v>735</v>
      </c>
      <c r="CAK96" s="917" t="s">
        <v>735</v>
      </c>
      <c r="CAL96" s="917" t="s">
        <v>735</v>
      </c>
      <c r="CAM96" s="917" t="s">
        <v>735</v>
      </c>
      <c r="CAN96" s="917" t="s">
        <v>735</v>
      </c>
      <c r="CAO96" s="917" t="s">
        <v>735</v>
      </c>
      <c r="CAP96" s="917" t="s">
        <v>735</v>
      </c>
      <c r="CAQ96" s="917" t="s">
        <v>735</v>
      </c>
      <c r="CAR96" s="917" t="s">
        <v>735</v>
      </c>
      <c r="CAS96" s="917" t="s">
        <v>735</v>
      </c>
      <c r="CAT96" s="917" t="s">
        <v>735</v>
      </c>
      <c r="CAU96" s="917" t="s">
        <v>735</v>
      </c>
      <c r="CAV96" s="917" t="s">
        <v>735</v>
      </c>
      <c r="CAW96" s="917" t="s">
        <v>735</v>
      </c>
      <c r="CAX96" s="917" t="s">
        <v>735</v>
      </c>
      <c r="CAY96" s="917" t="s">
        <v>735</v>
      </c>
      <c r="CAZ96" s="917" t="s">
        <v>735</v>
      </c>
      <c r="CBA96" s="917" t="s">
        <v>735</v>
      </c>
      <c r="CBB96" s="917" t="s">
        <v>735</v>
      </c>
      <c r="CBC96" s="917" t="s">
        <v>735</v>
      </c>
      <c r="CBD96" s="917" t="s">
        <v>735</v>
      </c>
      <c r="CBE96" s="917" t="s">
        <v>735</v>
      </c>
      <c r="CBF96" s="917" t="s">
        <v>735</v>
      </c>
      <c r="CBG96" s="917" t="s">
        <v>735</v>
      </c>
      <c r="CBH96" s="917" t="s">
        <v>735</v>
      </c>
      <c r="CBI96" s="917" t="s">
        <v>735</v>
      </c>
      <c r="CBJ96" s="917" t="s">
        <v>735</v>
      </c>
      <c r="CBK96" s="917" t="s">
        <v>735</v>
      </c>
      <c r="CBL96" s="917" t="s">
        <v>735</v>
      </c>
      <c r="CBM96" s="917" t="s">
        <v>735</v>
      </c>
      <c r="CBN96" s="917" t="s">
        <v>735</v>
      </c>
      <c r="CBO96" s="917" t="s">
        <v>735</v>
      </c>
      <c r="CBP96" s="917" t="s">
        <v>735</v>
      </c>
      <c r="CBQ96" s="917" t="s">
        <v>735</v>
      </c>
      <c r="CBR96" s="917" t="s">
        <v>735</v>
      </c>
      <c r="CBS96" s="917" t="s">
        <v>735</v>
      </c>
      <c r="CBT96" s="917" t="s">
        <v>735</v>
      </c>
      <c r="CBU96" s="917" t="s">
        <v>735</v>
      </c>
      <c r="CBV96" s="917" t="s">
        <v>735</v>
      </c>
      <c r="CBW96" s="917" t="s">
        <v>735</v>
      </c>
      <c r="CBX96" s="917" t="s">
        <v>735</v>
      </c>
      <c r="CBY96" s="917" t="s">
        <v>735</v>
      </c>
      <c r="CBZ96" s="917" t="s">
        <v>735</v>
      </c>
      <c r="CCA96" s="917" t="s">
        <v>735</v>
      </c>
      <c r="CCB96" s="917" t="s">
        <v>735</v>
      </c>
      <c r="CCC96" s="917" t="s">
        <v>735</v>
      </c>
      <c r="CCD96" s="917" t="s">
        <v>735</v>
      </c>
      <c r="CCE96" s="917" t="s">
        <v>735</v>
      </c>
      <c r="CCF96" s="917" t="s">
        <v>735</v>
      </c>
      <c r="CCG96" s="917" t="s">
        <v>735</v>
      </c>
      <c r="CCH96" s="917" t="s">
        <v>735</v>
      </c>
      <c r="CCI96" s="917" t="s">
        <v>735</v>
      </c>
      <c r="CCJ96" s="917" t="s">
        <v>735</v>
      </c>
      <c r="CCK96" s="917" t="s">
        <v>735</v>
      </c>
      <c r="CCL96" s="917" t="s">
        <v>735</v>
      </c>
      <c r="CCM96" s="917" t="s">
        <v>735</v>
      </c>
      <c r="CCN96" s="917" t="s">
        <v>735</v>
      </c>
      <c r="CCO96" s="917" t="s">
        <v>735</v>
      </c>
      <c r="CCP96" s="917" t="s">
        <v>735</v>
      </c>
      <c r="CCQ96" s="917" t="s">
        <v>735</v>
      </c>
      <c r="CCR96" s="917" t="s">
        <v>735</v>
      </c>
      <c r="CCS96" s="917" t="s">
        <v>735</v>
      </c>
      <c r="CCT96" s="917" t="s">
        <v>735</v>
      </c>
      <c r="CCU96" s="917" t="s">
        <v>735</v>
      </c>
      <c r="CCV96" s="917" t="s">
        <v>735</v>
      </c>
      <c r="CCW96" s="917" t="s">
        <v>735</v>
      </c>
      <c r="CCX96" s="917" t="s">
        <v>735</v>
      </c>
      <c r="CCY96" s="917" t="s">
        <v>735</v>
      </c>
      <c r="CCZ96" s="917" t="s">
        <v>735</v>
      </c>
      <c r="CDA96" s="917" t="s">
        <v>735</v>
      </c>
      <c r="CDB96" s="917" t="s">
        <v>735</v>
      </c>
      <c r="CDC96" s="917" t="s">
        <v>735</v>
      </c>
      <c r="CDD96" s="917" t="s">
        <v>735</v>
      </c>
      <c r="CDE96" s="917" t="s">
        <v>735</v>
      </c>
      <c r="CDF96" s="917" t="s">
        <v>735</v>
      </c>
      <c r="CDG96" s="917" t="s">
        <v>735</v>
      </c>
      <c r="CDH96" s="917" t="s">
        <v>735</v>
      </c>
      <c r="CDI96" s="917" t="s">
        <v>735</v>
      </c>
      <c r="CDJ96" s="917" t="s">
        <v>735</v>
      </c>
      <c r="CDK96" s="917" t="s">
        <v>735</v>
      </c>
      <c r="CDL96" s="917" t="s">
        <v>735</v>
      </c>
      <c r="CDM96" s="917" t="s">
        <v>735</v>
      </c>
      <c r="CDN96" s="917" t="s">
        <v>735</v>
      </c>
      <c r="CDO96" s="917" t="s">
        <v>735</v>
      </c>
      <c r="CDP96" s="917" t="s">
        <v>735</v>
      </c>
      <c r="CDQ96" s="917" t="s">
        <v>735</v>
      </c>
      <c r="CDR96" s="917" t="s">
        <v>735</v>
      </c>
      <c r="CDS96" s="917" t="s">
        <v>735</v>
      </c>
      <c r="CDT96" s="917" t="s">
        <v>735</v>
      </c>
      <c r="CDU96" s="917" t="s">
        <v>735</v>
      </c>
      <c r="CDV96" s="917" t="s">
        <v>735</v>
      </c>
      <c r="CDW96" s="917" t="s">
        <v>735</v>
      </c>
      <c r="CDX96" s="917" t="s">
        <v>735</v>
      </c>
      <c r="CDY96" s="917" t="s">
        <v>735</v>
      </c>
      <c r="CDZ96" s="917" t="s">
        <v>735</v>
      </c>
      <c r="CEA96" s="917" t="s">
        <v>735</v>
      </c>
      <c r="CEB96" s="917" t="s">
        <v>735</v>
      </c>
      <c r="CEC96" s="917" t="s">
        <v>735</v>
      </c>
      <c r="CED96" s="917" t="s">
        <v>735</v>
      </c>
      <c r="CEE96" s="917" t="s">
        <v>735</v>
      </c>
      <c r="CEF96" s="917" t="s">
        <v>735</v>
      </c>
      <c r="CEG96" s="917" t="s">
        <v>735</v>
      </c>
      <c r="CEH96" s="917" t="s">
        <v>735</v>
      </c>
      <c r="CEI96" s="917" t="s">
        <v>735</v>
      </c>
      <c r="CEJ96" s="917" t="s">
        <v>735</v>
      </c>
      <c r="CEK96" s="917" t="s">
        <v>735</v>
      </c>
      <c r="CEL96" s="917" t="s">
        <v>735</v>
      </c>
      <c r="CEM96" s="917" t="s">
        <v>735</v>
      </c>
      <c r="CEN96" s="917" t="s">
        <v>735</v>
      </c>
      <c r="CEO96" s="917" t="s">
        <v>735</v>
      </c>
      <c r="CEP96" s="917" t="s">
        <v>735</v>
      </c>
      <c r="CEQ96" s="917" t="s">
        <v>735</v>
      </c>
      <c r="CER96" s="917" t="s">
        <v>735</v>
      </c>
      <c r="CES96" s="917" t="s">
        <v>735</v>
      </c>
      <c r="CET96" s="917" t="s">
        <v>735</v>
      </c>
      <c r="CEU96" s="917" t="s">
        <v>735</v>
      </c>
      <c r="CEV96" s="917" t="s">
        <v>735</v>
      </c>
      <c r="CEW96" s="917" t="s">
        <v>735</v>
      </c>
      <c r="CEX96" s="917" t="s">
        <v>735</v>
      </c>
      <c r="CEY96" s="917" t="s">
        <v>735</v>
      </c>
      <c r="CEZ96" s="917" t="s">
        <v>735</v>
      </c>
      <c r="CFA96" s="917" t="s">
        <v>735</v>
      </c>
      <c r="CFB96" s="917" t="s">
        <v>735</v>
      </c>
      <c r="CFC96" s="917" t="s">
        <v>735</v>
      </c>
      <c r="CFD96" s="917" t="s">
        <v>735</v>
      </c>
      <c r="CFE96" s="917" t="s">
        <v>735</v>
      </c>
      <c r="CFF96" s="917" t="s">
        <v>735</v>
      </c>
      <c r="CFG96" s="917" t="s">
        <v>735</v>
      </c>
      <c r="CFH96" s="917" t="s">
        <v>735</v>
      </c>
      <c r="CFI96" s="917" t="s">
        <v>735</v>
      </c>
      <c r="CFJ96" s="917" t="s">
        <v>735</v>
      </c>
      <c r="CFK96" s="917" t="s">
        <v>735</v>
      </c>
      <c r="CFL96" s="917" t="s">
        <v>735</v>
      </c>
      <c r="CFM96" s="917" t="s">
        <v>735</v>
      </c>
      <c r="CFN96" s="917" t="s">
        <v>735</v>
      </c>
      <c r="CFO96" s="917" t="s">
        <v>735</v>
      </c>
      <c r="CFP96" s="917" t="s">
        <v>735</v>
      </c>
      <c r="CFQ96" s="917" t="s">
        <v>735</v>
      </c>
      <c r="CFR96" s="917" t="s">
        <v>735</v>
      </c>
      <c r="CFS96" s="917" t="s">
        <v>735</v>
      </c>
      <c r="CFT96" s="917" t="s">
        <v>735</v>
      </c>
      <c r="CFU96" s="917" t="s">
        <v>735</v>
      </c>
      <c r="CFV96" s="917" t="s">
        <v>735</v>
      </c>
      <c r="CFW96" s="917" t="s">
        <v>735</v>
      </c>
      <c r="CFX96" s="917" t="s">
        <v>735</v>
      </c>
      <c r="CFY96" s="917" t="s">
        <v>735</v>
      </c>
      <c r="CFZ96" s="917" t="s">
        <v>735</v>
      </c>
      <c r="CGA96" s="917" t="s">
        <v>735</v>
      </c>
      <c r="CGB96" s="917" t="s">
        <v>735</v>
      </c>
      <c r="CGC96" s="917" t="s">
        <v>735</v>
      </c>
      <c r="CGD96" s="917" t="s">
        <v>735</v>
      </c>
      <c r="CGE96" s="917" t="s">
        <v>735</v>
      </c>
      <c r="CGF96" s="917" t="s">
        <v>735</v>
      </c>
      <c r="CGG96" s="917" t="s">
        <v>735</v>
      </c>
      <c r="CGH96" s="917" t="s">
        <v>735</v>
      </c>
      <c r="CGI96" s="917" t="s">
        <v>735</v>
      </c>
      <c r="CGJ96" s="917" t="s">
        <v>735</v>
      </c>
      <c r="CGK96" s="917" t="s">
        <v>735</v>
      </c>
      <c r="CGL96" s="917" t="s">
        <v>735</v>
      </c>
      <c r="CGM96" s="917" t="s">
        <v>735</v>
      </c>
      <c r="CGN96" s="917" t="s">
        <v>735</v>
      </c>
      <c r="CGO96" s="917" t="s">
        <v>735</v>
      </c>
      <c r="CGP96" s="917" t="s">
        <v>735</v>
      </c>
      <c r="CGQ96" s="917" t="s">
        <v>735</v>
      </c>
      <c r="CGR96" s="917" t="s">
        <v>735</v>
      </c>
      <c r="CGS96" s="917" t="s">
        <v>735</v>
      </c>
      <c r="CGT96" s="917" t="s">
        <v>735</v>
      </c>
      <c r="CGU96" s="917" t="s">
        <v>735</v>
      </c>
      <c r="CGV96" s="917" t="s">
        <v>735</v>
      </c>
      <c r="CGW96" s="917" t="s">
        <v>735</v>
      </c>
      <c r="CGX96" s="917" t="s">
        <v>735</v>
      </c>
      <c r="CGY96" s="917" t="s">
        <v>735</v>
      </c>
      <c r="CGZ96" s="917" t="s">
        <v>735</v>
      </c>
      <c r="CHA96" s="917" t="s">
        <v>735</v>
      </c>
      <c r="CHB96" s="917" t="s">
        <v>735</v>
      </c>
      <c r="CHC96" s="917" t="s">
        <v>735</v>
      </c>
      <c r="CHD96" s="917" t="s">
        <v>735</v>
      </c>
      <c r="CHE96" s="917" t="s">
        <v>735</v>
      </c>
      <c r="CHF96" s="917" t="s">
        <v>735</v>
      </c>
      <c r="CHG96" s="917" t="s">
        <v>735</v>
      </c>
      <c r="CHH96" s="917" t="s">
        <v>735</v>
      </c>
      <c r="CHI96" s="917" t="s">
        <v>735</v>
      </c>
      <c r="CHJ96" s="917" t="s">
        <v>735</v>
      </c>
      <c r="CHK96" s="917" t="s">
        <v>735</v>
      </c>
      <c r="CHL96" s="917" t="s">
        <v>735</v>
      </c>
      <c r="CHM96" s="917" t="s">
        <v>735</v>
      </c>
      <c r="CHN96" s="917" t="s">
        <v>735</v>
      </c>
      <c r="CHO96" s="917" t="s">
        <v>735</v>
      </c>
      <c r="CHP96" s="917" t="s">
        <v>735</v>
      </c>
      <c r="CHQ96" s="917" t="s">
        <v>735</v>
      </c>
      <c r="CHR96" s="917" t="s">
        <v>735</v>
      </c>
      <c r="CHS96" s="917" t="s">
        <v>735</v>
      </c>
      <c r="CHT96" s="917" t="s">
        <v>735</v>
      </c>
      <c r="CHU96" s="917" t="s">
        <v>735</v>
      </c>
      <c r="CHV96" s="917" t="s">
        <v>735</v>
      </c>
      <c r="CHW96" s="917" t="s">
        <v>735</v>
      </c>
      <c r="CHX96" s="917" t="s">
        <v>735</v>
      </c>
      <c r="CHY96" s="917" t="s">
        <v>735</v>
      </c>
      <c r="CHZ96" s="917" t="s">
        <v>735</v>
      </c>
      <c r="CIA96" s="917" t="s">
        <v>735</v>
      </c>
      <c r="CIB96" s="917" t="s">
        <v>735</v>
      </c>
      <c r="CIC96" s="917" t="s">
        <v>735</v>
      </c>
      <c r="CID96" s="917" t="s">
        <v>735</v>
      </c>
      <c r="CIE96" s="917" t="s">
        <v>735</v>
      </c>
      <c r="CIF96" s="917" t="s">
        <v>735</v>
      </c>
      <c r="CIG96" s="917" t="s">
        <v>735</v>
      </c>
      <c r="CIH96" s="917" t="s">
        <v>735</v>
      </c>
      <c r="CII96" s="917" t="s">
        <v>735</v>
      </c>
      <c r="CIJ96" s="917" t="s">
        <v>735</v>
      </c>
      <c r="CIK96" s="917" t="s">
        <v>735</v>
      </c>
      <c r="CIL96" s="917" t="s">
        <v>735</v>
      </c>
      <c r="CIM96" s="917" t="s">
        <v>735</v>
      </c>
      <c r="CIN96" s="917" t="s">
        <v>735</v>
      </c>
      <c r="CIO96" s="917" t="s">
        <v>735</v>
      </c>
      <c r="CIP96" s="917" t="s">
        <v>735</v>
      </c>
      <c r="CIQ96" s="917" t="s">
        <v>735</v>
      </c>
      <c r="CIR96" s="917" t="s">
        <v>735</v>
      </c>
      <c r="CIS96" s="917" t="s">
        <v>735</v>
      </c>
      <c r="CIT96" s="917" t="s">
        <v>735</v>
      </c>
      <c r="CIU96" s="917" t="s">
        <v>735</v>
      </c>
      <c r="CIV96" s="917" t="s">
        <v>735</v>
      </c>
      <c r="CIW96" s="917" t="s">
        <v>735</v>
      </c>
      <c r="CIX96" s="917" t="s">
        <v>735</v>
      </c>
      <c r="CIY96" s="917" t="s">
        <v>735</v>
      </c>
      <c r="CIZ96" s="917" t="s">
        <v>735</v>
      </c>
      <c r="CJA96" s="917" t="s">
        <v>735</v>
      </c>
      <c r="CJB96" s="917" t="s">
        <v>735</v>
      </c>
      <c r="CJC96" s="917" t="s">
        <v>735</v>
      </c>
      <c r="CJD96" s="917" t="s">
        <v>735</v>
      </c>
      <c r="CJE96" s="917" t="s">
        <v>735</v>
      </c>
      <c r="CJF96" s="917" t="s">
        <v>735</v>
      </c>
      <c r="CJG96" s="917" t="s">
        <v>735</v>
      </c>
      <c r="CJH96" s="917" t="s">
        <v>735</v>
      </c>
      <c r="CJI96" s="917" t="s">
        <v>735</v>
      </c>
      <c r="CJJ96" s="917" t="s">
        <v>735</v>
      </c>
      <c r="CJK96" s="917" t="s">
        <v>735</v>
      </c>
      <c r="CJL96" s="917" t="s">
        <v>735</v>
      </c>
      <c r="CJM96" s="917" t="s">
        <v>735</v>
      </c>
      <c r="CJN96" s="917" t="s">
        <v>735</v>
      </c>
      <c r="CJO96" s="917" t="s">
        <v>735</v>
      </c>
      <c r="CJP96" s="917" t="s">
        <v>735</v>
      </c>
      <c r="CJQ96" s="917" t="s">
        <v>735</v>
      </c>
      <c r="CJR96" s="917" t="s">
        <v>735</v>
      </c>
      <c r="CJS96" s="917" t="s">
        <v>735</v>
      </c>
      <c r="CJT96" s="917" t="s">
        <v>735</v>
      </c>
      <c r="CJU96" s="917" t="s">
        <v>735</v>
      </c>
      <c r="CJV96" s="917" t="s">
        <v>735</v>
      </c>
      <c r="CJW96" s="917" t="s">
        <v>735</v>
      </c>
      <c r="CJX96" s="917" t="s">
        <v>735</v>
      </c>
      <c r="CJY96" s="917" t="s">
        <v>735</v>
      </c>
      <c r="CJZ96" s="917" t="s">
        <v>735</v>
      </c>
      <c r="CKA96" s="917" t="s">
        <v>735</v>
      </c>
      <c r="CKB96" s="917" t="s">
        <v>735</v>
      </c>
      <c r="CKC96" s="917" t="s">
        <v>735</v>
      </c>
      <c r="CKD96" s="917" t="s">
        <v>735</v>
      </c>
      <c r="CKE96" s="917" t="s">
        <v>735</v>
      </c>
      <c r="CKF96" s="917" t="s">
        <v>735</v>
      </c>
      <c r="CKG96" s="917" t="s">
        <v>735</v>
      </c>
      <c r="CKH96" s="917" t="s">
        <v>735</v>
      </c>
      <c r="CKI96" s="917" t="s">
        <v>735</v>
      </c>
      <c r="CKJ96" s="917" t="s">
        <v>735</v>
      </c>
      <c r="CKK96" s="917" t="s">
        <v>735</v>
      </c>
      <c r="CKL96" s="917" t="s">
        <v>735</v>
      </c>
      <c r="CKM96" s="917" t="s">
        <v>735</v>
      </c>
      <c r="CKN96" s="917" t="s">
        <v>735</v>
      </c>
      <c r="CKO96" s="917" t="s">
        <v>735</v>
      </c>
      <c r="CKP96" s="917" t="s">
        <v>735</v>
      </c>
      <c r="CKQ96" s="917" t="s">
        <v>735</v>
      </c>
      <c r="CKR96" s="917" t="s">
        <v>735</v>
      </c>
      <c r="CKS96" s="917" t="s">
        <v>735</v>
      </c>
      <c r="CKT96" s="917" t="s">
        <v>735</v>
      </c>
      <c r="CKU96" s="917" t="s">
        <v>735</v>
      </c>
      <c r="CKV96" s="917" t="s">
        <v>735</v>
      </c>
      <c r="CKW96" s="917" t="s">
        <v>735</v>
      </c>
      <c r="CKX96" s="917" t="s">
        <v>735</v>
      </c>
      <c r="CKY96" s="917" t="s">
        <v>735</v>
      </c>
      <c r="CKZ96" s="917" t="s">
        <v>735</v>
      </c>
      <c r="CLA96" s="917" t="s">
        <v>735</v>
      </c>
      <c r="CLB96" s="917" t="s">
        <v>735</v>
      </c>
      <c r="CLC96" s="917" t="s">
        <v>735</v>
      </c>
      <c r="CLD96" s="917" t="s">
        <v>735</v>
      </c>
      <c r="CLE96" s="917" t="s">
        <v>735</v>
      </c>
      <c r="CLF96" s="917" t="s">
        <v>735</v>
      </c>
      <c r="CLG96" s="917" t="s">
        <v>735</v>
      </c>
      <c r="CLH96" s="917" t="s">
        <v>735</v>
      </c>
      <c r="CLI96" s="917" t="s">
        <v>735</v>
      </c>
      <c r="CLJ96" s="917" t="s">
        <v>735</v>
      </c>
      <c r="CLK96" s="917" t="s">
        <v>735</v>
      </c>
      <c r="CLL96" s="917" t="s">
        <v>735</v>
      </c>
      <c r="CLM96" s="917" t="s">
        <v>735</v>
      </c>
      <c r="CLN96" s="917" t="s">
        <v>735</v>
      </c>
      <c r="CLO96" s="917" t="s">
        <v>735</v>
      </c>
      <c r="CLP96" s="917" t="s">
        <v>735</v>
      </c>
      <c r="CLQ96" s="917" t="s">
        <v>735</v>
      </c>
      <c r="CLR96" s="917" t="s">
        <v>735</v>
      </c>
      <c r="CLS96" s="917" t="s">
        <v>735</v>
      </c>
      <c r="CLT96" s="917" t="s">
        <v>735</v>
      </c>
      <c r="CLU96" s="917" t="s">
        <v>735</v>
      </c>
      <c r="CLV96" s="917" t="s">
        <v>735</v>
      </c>
      <c r="CLW96" s="917" t="s">
        <v>735</v>
      </c>
      <c r="CLX96" s="917" t="s">
        <v>735</v>
      </c>
      <c r="CLY96" s="917" t="s">
        <v>735</v>
      </c>
      <c r="CLZ96" s="917" t="s">
        <v>735</v>
      </c>
      <c r="CMA96" s="917" t="s">
        <v>735</v>
      </c>
      <c r="CMB96" s="917" t="s">
        <v>735</v>
      </c>
      <c r="CMC96" s="917" t="s">
        <v>735</v>
      </c>
      <c r="CMD96" s="917" t="s">
        <v>735</v>
      </c>
      <c r="CME96" s="917" t="s">
        <v>735</v>
      </c>
      <c r="CMF96" s="917" t="s">
        <v>735</v>
      </c>
      <c r="CMG96" s="917" t="s">
        <v>735</v>
      </c>
      <c r="CMH96" s="917" t="s">
        <v>735</v>
      </c>
      <c r="CMI96" s="917" t="s">
        <v>735</v>
      </c>
      <c r="CMJ96" s="917" t="s">
        <v>735</v>
      </c>
      <c r="CMK96" s="917" t="s">
        <v>735</v>
      </c>
      <c r="CML96" s="917" t="s">
        <v>735</v>
      </c>
      <c r="CMM96" s="917" t="s">
        <v>735</v>
      </c>
      <c r="CMN96" s="917" t="s">
        <v>735</v>
      </c>
      <c r="CMO96" s="917" t="s">
        <v>735</v>
      </c>
      <c r="CMP96" s="917" t="s">
        <v>735</v>
      </c>
      <c r="CMQ96" s="917" t="s">
        <v>735</v>
      </c>
      <c r="CMR96" s="917" t="s">
        <v>735</v>
      </c>
      <c r="CMS96" s="917" t="s">
        <v>735</v>
      </c>
      <c r="CMT96" s="917" t="s">
        <v>735</v>
      </c>
      <c r="CMU96" s="917" t="s">
        <v>735</v>
      </c>
      <c r="CMV96" s="917" t="s">
        <v>735</v>
      </c>
      <c r="CMW96" s="917" t="s">
        <v>735</v>
      </c>
      <c r="CMX96" s="917" t="s">
        <v>735</v>
      </c>
      <c r="CMY96" s="917" t="s">
        <v>735</v>
      </c>
      <c r="CMZ96" s="917" t="s">
        <v>735</v>
      </c>
      <c r="CNA96" s="917" t="s">
        <v>735</v>
      </c>
      <c r="CNB96" s="917" t="s">
        <v>735</v>
      </c>
      <c r="CNC96" s="917" t="s">
        <v>735</v>
      </c>
      <c r="CND96" s="917" t="s">
        <v>735</v>
      </c>
      <c r="CNE96" s="917" t="s">
        <v>735</v>
      </c>
      <c r="CNF96" s="917" t="s">
        <v>735</v>
      </c>
      <c r="CNG96" s="917" t="s">
        <v>735</v>
      </c>
      <c r="CNH96" s="917" t="s">
        <v>735</v>
      </c>
      <c r="CNI96" s="917" t="s">
        <v>735</v>
      </c>
      <c r="CNJ96" s="917" t="s">
        <v>735</v>
      </c>
      <c r="CNK96" s="917" t="s">
        <v>735</v>
      </c>
      <c r="CNL96" s="917" t="s">
        <v>735</v>
      </c>
      <c r="CNM96" s="917" t="s">
        <v>735</v>
      </c>
      <c r="CNN96" s="917" t="s">
        <v>735</v>
      </c>
      <c r="CNO96" s="917" t="s">
        <v>735</v>
      </c>
      <c r="CNP96" s="917" t="s">
        <v>735</v>
      </c>
      <c r="CNQ96" s="917" t="s">
        <v>735</v>
      </c>
      <c r="CNR96" s="917" t="s">
        <v>735</v>
      </c>
      <c r="CNS96" s="917" t="s">
        <v>735</v>
      </c>
      <c r="CNT96" s="917" t="s">
        <v>735</v>
      </c>
      <c r="CNU96" s="917" t="s">
        <v>735</v>
      </c>
      <c r="CNV96" s="917" t="s">
        <v>735</v>
      </c>
      <c r="CNW96" s="917" t="s">
        <v>735</v>
      </c>
      <c r="CNX96" s="917" t="s">
        <v>735</v>
      </c>
      <c r="CNY96" s="917" t="s">
        <v>735</v>
      </c>
      <c r="CNZ96" s="917" t="s">
        <v>735</v>
      </c>
      <c r="COA96" s="917" t="s">
        <v>735</v>
      </c>
      <c r="COB96" s="917" t="s">
        <v>735</v>
      </c>
      <c r="COC96" s="917" t="s">
        <v>735</v>
      </c>
      <c r="COD96" s="917" t="s">
        <v>735</v>
      </c>
      <c r="COE96" s="917" t="s">
        <v>735</v>
      </c>
      <c r="COF96" s="917" t="s">
        <v>735</v>
      </c>
      <c r="COG96" s="917" t="s">
        <v>735</v>
      </c>
      <c r="COH96" s="917" t="s">
        <v>735</v>
      </c>
      <c r="COI96" s="917" t="s">
        <v>735</v>
      </c>
      <c r="COJ96" s="917" t="s">
        <v>735</v>
      </c>
      <c r="COK96" s="917" t="s">
        <v>735</v>
      </c>
      <c r="COL96" s="917" t="s">
        <v>735</v>
      </c>
      <c r="COM96" s="917" t="s">
        <v>735</v>
      </c>
      <c r="CON96" s="917" t="s">
        <v>735</v>
      </c>
      <c r="COO96" s="917" t="s">
        <v>735</v>
      </c>
      <c r="COP96" s="917" t="s">
        <v>735</v>
      </c>
      <c r="COQ96" s="917" t="s">
        <v>735</v>
      </c>
      <c r="COR96" s="917" t="s">
        <v>735</v>
      </c>
      <c r="COS96" s="917" t="s">
        <v>735</v>
      </c>
      <c r="COT96" s="917" t="s">
        <v>735</v>
      </c>
      <c r="COU96" s="917" t="s">
        <v>735</v>
      </c>
      <c r="COV96" s="917" t="s">
        <v>735</v>
      </c>
      <c r="COW96" s="917" t="s">
        <v>735</v>
      </c>
      <c r="COX96" s="917" t="s">
        <v>735</v>
      </c>
      <c r="COY96" s="917" t="s">
        <v>735</v>
      </c>
      <c r="COZ96" s="917" t="s">
        <v>735</v>
      </c>
      <c r="CPA96" s="917" t="s">
        <v>735</v>
      </c>
      <c r="CPB96" s="917" t="s">
        <v>735</v>
      </c>
      <c r="CPC96" s="917" t="s">
        <v>735</v>
      </c>
      <c r="CPD96" s="917" t="s">
        <v>735</v>
      </c>
      <c r="CPE96" s="917" t="s">
        <v>735</v>
      </c>
      <c r="CPF96" s="917" t="s">
        <v>735</v>
      </c>
      <c r="CPG96" s="917" t="s">
        <v>735</v>
      </c>
      <c r="CPH96" s="917" t="s">
        <v>735</v>
      </c>
      <c r="CPI96" s="917" t="s">
        <v>735</v>
      </c>
      <c r="CPJ96" s="917" t="s">
        <v>735</v>
      </c>
      <c r="CPK96" s="917" t="s">
        <v>735</v>
      </c>
      <c r="CPL96" s="917" t="s">
        <v>735</v>
      </c>
      <c r="CPM96" s="917" t="s">
        <v>735</v>
      </c>
      <c r="CPN96" s="917" t="s">
        <v>735</v>
      </c>
      <c r="CPO96" s="917" t="s">
        <v>735</v>
      </c>
      <c r="CPP96" s="917" t="s">
        <v>735</v>
      </c>
      <c r="CPQ96" s="917" t="s">
        <v>735</v>
      </c>
      <c r="CPR96" s="917" t="s">
        <v>735</v>
      </c>
      <c r="CPS96" s="917" t="s">
        <v>735</v>
      </c>
      <c r="CPT96" s="917" t="s">
        <v>735</v>
      </c>
      <c r="CPU96" s="917" t="s">
        <v>735</v>
      </c>
      <c r="CPV96" s="917" t="s">
        <v>735</v>
      </c>
      <c r="CPW96" s="917" t="s">
        <v>735</v>
      </c>
      <c r="CPX96" s="917" t="s">
        <v>735</v>
      </c>
      <c r="CPY96" s="917" t="s">
        <v>735</v>
      </c>
      <c r="CPZ96" s="917" t="s">
        <v>735</v>
      </c>
      <c r="CQA96" s="917" t="s">
        <v>735</v>
      </c>
      <c r="CQB96" s="917" t="s">
        <v>735</v>
      </c>
      <c r="CQC96" s="917" t="s">
        <v>735</v>
      </c>
      <c r="CQD96" s="917" t="s">
        <v>735</v>
      </c>
      <c r="CQE96" s="917" t="s">
        <v>735</v>
      </c>
      <c r="CQF96" s="917" t="s">
        <v>735</v>
      </c>
      <c r="CQG96" s="917" t="s">
        <v>735</v>
      </c>
      <c r="CQH96" s="917" t="s">
        <v>735</v>
      </c>
      <c r="CQI96" s="917" t="s">
        <v>735</v>
      </c>
      <c r="CQJ96" s="917" t="s">
        <v>735</v>
      </c>
      <c r="CQK96" s="917" t="s">
        <v>735</v>
      </c>
      <c r="CQL96" s="917" t="s">
        <v>735</v>
      </c>
      <c r="CQM96" s="917" t="s">
        <v>735</v>
      </c>
      <c r="CQN96" s="917" t="s">
        <v>735</v>
      </c>
      <c r="CQO96" s="917" t="s">
        <v>735</v>
      </c>
      <c r="CQP96" s="917" t="s">
        <v>735</v>
      </c>
      <c r="CQQ96" s="917" t="s">
        <v>735</v>
      </c>
      <c r="CQR96" s="917" t="s">
        <v>735</v>
      </c>
      <c r="CQS96" s="917" t="s">
        <v>735</v>
      </c>
      <c r="CQT96" s="917" t="s">
        <v>735</v>
      </c>
      <c r="CQU96" s="917" t="s">
        <v>735</v>
      </c>
      <c r="CQV96" s="917" t="s">
        <v>735</v>
      </c>
      <c r="CQW96" s="917" t="s">
        <v>735</v>
      </c>
      <c r="CQX96" s="917" t="s">
        <v>735</v>
      </c>
      <c r="CQY96" s="917" t="s">
        <v>735</v>
      </c>
      <c r="CQZ96" s="917" t="s">
        <v>735</v>
      </c>
      <c r="CRA96" s="917" t="s">
        <v>735</v>
      </c>
      <c r="CRB96" s="917" t="s">
        <v>735</v>
      </c>
      <c r="CRC96" s="917" t="s">
        <v>735</v>
      </c>
      <c r="CRD96" s="917" t="s">
        <v>735</v>
      </c>
      <c r="CRE96" s="917" t="s">
        <v>735</v>
      </c>
      <c r="CRF96" s="917" t="s">
        <v>735</v>
      </c>
      <c r="CRG96" s="917" t="s">
        <v>735</v>
      </c>
      <c r="CRH96" s="917" t="s">
        <v>735</v>
      </c>
      <c r="CRI96" s="917" t="s">
        <v>735</v>
      </c>
      <c r="CRJ96" s="917" t="s">
        <v>735</v>
      </c>
      <c r="CRK96" s="917" t="s">
        <v>735</v>
      </c>
      <c r="CRL96" s="917" t="s">
        <v>735</v>
      </c>
      <c r="CRM96" s="917" t="s">
        <v>735</v>
      </c>
      <c r="CRN96" s="917" t="s">
        <v>735</v>
      </c>
      <c r="CRO96" s="917" t="s">
        <v>735</v>
      </c>
      <c r="CRP96" s="917" t="s">
        <v>735</v>
      </c>
      <c r="CRQ96" s="917" t="s">
        <v>735</v>
      </c>
      <c r="CRR96" s="917" t="s">
        <v>735</v>
      </c>
      <c r="CRS96" s="917" t="s">
        <v>735</v>
      </c>
      <c r="CRT96" s="917" t="s">
        <v>735</v>
      </c>
      <c r="CRU96" s="917" t="s">
        <v>735</v>
      </c>
      <c r="CRV96" s="917" t="s">
        <v>735</v>
      </c>
      <c r="CRW96" s="917" t="s">
        <v>735</v>
      </c>
      <c r="CRX96" s="917" t="s">
        <v>735</v>
      </c>
      <c r="CRY96" s="917" t="s">
        <v>735</v>
      </c>
      <c r="CRZ96" s="917" t="s">
        <v>735</v>
      </c>
      <c r="CSA96" s="917" t="s">
        <v>735</v>
      </c>
      <c r="CSB96" s="917" t="s">
        <v>735</v>
      </c>
      <c r="CSC96" s="917" t="s">
        <v>735</v>
      </c>
      <c r="CSD96" s="917" t="s">
        <v>735</v>
      </c>
      <c r="CSE96" s="917" t="s">
        <v>735</v>
      </c>
      <c r="CSF96" s="917" t="s">
        <v>735</v>
      </c>
      <c r="CSG96" s="917" t="s">
        <v>735</v>
      </c>
      <c r="CSH96" s="917" t="s">
        <v>735</v>
      </c>
      <c r="CSI96" s="917" t="s">
        <v>735</v>
      </c>
      <c r="CSJ96" s="917" t="s">
        <v>735</v>
      </c>
      <c r="CSK96" s="917" t="s">
        <v>735</v>
      </c>
      <c r="CSL96" s="917" t="s">
        <v>735</v>
      </c>
      <c r="CSM96" s="917" t="s">
        <v>735</v>
      </c>
      <c r="CSN96" s="917" t="s">
        <v>735</v>
      </c>
      <c r="CSO96" s="917" t="s">
        <v>735</v>
      </c>
      <c r="CSP96" s="917" t="s">
        <v>735</v>
      </c>
      <c r="CSQ96" s="917" t="s">
        <v>735</v>
      </c>
      <c r="CSR96" s="917" t="s">
        <v>735</v>
      </c>
      <c r="CSS96" s="917" t="s">
        <v>735</v>
      </c>
      <c r="CST96" s="917" t="s">
        <v>735</v>
      </c>
      <c r="CSU96" s="917" t="s">
        <v>735</v>
      </c>
      <c r="CSV96" s="917" t="s">
        <v>735</v>
      </c>
      <c r="CSW96" s="917" t="s">
        <v>735</v>
      </c>
      <c r="CSX96" s="917" t="s">
        <v>735</v>
      </c>
      <c r="CSY96" s="917" t="s">
        <v>735</v>
      </c>
      <c r="CSZ96" s="917" t="s">
        <v>735</v>
      </c>
      <c r="CTA96" s="917" t="s">
        <v>735</v>
      </c>
      <c r="CTB96" s="917" t="s">
        <v>735</v>
      </c>
      <c r="CTC96" s="917" t="s">
        <v>735</v>
      </c>
      <c r="CTD96" s="917" t="s">
        <v>735</v>
      </c>
      <c r="CTE96" s="917" t="s">
        <v>735</v>
      </c>
      <c r="CTF96" s="917" t="s">
        <v>735</v>
      </c>
      <c r="CTG96" s="917" t="s">
        <v>735</v>
      </c>
      <c r="CTH96" s="917" t="s">
        <v>735</v>
      </c>
      <c r="CTI96" s="917" t="s">
        <v>735</v>
      </c>
      <c r="CTJ96" s="917" t="s">
        <v>735</v>
      </c>
      <c r="CTK96" s="917" t="s">
        <v>735</v>
      </c>
      <c r="CTL96" s="917" t="s">
        <v>735</v>
      </c>
      <c r="CTM96" s="917" t="s">
        <v>735</v>
      </c>
      <c r="CTN96" s="917" t="s">
        <v>735</v>
      </c>
      <c r="CTO96" s="917" t="s">
        <v>735</v>
      </c>
      <c r="CTP96" s="917" t="s">
        <v>735</v>
      </c>
      <c r="CTQ96" s="917" t="s">
        <v>735</v>
      </c>
      <c r="CTR96" s="917" t="s">
        <v>735</v>
      </c>
      <c r="CTS96" s="917" t="s">
        <v>735</v>
      </c>
      <c r="CTT96" s="917" t="s">
        <v>735</v>
      </c>
      <c r="CTU96" s="917" t="s">
        <v>735</v>
      </c>
      <c r="CTV96" s="917" t="s">
        <v>735</v>
      </c>
      <c r="CTW96" s="917" t="s">
        <v>735</v>
      </c>
      <c r="CTX96" s="917" t="s">
        <v>735</v>
      </c>
      <c r="CTY96" s="917" t="s">
        <v>735</v>
      </c>
      <c r="CTZ96" s="917" t="s">
        <v>735</v>
      </c>
      <c r="CUA96" s="917" t="s">
        <v>735</v>
      </c>
      <c r="CUB96" s="917" t="s">
        <v>735</v>
      </c>
      <c r="CUC96" s="917" t="s">
        <v>735</v>
      </c>
      <c r="CUD96" s="917" t="s">
        <v>735</v>
      </c>
      <c r="CUE96" s="917" t="s">
        <v>735</v>
      </c>
      <c r="CUF96" s="917" t="s">
        <v>735</v>
      </c>
      <c r="CUG96" s="917" t="s">
        <v>735</v>
      </c>
      <c r="CUH96" s="917" t="s">
        <v>735</v>
      </c>
      <c r="CUI96" s="917" t="s">
        <v>735</v>
      </c>
      <c r="CUJ96" s="917" t="s">
        <v>735</v>
      </c>
      <c r="CUK96" s="917" t="s">
        <v>735</v>
      </c>
      <c r="CUL96" s="917" t="s">
        <v>735</v>
      </c>
      <c r="CUM96" s="917" t="s">
        <v>735</v>
      </c>
      <c r="CUN96" s="917" t="s">
        <v>735</v>
      </c>
      <c r="CUO96" s="917" t="s">
        <v>735</v>
      </c>
      <c r="CUP96" s="917" t="s">
        <v>735</v>
      </c>
      <c r="CUQ96" s="917" t="s">
        <v>735</v>
      </c>
      <c r="CUR96" s="917" t="s">
        <v>735</v>
      </c>
      <c r="CUS96" s="917" t="s">
        <v>735</v>
      </c>
      <c r="CUT96" s="917" t="s">
        <v>735</v>
      </c>
      <c r="CUU96" s="917" t="s">
        <v>735</v>
      </c>
      <c r="CUV96" s="917" t="s">
        <v>735</v>
      </c>
      <c r="CUW96" s="917" t="s">
        <v>735</v>
      </c>
      <c r="CUX96" s="917" t="s">
        <v>735</v>
      </c>
      <c r="CUY96" s="917" t="s">
        <v>735</v>
      </c>
      <c r="CUZ96" s="917" t="s">
        <v>735</v>
      </c>
      <c r="CVA96" s="917" t="s">
        <v>735</v>
      </c>
      <c r="CVB96" s="917" t="s">
        <v>735</v>
      </c>
      <c r="CVC96" s="917" t="s">
        <v>735</v>
      </c>
      <c r="CVD96" s="917" t="s">
        <v>735</v>
      </c>
      <c r="CVE96" s="917" t="s">
        <v>735</v>
      </c>
      <c r="CVF96" s="917" t="s">
        <v>735</v>
      </c>
      <c r="CVG96" s="917" t="s">
        <v>735</v>
      </c>
      <c r="CVH96" s="917" t="s">
        <v>735</v>
      </c>
      <c r="CVI96" s="917" t="s">
        <v>735</v>
      </c>
      <c r="CVJ96" s="917" t="s">
        <v>735</v>
      </c>
      <c r="CVK96" s="917" t="s">
        <v>735</v>
      </c>
      <c r="CVL96" s="917" t="s">
        <v>735</v>
      </c>
      <c r="CVM96" s="917" t="s">
        <v>735</v>
      </c>
      <c r="CVN96" s="917" t="s">
        <v>735</v>
      </c>
      <c r="CVO96" s="917" t="s">
        <v>735</v>
      </c>
      <c r="CVP96" s="917" t="s">
        <v>735</v>
      </c>
      <c r="CVQ96" s="917" t="s">
        <v>735</v>
      </c>
      <c r="CVR96" s="917" t="s">
        <v>735</v>
      </c>
      <c r="CVS96" s="917" t="s">
        <v>735</v>
      </c>
      <c r="CVT96" s="917" t="s">
        <v>735</v>
      </c>
      <c r="CVU96" s="917" t="s">
        <v>735</v>
      </c>
      <c r="CVV96" s="917" t="s">
        <v>735</v>
      </c>
      <c r="CVW96" s="917" t="s">
        <v>735</v>
      </c>
      <c r="CVX96" s="917" t="s">
        <v>735</v>
      </c>
      <c r="CVY96" s="917" t="s">
        <v>735</v>
      </c>
      <c r="CVZ96" s="917" t="s">
        <v>735</v>
      </c>
      <c r="CWA96" s="917" t="s">
        <v>735</v>
      </c>
      <c r="CWB96" s="917" t="s">
        <v>735</v>
      </c>
      <c r="CWC96" s="917" t="s">
        <v>735</v>
      </c>
      <c r="CWD96" s="917" t="s">
        <v>735</v>
      </c>
      <c r="CWE96" s="917" t="s">
        <v>735</v>
      </c>
      <c r="CWF96" s="917" t="s">
        <v>735</v>
      </c>
      <c r="CWG96" s="917" t="s">
        <v>735</v>
      </c>
      <c r="CWH96" s="917" t="s">
        <v>735</v>
      </c>
      <c r="CWI96" s="917" t="s">
        <v>735</v>
      </c>
      <c r="CWJ96" s="917" t="s">
        <v>735</v>
      </c>
      <c r="CWK96" s="917" t="s">
        <v>735</v>
      </c>
      <c r="CWL96" s="917" t="s">
        <v>735</v>
      </c>
      <c r="CWM96" s="917" t="s">
        <v>735</v>
      </c>
      <c r="CWN96" s="917" t="s">
        <v>735</v>
      </c>
      <c r="CWO96" s="917" t="s">
        <v>735</v>
      </c>
      <c r="CWP96" s="917" t="s">
        <v>735</v>
      </c>
      <c r="CWQ96" s="917" t="s">
        <v>735</v>
      </c>
      <c r="CWR96" s="917" t="s">
        <v>735</v>
      </c>
      <c r="CWS96" s="917" t="s">
        <v>735</v>
      </c>
      <c r="CWT96" s="917" t="s">
        <v>735</v>
      </c>
      <c r="CWU96" s="917" t="s">
        <v>735</v>
      </c>
      <c r="CWV96" s="917" t="s">
        <v>735</v>
      </c>
      <c r="CWW96" s="917" t="s">
        <v>735</v>
      </c>
      <c r="CWX96" s="917" t="s">
        <v>735</v>
      </c>
      <c r="CWY96" s="917" t="s">
        <v>735</v>
      </c>
      <c r="CWZ96" s="917" t="s">
        <v>735</v>
      </c>
      <c r="CXA96" s="917" t="s">
        <v>735</v>
      </c>
      <c r="CXB96" s="917" t="s">
        <v>735</v>
      </c>
      <c r="CXC96" s="917" t="s">
        <v>735</v>
      </c>
      <c r="CXD96" s="917" t="s">
        <v>735</v>
      </c>
      <c r="CXE96" s="917" t="s">
        <v>735</v>
      </c>
      <c r="CXF96" s="917" t="s">
        <v>735</v>
      </c>
      <c r="CXG96" s="917" t="s">
        <v>735</v>
      </c>
      <c r="CXH96" s="917" t="s">
        <v>735</v>
      </c>
      <c r="CXI96" s="917" t="s">
        <v>735</v>
      </c>
      <c r="CXJ96" s="917" t="s">
        <v>735</v>
      </c>
      <c r="CXK96" s="917" t="s">
        <v>735</v>
      </c>
      <c r="CXL96" s="917" t="s">
        <v>735</v>
      </c>
      <c r="CXM96" s="917" t="s">
        <v>735</v>
      </c>
      <c r="CXN96" s="917" t="s">
        <v>735</v>
      </c>
      <c r="CXO96" s="917" t="s">
        <v>735</v>
      </c>
      <c r="CXP96" s="917" t="s">
        <v>735</v>
      </c>
      <c r="CXQ96" s="917" t="s">
        <v>735</v>
      </c>
      <c r="CXR96" s="917" t="s">
        <v>735</v>
      </c>
      <c r="CXS96" s="917" t="s">
        <v>735</v>
      </c>
      <c r="CXT96" s="917" t="s">
        <v>735</v>
      </c>
      <c r="CXU96" s="917" t="s">
        <v>735</v>
      </c>
      <c r="CXV96" s="917" t="s">
        <v>735</v>
      </c>
      <c r="CXW96" s="917" t="s">
        <v>735</v>
      </c>
      <c r="CXX96" s="917" t="s">
        <v>735</v>
      </c>
      <c r="CXY96" s="917" t="s">
        <v>735</v>
      </c>
      <c r="CXZ96" s="917" t="s">
        <v>735</v>
      </c>
      <c r="CYA96" s="917" t="s">
        <v>735</v>
      </c>
      <c r="CYB96" s="917" t="s">
        <v>735</v>
      </c>
      <c r="CYC96" s="917" t="s">
        <v>735</v>
      </c>
      <c r="CYD96" s="917" t="s">
        <v>735</v>
      </c>
      <c r="CYE96" s="917" t="s">
        <v>735</v>
      </c>
      <c r="CYF96" s="917" t="s">
        <v>735</v>
      </c>
      <c r="CYG96" s="917" t="s">
        <v>735</v>
      </c>
      <c r="CYH96" s="917" t="s">
        <v>735</v>
      </c>
      <c r="CYI96" s="917" t="s">
        <v>735</v>
      </c>
      <c r="CYJ96" s="917" t="s">
        <v>735</v>
      </c>
      <c r="CYK96" s="917" t="s">
        <v>735</v>
      </c>
      <c r="CYL96" s="917" t="s">
        <v>735</v>
      </c>
      <c r="CYM96" s="917" t="s">
        <v>735</v>
      </c>
      <c r="CYN96" s="917" t="s">
        <v>735</v>
      </c>
      <c r="CYO96" s="917" t="s">
        <v>735</v>
      </c>
      <c r="CYP96" s="917" t="s">
        <v>735</v>
      </c>
      <c r="CYQ96" s="917" t="s">
        <v>735</v>
      </c>
      <c r="CYR96" s="917" t="s">
        <v>735</v>
      </c>
      <c r="CYS96" s="917" t="s">
        <v>735</v>
      </c>
      <c r="CYT96" s="917" t="s">
        <v>735</v>
      </c>
      <c r="CYU96" s="917" t="s">
        <v>735</v>
      </c>
      <c r="CYV96" s="917" t="s">
        <v>735</v>
      </c>
      <c r="CYW96" s="917" t="s">
        <v>735</v>
      </c>
      <c r="CYX96" s="917" t="s">
        <v>735</v>
      </c>
      <c r="CYY96" s="917" t="s">
        <v>735</v>
      </c>
      <c r="CYZ96" s="917" t="s">
        <v>735</v>
      </c>
      <c r="CZA96" s="917" t="s">
        <v>735</v>
      </c>
      <c r="CZB96" s="917" t="s">
        <v>735</v>
      </c>
      <c r="CZC96" s="917" t="s">
        <v>735</v>
      </c>
      <c r="CZD96" s="917" t="s">
        <v>735</v>
      </c>
      <c r="CZE96" s="917" t="s">
        <v>735</v>
      </c>
      <c r="CZF96" s="917" t="s">
        <v>735</v>
      </c>
      <c r="CZG96" s="917" t="s">
        <v>735</v>
      </c>
      <c r="CZH96" s="917" t="s">
        <v>735</v>
      </c>
      <c r="CZI96" s="917" t="s">
        <v>735</v>
      </c>
      <c r="CZJ96" s="917" t="s">
        <v>735</v>
      </c>
      <c r="CZK96" s="917" t="s">
        <v>735</v>
      </c>
      <c r="CZL96" s="917" t="s">
        <v>735</v>
      </c>
      <c r="CZM96" s="917" t="s">
        <v>735</v>
      </c>
      <c r="CZN96" s="917" t="s">
        <v>735</v>
      </c>
      <c r="CZO96" s="917" t="s">
        <v>735</v>
      </c>
      <c r="CZP96" s="917" t="s">
        <v>735</v>
      </c>
      <c r="CZQ96" s="917" t="s">
        <v>735</v>
      </c>
      <c r="CZR96" s="917" t="s">
        <v>735</v>
      </c>
      <c r="CZS96" s="917" t="s">
        <v>735</v>
      </c>
      <c r="CZT96" s="917" t="s">
        <v>735</v>
      </c>
      <c r="CZU96" s="917" t="s">
        <v>735</v>
      </c>
      <c r="CZV96" s="917" t="s">
        <v>735</v>
      </c>
      <c r="CZW96" s="917" t="s">
        <v>735</v>
      </c>
      <c r="CZX96" s="917" t="s">
        <v>735</v>
      </c>
      <c r="CZY96" s="917" t="s">
        <v>735</v>
      </c>
      <c r="CZZ96" s="917" t="s">
        <v>735</v>
      </c>
      <c r="DAA96" s="917" t="s">
        <v>735</v>
      </c>
      <c r="DAB96" s="917" t="s">
        <v>735</v>
      </c>
      <c r="DAC96" s="917" t="s">
        <v>735</v>
      </c>
      <c r="DAD96" s="917" t="s">
        <v>735</v>
      </c>
      <c r="DAE96" s="917" t="s">
        <v>735</v>
      </c>
      <c r="DAF96" s="917" t="s">
        <v>735</v>
      </c>
      <c r="DAG96" s="917" t="s">
        <v>735</v>
      </c>
      <c r="DAH96" s="917" t="s">
        <v>735</v>
      </c>
      <c r="DAI96" s="917" t="s">
        <v>735</v>
      </c>
      <c r="DAJ96" s="917" t="s">
        <v>735</v>
      </c>
      <c r="DAK96" s="917" t="s">
        <v>735</v>
      </c>
      <c r="DAL96" s="917" t="s">
        <v>735</v>
      </c>
      <c r="DAM96" s="917" t="s">
        <v>735</v>
      </c>
      <c r="DAN96" s="917" t="s">
        <v>735</v>
      </c>
      <c r="DAO96" s="917" t="s">
        <v>735</v>
      </c>
      <c r="DAP96" s="917" t="s">
        <v>735</v>
      </c>
      <c r="DAQ96" s="917" t="s">
        <v>735</v>
      </c>
      <c r="DAR96" s="917" t="s">
        <v>735</v>
      </c>
      <c r="DAS96" s="917" t="s">
        <v>735</v>
      </c>
      <c r="DAT96" s="917" t="s">
        <v>735</v>
      </c>
      <c r="DAU96" s="917" t="s">
        <v>735</v>
      </c>
      <c r="DAV96" s="917" t="s">
        <v>735</v>
      </c>
      <c r="DAW96" s="917" t="s">
        <v>735</v>
      </c>
      <c r="DAX96" s="917" t="s">
        <v>735</v>
      </c>
      <c r="DAY96" s="917" t="s">
        <v>735</v>
      </c>
      <c r="DAZ96" s="917" t="s">
        <v>735</v>
      </c>
      <c r="DBA96" s="917" t="s">
        <v>735</v>
      </c>
      <c r="DBB96" s="917" t="s">
        <v>735</v>
      </c>
      <c r="DBC96" s="917" t="s">
        <v>735</v>
      </c>
      <c r="DBD96" s="917" t="s">
        <v>735</v>
      </c>
      <c r="DBE96" s="917" t="s">
        <v>735</v>
      </c>
      <c r="DBF96" s="917" t="s">
        <v>735</v>
      </c>
      <c r="DBG96" s="917" t="s">
        <v>735</v>
      </c>
      <c r="DBH96" s="917" t="s">
        <v>735</v>
      </c>
      <c r="DBI96" s="917" t="s">
        <v>735</v>
      </c>
      <c r="DBJ96" s="917" t="s">
        <v>735</v>
      </c>
      <c r="DBK96" s="917" t="s">
        <v>735</v>
      </c>
      <c r="DBL96" s="917" t="s">
        <v>735</v>
      </c>
      <c r="DBM96" s="917" t="s">
        <v>735</v>
      </c>
      <c r="DBN96" s="917" t="s">
        <v>735</v>
      </c>
      <c r="DBO96" s="917" t="s">
        <v>735</v>
      </c>
      <c r="DBP96" s="917" t="s">
        <v>735</v>
      </c>
      <c r="DBQ96" s="917" t="s">
        <v>735</v>
      </c>
      <c r="DBR96" s="917" t="s">
        <v>735</v>
      </c>
      <c r="DBS96" s="917" t="s">
        <v>735</v>
      </c>
      <c r="DBT96" s="917" t="s">
        <v>735</v>
      </c>
      <c r="DBU96" s="917" t="s">
        <v>735</v>
      </c>
      <c r="DBV96" s="917" t="s">
        <v>735</v>
      </c>
      <c r="DBW96" s="917" t="s">
        <v>735</v>
      </c>
      <c r="DBX96" s="917" t="s">
        <v>735</v>
      </c>
      <c r="DBY96" s="917" t="s">
        <v>735</v>
      </c>
      <c r="DBZ96" s="917" t="s">
        <v>735</v>
      </c>
      <c r="DCA96" s="917" t="s">
        <v>735</v>
      </c>
      <c r="DCB96" s="917" t="s">
        <v>735</v>
      </c>
      <c r="DCC96" s="917" t="s">
        <v>735</v>
      </c>
      <c r="DCD96" s="917" t="s">
        <v>735</v>
      </c>
      <c r="DCE96" s="917" t="s">
        <v>735</v>
      </c>
      <c r="DCF96" s="917" t="s">
        <v>735</v>
      </c>
      <c r="DCG96" s="917" t="s">
        <v>735</v>
      </c>
      <c r="DCH96" s="917" t="s">
        <v>735</v>
      </c>
      <c r="DCI96" s="917" t="s">
        <v>735</v>
      </c>
      <c r="DCJ96" s="917" t="s">
        <v>735</v>
      </c>
      <c r="DCK96" s="917" t="s">
        <v>735</v>
      </c>
      <c r="DCL96" s="917" t="s">
        <v>735</v>
      </c>
      <c r="DCM96" s="917" t="s">
        <v>735</v>
      </c>
      <c r="DCN96" s="917" t="s">
        <v>735</v>
      </c>
      <c r="DCO96" s="917" t="s">
        <v>735</v>
      </c>
      <c r="DCP96" s="917" t="s">
        <v>735</v>
      </c>
      <c r="DCQ96" s="917" t="s">
        <v>735</v>
      </c>
      <c r="DCR96" s="917" t="s">
        <v>735</v>
      </c>
      <c r="DCS96" s="917" t="s">
        <v>735</v>
      </c>
      <c r="DCT96" s="917" t="s">
        <v>735</v>
      </c>
      <c r="DCU96" s="917" t="s">
        <v>735</v>
      </c>
      <c r="DCV96" s="917" t="s">
        <v>735</v>
      </c>
      <c r="DCW96" s="917" t="s">
        <v>735</v>
      </c>
      <c r="DCX96" s="917" t="s">
        <v>735</v>
      </c>
      <c r="DCY96" s="917" t="s">
        <v>735</v>
      </c>
      <c r="DCZ96" s="917" t="s">
        <v>735</v>
      </c>
      <c r="DDA96" s="917" t="s">
        <v>735</v>
      </c>
      <c r="DDB96" s="917" t="s">
        <v>735</v>
      </c>
      <c r="DDC96" s="917" t="s">
        <v>735</v>
      </c>
      <c r="DDD96" s="917" t="s">
        <v>735</v>
      </c>
      <c r="DDE96" s="917" t="s">
        <v>735</v>
      </c>
      <c r="DDF96" s="917" t="s">
        <v>735</v>
      </c>
      <c r="DDG96" s="917" t="s">
        <v>735</v>
      </c>
      <c r="DDH96" s="917" t="s">
        <v>735</v>
      </c>
      <c r="DDI96" s="917" t="s">
        <v>735</v>
      </c>
      <c r="DDJ96" s="917" t="s">
        <v>735</v>
      </c>
      <c r="DDK96" s="917" t="s">
        <v>735</v>
      </c>
      <c r="DDL96" s="917" t="s">
        <v>735</v>
      </c>
      <c r="DDM96" s="917" t="s">
        <v>735</v>
      </c>
      <c r="DDN96" s="917" t="s">
        <v>735</v>
      </c>
      <c r="DDO96" s="917" t="s">
        <v>735</v>
      </c>
      <c r="DDP96" s="917" t="s">
        <v>735</v>
      </c>
      <c r="DDQ96" s="917" t="s">
        <v>735</v>
      </c>
      <c r="DDR96" s="917" t="s">
        <v>735</v>
      </c>
      <c r="DDS96" s="917" t="s">
        <v>735</v>
      </c>
      <c r="DDT96" s="917" t="s">
        <v>735</v>
      </c>
      <c r="DDU96" s="917" t="s">
        <v>735</v>
      </c>
      <c r="DDV96" s="917" t="s">
        <v>735</v>
      </c>
      <c r="DDW96" s="917" t="s">
        <v>735</v>
      </c>
      <c r="DDX96" s="917" t="s">
        <v>735</v>
      </c>
      <c r="DDY96" s="917" t="s">
        <v>735</v>
      </c>
      <c r="DDZ96" s="917" t="s">
        <v>735</v>
      </c>
      <c r="DEA96" s="917" t="s">
        <v>735</v>
      </c>
      <c r="DEB96" s="917" t="s">
        <v>735</v>
      </c>
      <c r="DEC96" s="917" t="s">
        <v>735</v>
      </c>
      <c r="DED96" s="917" t="s">
        <v>735</v>
      </c>
      <c r="DEE96" s="917" t="s">
        <v>735</v>
      </c>
      <c r="DEF96" s="917" t="s">
        <v>735</v>
      </c>
      <c r="DEG96" s="917" t="s">
        <v>735</v>
      </c>
      <c r="DEH96" s="917" t="s">
        <v>735</v>
      </c>
      <c r="DEI96" s="917" t="s">
        <v>735</v>
      </c>
      <c r="DEJ96" s="917" t="s">
        <v>735</v>
      </c>
      <c r="DEK96" s="917" t="s">
        <v>735</v>
      </c>
      <c r="DEL96" s="917" t="s">
        <v>735</v>
      </c>
      <c r="DEM96" s="917" t="s">
        <v>735</v>
      </c>
      <c r="DEN96" s="917" t="s">
        <v>735</v>
      </c>
      <c r="DEO96" s="917" t="s">
        <v>735</v>
      </c>
      <c r="DEP96" s="917" t="s">
        <v>735</v>
      </c>
      <c r="DEQ96" s="917" t="s">
        <v>735</v>
      </c>
      <c r="DER96" s="917" t="s">
        <v>735</v>
      </c>
      <c r="DES96" s="917" t="s">
        <v>735</v>
      </c>
      <c r="DET96" s="917" t="s">
        <v>735</v>
      </c>
      <c r="DEU96" s="917" t="s">
        <v>735</v>
      </c>
      <c r="DEV96" s="917" t="s">
        <v>735</v>
      </c>
      <c r="DEW96" s="917" t="s">
        <v>735</v>
      </c>
      <c r="DEX96" s="917" t="s">
        <v>735</v>
      </c>
      <c r="DEY96" s="917" t="s">
        <v>735</v>
      </c>
      <c r="DEZ96" s="917" t="s">
        <v>735</v>
      </c>
      <c r="DFA96" s="917" t="s">
        <v>735</v>
      </c>
      <c r="DFB96" s="917" t="s">
        <v>735</v>
      </c>
      <c r="DFC96" s="917" t="s">
        <v>735</v>
      </c>
      <c r="DFD96" s="917" t="s">
        <v>735</v>
      </c>
      <c r="DFE96" s="917" t="s">
        <v>735</v>
      </c>
      <c r="DFF96" s="917" t="s">
        <v>735</v>
      </c>
      <c r="DFG96" s="917" t="s">
        <v>735</v>
      </c>
      <c r="DFH96" s="917" t="s">
        <v>735</v>
      </c>
      <c r="DFI96" s="917" t="s">
        <v>735</v>
      </c>
      <c r="DFJ96" s="917" t="s">
        <v>735</v>
      </c>
      <c r="DFK96" s="917" t="s">
        <v>735</v>
      </c>
      <c r="DFL96" s="917" t="s">
        <v>735</v>
      </c>
      <c r="DFM96" s="917" t="s">
        <v>735</v>
      </c>
      <c r="DFN96" s="917" t="s">
        <v>735</v>
      </c>
      <c r="DFO96" s="917" t="s">
        <v>735</v>
      </c>
      <c r="DFP96" s="917" t="s">
        <v>735</v>
      </c>
      <c r="DFQ96" s="917" t="s">
        <v>735</v>
      </c>
      <c r="DFR96" s="917" t="s">
        <v>735</v>
      </c>
      <c r="DFS96" s="917" t="s">
        <v>735</v>
      </c>
      <c r="DFT96" s="917" t="s">
        <v>735</v>
      </c>
      <c r="DFU96" s="917" t="s">
        <v>735</v>
      </c>
      <c r="DFV96" s="917" t="s">
        <v>735</v>
      </c>
      <c r="DFW96" s="917" t="s">
        <v>735</v>
      </c>
      <c r="DFX96" s="917" t="s">
        <v>735</v>
      </c>
      <c r="DFY96" s="917" t="s">
        <v>735</v>
      </c>
      <c r="DFZ96" s="917" t="s">
        <v>735</v>
      </c>
      <c r="DGA96" s="917" t="s">
        <v>735</v>
      </c>
      <c r="DGB96" s="917" t="s">
        <v>735</v>
      </c>
      <c r="DGC96" s="917" t="s">
        <v>735</v>
      </c>
      <c r="DGD96" s="917" t="s">
        <v>735</v>
      </c>
      <c r="DGE96" s="917" t="s">
        <v>735</v>
      </c>
      <c r="DGF96" s="917" t="s">
        <v>735</v>
      </c>
      <c r="DGG96" s="917" t="s">
        <v>735</v>
      </c>
      <c r="DGH96" s="917" t="s">
        <v>735</v>
      </c>
      <c r="DGI96" s="917" t="s">
        <v>735</v>
      </c>
      <c r="DGJ96" s="917" t="s">
        <v>735</v>
      </c>
      <c r="DGK96" s="917" t="s">
        <v>735</v>
      </c>
      <c r="DGL96" s="917" t="s">
        <v>735</v>
      </c>
      <c r="DGM96" s="917" t="s">
        <v>735</v>
      </c>
      <c r="DGN96" s="917" t="s">
        <v>735</v>
      </c>
      <c r="DGO96" s="917" t="s">
        <v>735</v>
      </c>
      <c r="DGP96" s="917" t="s">
        <v>735</v>
      </c>
      <c r="DGQ96" s="917" t="s">
        <v>735</v>
      </c>
      <c r="DGR96" s="917" t="s">
        <v>735</v>
      </c>
      <c r="DGS96" s="917" t="s">
        <v>735</v>
      </c>
      <c r="DGT96" s="917" t="s">
        <v>735</v>
      </c>
      <c r="DGU96" s="917" t="s">
        <v>735</v>
      </c>
      <c r="DGV96" s="917" t="s">
        <v>735</v>
      </c>
      <c r="DGW96" s="917" t="s">
        <v>735</v>
      </c>
      <c r="DGX96" s="917" t="s">
        <v>735</v>
      </c>
      <c r="DGY96" s="917" t="s">
        <v>735</v>
      </c>
      <c r="DGZ96" s="917" t="s">
        <v>735</v>
      </c>
      <c r="DHA96" s="917" t="s">
        <v>735</v>
      </c>
      <c r="DHB96" s="917" t="s">
        <v>735</v>
      </c>
      <c r="DHC96" s="917" t="s">
        <v>735</v>
      </c>
      <c r="DHD96" s="917" t="s">
        <v>735</v>
      </c>
      <c r="DHE96" s="917" t="s">
        <v>735</v>
      </c>
      <c r="DHF96" s="917" t="s">
        <v>735</v>
      </c>
      <c r="DHG96" s="917" t="s">
        <v>735</v>
      </c>
      <c r="DHH96" s="917" t="s">
        <v>735</v>
      </c>
      <c r="DHI96" s="917" t="s">
        <v>735</v>
      </c>
      <c r="DHJ96" s="917" t="s">
        <v>735</v>
      </c>
      <c r="DHK96" s="917" t="s">
        <v>735</v>
      </c>
      <c r="DHL96" s="917" t="s">
        <v>735</v>
      </c>
      <c r="DHM96" s="917" t="s">
        <v>735</v>
      </c>
      <c r="DHN96" s="917" t="s">
        <v>735</v>
      </c>
      <c r="DHO96" s="917" t="s">
        <v>735</v>
      </c>
      <c r="DHP96" s="917" t="s">
        <v>735</v>
      </c>
      <c r="DHQ96" s="917" t="s">
        <v>735</v>
      </c>
      <c r="DHR96" s="917" t="s">
        <v>735</v>
      </c>
      <c r="DHS96" s="917" t="s">
        <v>735</v>
      </c>
      <c r="DHT96" s="917" t="s">
        <v>735</v>
      </c>
      <c r="DHU96" s="917" t="s">
        <v>735</v>
      </c>
      <c r="DHV96" s="917" t="s">
        <v>735</v>
      </c>
      <c r="DHW96" s="917" t="s">
        <v>735</v>
      </c>
      <c r="DHX96" s="917" t="s">
        <v>735</v>
      </c>
      <c r="DHY96" s="917" t="s">
        <v>735</v>
      </c>
      <c r="DHZ96" s="917" t="s">
        <v>735</v>
      </c>
      <c r="DIA96" s="917" t="s">
        <v>735</v>
      </c>
      <c r="DIB96" s="917" t="s">
        <v>735</v>
      </c>
      <c r="DIC96" s="917" t="s">
        <v>735</v>
      </c>
      <c r="DID96" s="917" t="s">
        <v>735</v>
      </c>
      <c r="DIE96" s="917" t="s">
        <v>735</v>
      </c>
      <c r="DIF96" s="917" t="s">
        <v>735</v>
      </c>
      <c r="DIG96" s="917" t="s">
        <v>735</v>
      </c>
      <c r="DIH96" s="917" t="s">
        <v>735</v>
      </c>
      <c r="DII96" s="917" t="s">
        <v>735</v>
      </c>
      <c r="DIJ96" s="917" t="s">
        <v>735</v>
      </c>
      <c r="DIK96" s="917" t="s">
        <v>735</v>
      </c>
      <c r="DIL96" s="917" t="s">
        <v>735</v>
      </c>
      <c r="DIM96" s="917" t="s">
        <v>735</v>
      </c>
      <c r="DIN96" s="917" t="s">
        <v>735</v>
      </c>
      <c r="DIO96" s="917" t="s">
        <v>735</v>
      </c>
      <c r="DIP96" s="917" t="s">
        <v>735</v>
      </c>
      <c r="DIQ96" s="917" t="s">
        <v>735</v>
      </c>
      <c r="DIR96" s="917" t="s">
        <v>735</v>
      </c>
      <c r="DIS96" s="917" t="s">
        <v>735</v>
      </c>
      <c r="DIT96" s="917" t="s">
        <v>735</v>
      </c>
      <c r="DIU96" s="917" t="s">
        <v>735</v>
      </c>
      <c r="DIV96" s="917" t="s">
        <v>735</v>
      </c>
      <c r="DIW96" s="917" t="s">
        <v>735</v>
      </c>
      <c r="DIX96" s="917" t="s">
        <v>735</v>
      </c>
      <c r="DIY96" s="917" t="s">
        <v>735</v>
      </c>
      <c r="DIZ96" s="917" t="s">
        <v>735</v>
      </c>
      <c r="DJA96" s="917" t="s">
        <v>735</v>
      </c>
      <c r="DJB96" s="917" t="s">
        <v>735</v>
      </c>
      <c r="DJC96" s="917" t="s">
        <v>735</v>
      </c>
      <c r="DJD96" s="917" t="s">
        <v>735</v>
      </c>
      <c r="DJE96" s="917" t="s">
        <v>735</v>
      </c>
      <c r="DJF96" s="917" t="s">
        <v>735</v>
      </c>
      <c r="DJG96" s="917" t="s">
        <v>735</v>
      </c>
      <c r="DJH96" s="917" t="s">
        <v>735</v>
      </c>
      <c r="DJI96" s="917" t="s">
        <v>735</v>
      </c>
      <c r="DJJ96" s="917" t="s">
        <v>735</v>
      </c>
      <c r="DJK96" s="917" t="s">
        <v>735</v>
      </c>
      <c r="DJL96" s="917" t="s">
        <v>735</v>
      </c>
      <c r="DJM96" s="917" t="s">
        <v>735</v>
      </c>
      <c r="DJN96" s="917" t="s">
        <v>735</v>
      </c>
      <c r="DJO96" s="917" t="s">
        <v>735</v>
      </c>
      <c r="DJP96" s="917" t="s">
        <v>735</v>
      </c>
      <c r="DJQ96" s="917" t="s">
        <v>735</v>
      </c>
      <c r="DJR96" s="917" t="s">
        <v>735</v>
      </c>
      <c r="DJS96" s="917" t="s">
        <v>735</v>
      </c>
      <c r="DJT96" s="917" t="s">
        <v>735</v>
      </c>
      <c r="DJU96" s="917" t="s">
        <v>735</v>
      </c>
      <c r="DJV96" s="917" t="s">
        <v>735</v>
      </c>
      <c r="DJW96" s="917" t="s">
        <v>735</v>
      </c>
      <c r="DJX96" s="917" t="s">
        <v>735</v>
      </c>
      <c r="DJY96" s="917" t="s">
        <v>735</v>
      </c>
      <c r="DJZ96" s="917" t="s">
        <v>735</v>
      </c>
      <c r="DKA96" s="917" t="s">
        <v>735</v>
      </c>
      <c r="DKB96" s="917" t="s">
        <v>735</v>
      </c>
      <c r="DKC96" s="917" t="s">
        <v>735</v>
      </c>
      <c r="DKD96" s="917" t="s">
        <v>735</v>
      </c>
      <c r="DKE96" s="917" t="s">
        <v>735</v>
      </c>
      <c r="DKF96" s="917" t="s">
        <v>735</v>
      </c>
      <c r="DKG96" s="917" t="s">
        <v>735</v>
      </c>
      <c r="DKH96" s="917" t="s">
        <v>735</v>
      </c>
      <c r="DKI96" s="917" t="s">
        <v>735</v>
      </c>
      <c r="DKJ96" s="917" t="s">
        <v>735</v>
      </c>
      <c r="DKK96" s="917" t="s">
        <v>735</v>
      </c>
      <c r="DKL96" s="917" t="s">
        <v>735</v>
      </c>
      <c r="DKM96" s="917" t="s">
        <v>735</v>
      </c>
      <c r="DKN96" s="917" t="s">
        <v>735</v>
      </c>
      <c r="DKO96" s="917" t="s">
        <v>735</v>
      </c>
      <c r="DKP96" s="917" t="s">
        <v>735</v>
      </c>
      <c r="DKQ96" s="917" t="s">
        <v>735</v>
      </c>
      <c r="DKR96" s="917" t="s">
        <v>735</v>
      </c>
      <c r="DKS96" s="917" t="s">
        <v>735</v>
      </c>
      <c r="DKT96" s="917" t="s">
        <v>735</v>
      </c>
      <c r="DKU96" s="917" t="s">
        <v>735</v>
      </c>
      <c r="DKV96" s="917" t="s">
        <v>735</v>
      </c>
      <c r="DKW96" s="917" t="s">
        <v>735</v>
      </c>
      <c r="DKX96" s="917" t="s">
        <v>735</v>
      </c>
      <c r="DKY96" s="917" t="s">
        <v>735</v>
      </c>
      <c r="DKZ96" s="917" t="s">
        <v>735</v>
      </c>
      <c r="DLA96" s="917" t="s">
        <v>735</v>
      </c>
      <c r="DLB96" s="917" t="s">
        <v>735</v>
      </c>
      <c r="DLC96" s="917" t="s">
        <v>735</v>
      </c>
      <c r="DLD96" s="917" t="s">
        <v>735</v>
      </c>
      <c r="DLE96" s="917" t="s">
        <v>735</v>
      </c>
      <c r="DLF96" s="917" t="s">
        <v>735</v>
      </c>
      <c r="DLG96" s="917" t="s">
        <v>735</v>
      </c>
      <c r="DLH96" s="917" t="s">
        <v>735</v>
      </c>
      <c r="DLI96" s="917" t="s">
        <v>735</v>
      </c>
      <c r="DLJ96" s="917" t="s">
        <v>735</v>
      </c>
      <c r="DLK96" s="917" t="s">
        <v>735</v>
      </c>
      <c r="DLL96" s="917" t="s">
        <v>735</v>
      </c>
      <c r="DLM96" s="917" t="s">
        <v>735</v>
      </c>
      <c r="DLN96" s="917" t="s">
        <v>735</v>
      </c>
      <c r="DLO96" s="917" t="s">
        <v>735</v>
      </c>
      <c r="DLP96" s="917" t="s">
        <v>735</v>
      </c>
      <c r="DLQ96" s="917" t="s">
        <v>735</v>
      </c>
      <c r="DLR96" s="917" t="s">
        <v>735</v>
      </c>
      <c r="DLS96" s="917" t="s">
        <v>735</v>
      </c>
      <c r="DLT96" s="917" t="s">
        <v>735</v>
      </c>
      <c r="DLU96" s="917" t="s">
        <v>735</v>
      </c>
      <c r="DLV96" s="917" t="s">
        <v>735</v>
      </c>
      <c r="DLW96" s="917" t="s">
        <v>735</v>
      </c>
      <c r="DLX96" s="917" t="s">
        <v>735</v>
      </c>
      <c r="DLY96" s="917" t="s">
        <v>735</v>
      </c>
      <c r="DLZ96" s="917" t="s">
        <v>735</v>
      </c>
      <c r="DMA96" s="917" t="s">
        <v>735</v>
      </c>
      <c r="DMB96" s="917" t="s">
        <v>735</v>
      </c>
      <c r="DMC96" s="917" t="s">
        <v>735</v>
      </c>
      <c r="DMD96" s="917" t="s">
        <v>735</v>
      </c>
      <c r="DME96" s="917" t="s">
        <v>735</v>
      </c>
      <c r="DMF96" s="917" t="s">
        <v>735</v>
      </c>
      <c r="DMG96" s="917" t="s">
        <v>735</v>
      </c>
      <c r="DMH96" s="917" t="s">
        <v>735</v>
      </c>
      <c r="DMI96" s="917" t="s">
        <v>735</v>
      </c>
      <c r="DMJ96" s="917" t="s">
        <v>735</v>
      </c>
      <c r="DMK96" s="917" t="s">
        <v>735</v>
      </c>
      <c r="DML96" s="917" t="s">
        <v>735</v>
      </c>
      <c r="DMM96" s="917" t="s">
        <v>735</v>
      </c>
      <c r="DMN96" s="917" t="s">
        <v>735</v>
      </c>
      <c r="DMO96" s="917" t="s">
        <v>735</v>
      </c>
      <c r="DMP96" s="917" t="s">
        <v>735</v>
      </c>
      <c r="DMQ96" s="917" t="s">
        <v>735</v>
      </c>
      <c r="DMR96" s="917" t="s">
        <v>735</v>
      </c>
      <c r="DMS96" s="917" t="s">
        <v>735</v>
      </c>
      <c r="DMT96" s="917" t="s">
        <v>735</v>
      </c>
      <c r="DMU96" s="917" t="s">
        <v>735</v>
      </c>
      <c r="DMV96" s="917" t="s">
        <v>735</v>
      </c>
      <c r="DMW96" s="917" t="s">
        <v>735</v>
      </c>
      <c r="DMX96" s="917" t="s">
        <v>735</v>
      </c>
      <c r="DMY96" s="917" t="s">
        <v>735</v>
      </c>
      <c r="DMZ96" s="917" t="s">
        <v>735</v>
      </c>
      <c r="DNA96" s="917" t="s">
        <v>735</v>
      </c>
      <c r="DNB96" s="917" t="s">
        <v>735</v>
      </c>
      <c r="DNC96" s="917" t="s">
        <v>735</v>
      </c>
      <c r="DND96" s="917" t="s">
        <v>735</v>
      </c>
      <c r="DNE96" s="917" t="s">
        <v>735</v>
      </c>
      <c r="DNF96" s="917" t="s">
        <v>735</v>
      </c>
      <c r="DNG96" s="917" t="s">
        <v>735</v>
      </c>
      <c r="DNH96" s="917" t="s">
        <v>735</v>
      </c>
      <c r="DNI96" s="917" t="s">
        <v>735</v>
      </c>
      <c r="DNJ96" s="917" t="s">
        <v>735</v>
      </c>
      <c r="DNK96" s="917" t="s">
        <v>735</v>
      </c>
      <c r="DNL96" s="917" t="s">
        <v>735</v>
      </c>
      <c r="DNM96" s="917" t="s">
        <v>735</v>
      </c>
      <c r="DNN96" s="917" t="s">
        <v>735</v>
      </c>
      <c r="DNO96" s="917" t="s">
        <v>735</v>
      </c>
      <c r="DNP96" s="917" t="s">
        <v>735</v>
      </c>
      <c r="DNQ96" s="917" t="s">
        <v>735</v>
      </c>
      <c r="DNR96" s="917" t="s">
        <v>735</v>
      </c>
      <c r="DNS96" s="917" t="s">
        <v>735</v>
      </c>
      <c r="DNT96" s="917" t="s">
        <v>735</v>
      </c>
      <c r="DNU96" s="917" t="s">
        <v>735</v>
      </c>
      <c r="DNV96" s="917" t="s">
        <v>735</v>
      </c>
      <c r="DNW96" s="917" t="s">
        <v>735</v>
      </c>
      <c r="DNX96" s="917" t="s">
        <v>735</v>
      </c>
      <c r="DNY96" s="917" t="s">
        <v>735</v>
      </c>
      <c r="DNZ96" s="917" t="s">
        <v>735</v>
      </c>
      <c r="DOA96" s="917" t="s">
        <v>735</v>
      </c>
      <c r="DOB96" s="917" t="s">
        <v>735</v>
      </c>
      <c r="DOC96" s="917" t="s">
        <v>735</v>
      </c>
      <c r="DOD96" s="917" t="s">
        <v>735</v>
      </c>
      <c r="DOE96" s="917" t="s">
        <v>735</v>
      </c>
      <c r="DOF96" s="917" t="s">
        <v>735</v>
      </c>
      <c r="DOG96" s="917" t="s">
        <v>735</v>
      </c>
      <c r="DOH96" s="917" t="s">
        <v>735</v>
      </c>
      <c r="DOI96" s="917" t="s">
        <v>735</v>
      </c>
      <c r="DOJ96" s="917" t="s">
        <v>735</v>
      </c>
      <c r="DOK96" s="917" t="s">
        <v>735</v>
      </c>
      <c r="DOL96" s="917" t="s">
        <v>735</v>
      </c>
      <c r="DOM96" s="917" t="s">
        <v>735</v>
      </c>
      <c r="DON96" s="917" t="s">
        <v>735</v>
      </c>
      <c r="DOO96" s="917" t="s">
        <v>735</v>
      </c>
      <c r="DOP96" s="917" t="s">
        <v>735</v>
      </c>
      <c r="DOQ96" s="917" t="s">
        <v>735</v>
      </c>
      <c r="DOR96" s="917" t="s">
        <v>735</v>
      </c>
      <c r="DOS96" s="917" t="s">
        <v>735</v>
      </c>
      <c r="DOT96" s="917" t="s">
        <v>735</v>
      </c>
      <c r="DOU96" s="917" t="s">
        <v>735</v>
      </c>
      <c r="DOV96" s="917" t="s">
        <v>735</v>
      </c>
      <c r="DOW96" s="917" t="s">
        <v>735</v>
      </c>
      <c r="DOX96" s="917" t="s">
        <v>735</v>
      </c>
      <c r="DOY96" s="917" t="s">
        <v>735</v>
      </c>
      <c r="DOZ96" s="917" t="s">
        <v>735</v>
      </c>
      <c r="DPA96" s="917" t="s">
        <v>735</v>
      </c>
      <c r="DPB96" s="917" t="s">
        <v>735</v>
      </c>
      <c r="DPC96" s="917" t="s">
        <v>735</v>
      </c>
      <c r="DPD96" s="917" t="s">
        <v>735</v>
      </c>
      <c r="DPE96" s="917" t="s">
        <v>735</v>
      </c>
      <c r="DPF96" s="917" t="s">
        <v>735</v>
      </c>
      <c r="DPG96" s="917" t="s">
        <v>735</v>
      </c>
      <c r="DPH96" s="917" t="s">
        <v>735</v>
      </c>
      <c r="DPI96" s="917" t="s">
        <v>735</v>
      </c>
      <c r="DPJ96" s="917" t="s">
        <v>735</v>
      </c>
      <c r="DPK96" s="917" t="s">
        <v>735</v>
      </c>
      <c r="DPL96" s="917" t="s">
        <v>735</v>
      </c>
      <c r="DPM96" s="917" t="s">
        <v>735</v>
      </c>
      <c r="DPN96" s="917" t="s">
        <v>735</v>
      </c>
      <c r="DPO96" s="917" t="s">
        <v>735</v>
      </c>
      <c r="DPP96" s="917" t="s">
        <v>735</v>
      </c>
      <c r="DPQ96" s="917" t="s">
        <v>735</v>
      </c>
      <c r="DPR96" s="917" t="s">
        <v>735</v>
      </c>
      <c r="DPS96" s="917" t="s">
        <v>735</v>
      </c>
      <c r="DPT96" s="917" t="s">
        <v>735</v>
      </c>
      <c r="DPU96" s="917" t="s">
        <v>735</v>
      </c>
      <c r="DPV96" s="917" t="s">
        <v>735</v>
      </c>
      <c r="DPW96" s="917" t="s">
        <v>735</v>
      </c>
      <c r="DPX96" s="917" t="s">
        <v>735</v>
      </c>
      <c r="DPY96" s="917" t="s">
        <v>735</v>
      </c>
      <c r="DPZ96" s="917" t="s">
        <v>735</v>
      </c>
      <c r="DQA96" s="917" t="s">
        <v>735</v>
      </c>
      <c r="DQB96" s="917" t="s">
        <v>735</v>
      </c>
      <c r="DQC96" s="917" t="s">
        <v>735</v>
      </c>
      <c r="DQD96" s="917" t="s">
        <v>735</v>
      </c>
      <c r="DQE96" s="917" t="s">
        <v>735</v>
      </c>
      <c r="DQF96" s="917" t="s">
        <v>735</v>
      </c>
      <c r="DQG96" s="917" t="s">
        <v>735</v>
      </c>
      <c r="DQH96" s="917" t="s">
        <v>735</v>
      </c>
      <c r="DQI96" s="917" t="s">
        <v>735</v>
      </c>
      <c r="DQJ96" s="917" t="s">
        <v>735</v>
      </c>
      <c r="DQK96" s="917" t="s">
        <v>735</v>
      </c>
      <c r="DQL96" s="917" t="s">
        <v>735</v>
      </c>
      <c r="DQM96" s="917" t="s">
        <v>735</v>
      </c>
      <c r="DQN96" s="917" t="s">
        <v>735</v>
      </c>
      <c r="DQO96" s="917" t="s">
        <v>735</v>
      </c>
      <c r="DQP96" s="917" t="s">
        <v>735</v>
      </c>
      <c r="DQQ96" s="917" t="s">
        <v>735</v>
      </c>
      <c r="DQR96" s="917" t="s">
        <v>735</v>
      </c>
      <c r="DQS96" s="917" t="s">
        <v>735</v>
      </c>
      <c r="DQT96" s="917" t="s">
        <v>735</v>
      </c>
      <c r="DQU96" s="917" t="s">
        <v>735</v>
      </c>
      <c r="DQV96" s="917" t="s">
        <v>735</v>
      </c>
      <c r="DQW96" s="917" t="s">
        <v>735</v>
      </c>
      <c r="DQX96" s="917" t="s">
        <v>735</v>
      </c>
      <c r="DQY96" s="917" t="s">
        <v>735</v>
      </c>
      <c r="DQZ96" s="917" t="s">
        <v>735</v>
      </c>
      <c r="DRA96" s="917" t="s">
        <v>735</v>
      </c>
      <c r="DRB96" s="917" t="s">
        <v>735</v>
      </c>
      <c r="DRC96" s="917" t="s">
        <v>735</v>
      </c>
      <c r="DRD96" s="917" t="s">
        <v>735</v>
      </c>
      <c r="DRE96" s="917" t="s">
        <v>735</v>
      </c>
      <c r="DRF96" s="917" t="s">
        <v>735</v>
      </c>
      <c r="DRG96" s="917" t="s">
        <v>735</v>
      </c>
      <c r="DRH96" s="917" t="s">
        <v>735</v>
      </c>
      <c r="DRI96" s="917" t="s">
        <v>735</v>
      </c>
      <c r="DRJ96" s="917" t="s">
        <v>735</v>
      </c>
      <c r="DRK96" s="917" t="s">
        <v>735</v>
      </c>
      <c r="DRL96" s="917" t="s">
        <v>735</v>
      </c>
      <c r="DRM96" s="917" t="s">
        <v>735</v>
      </c>
      <c r="DRN96" s="917" t="s">
        <v>735</v>
      </c>
      <c r="DRO96" s="917" t="s">
        <v>735</v>
      </c>
      <c r="DRP96" s="917" t="s">
        <v>735</v>
      </c>
      <c r="DRQ96" s="917" t="s">
        <v>735</v>
      </c>
      <c r="DRR96" s="917" t="s">
        <v>735</v>
      </c>
      <c r="DRS96" s="917" t="s">
        <v>735</v>
      </c>
      <c r="DRT96" s="917" t="s">
        <v>735</v>
      </c>
      <c r="DRU96" s="917" t="s">
        <v>735</v>
      </c>
      <c r="DRV96" s="917" t="s">
        <v>735</v>
      </c>
      <c r="DRW96" s="917" t="s">
        <v>735</v>
      </c>
      <c r="DRX96" s="917" t="s">
        <v>735</v>
      </c>
      <c r="DRY96" s="917" t="s">
        <v>735</v>
      </c>
      <c r="DRZ96" s="917" t="s">
        <v>735</v>
      </c>
      <c r="DSA96" s="917" t="s">
        <v>735</v>
      </c>
      <c r="DSB96" s="917" t="s">
        <v>735</v>
      </c>
      <c r="DSC96" s="917" t="s">
        <v>735</v>
      </c>
      <c r="DSD96" s="917" t="s">
        <v>735</v>
      </c>
      <c r="DSE96" s="917" t="s">
        <v>735</v>
      </c>
      <c r="DSF96" s="917" t="s">
        <v>735</v>
      </c>
      <c r="DSG96" s="917" t="s">
        <v>735</v>
      </c>
      <c r="DSH96" s="917" t="s">
        <v>735</v>
      </c>
      <c r="DSI96" s="917" t="s">
        <v>735</v>
      </c>
      <c r="DSJ96" s="917" t="s">
        <v>735</v>
      </c>
      <c r="DSK96" s="917" t="s">
        <v>735</v>
      </c>
      <c r="DSL96" s="917" t="s">
        <v>735</v>
      </c>
      <c r="DSM96" s="917" t="s">
        <v>735</v>
      </c>
      <c r="DSN96" s="917" t="s">
        <v>735</v>
      </c>
      <c r="DSO96" s="917" t="s">
        <v>735</v>
      </c>
      <c r="DSP96" s="917" t="s">
        <v>735</v>
      </c>
      <c r="DSQ96" s="917" t="s">
        <v>735</v>
      </c>
      <c r="DSR96" s="917" t="s">
        <v>735</v>
      </c>
      <c r="DSS96" s="917" t="s">
        <v>735</v>
      </c>
      <c r="DST96" s="917" t="s">
        <v>735</v>
      </c>
      <c r="DSU96" s="917" t="s">
        <v>735</v>
      </c>
      <c r="DSV96" s="917" t="s">
        <v>735</v>
      </c>
      <c r="DSW96" s="917" t="s">
        <v>735</v>
      </c>
      <c r="DSX96" s="917" t="s">
        <v>735</v>
      </c>
      <c r="DSY96" s="917" t="s">
        <v>735</v>
      </c>
      <c r="DSZ96" s="917" t="s">
        <v>735</v>
      </c>
      <c r="DTA96" s="917" t="s">
        <v>735</v>
      </c>
      <c r="DTB96" s="917" t="s">
        <v>735</v>
      </c>
      <c r="DTC96" s="917" t="s">
        <v>735</v>
      </c>
      <c r="DTD96" s="917" t="s">
        <v>735</v>
      </c>
      <c r="DTE96" s="917" t="s">
        <v>735</v>
      </c>
      <c r="DTF96" s="917" t="s">
        <v>735</v>
      </c>
      <c r="DTG96" s="917" t="s">
        <v>735</v>
      </c>
      <c r="DTH96" s="917" t="s">
        <v>735</v>
      </c>
      <c r="DTI96" s="917" t="s">
        <v>735</v>
      </c>
      <c r="DTJ96" s="917" t="s">
        <v>735</v>
      </c>
      <c r="DTK96" s="917" t="s">
        <v>735</v>
      </c>
      <c r="DTL96" s="917" t="s">
        <v>735</v>
      </c>
      <c r="DTM96" s="917" t="s">
        <v>735</v>
      </c>
      <c r="DTN96" s="917" t="s">
        <v>735</v>
      </c>
      <c r="DTO96" s="917" t="s">
        <v>735</v>
      </c>
      <c r="DTP96" s="917" t="s">
        <v>735</v>
      </c>
      <c r="DTQ96" s="917" t="s">
        <v>735</v>
      </c>
      <c r="DTR96" s="917" t="s">
        <v>735</v>
      </c>
      <c r="DTS96" s="917" t="s">
        <v>735</v>
      </c>
      <c r="DTT96" s="917" t="s">
        <v>735</v>
      </c>
      <c r="DTU96" s="917" t="s">
        <v>735</v>
      </c>
      <c r="DTV96" s="917" t="s">
        <v>735</v>
      </c>
      <c r="DTW96" s="917" t="s">
        <v>735</v>
      </c>
      <c r="DTX96" s="917" t="s">
        <v>735</v>
      </c>
      <c r="DTY96" s="917" t="s">
        <v>735</v>
      </c>
      <c r="DTZ96" s="917" t="s">
        <v>735</v>
      </c>
      <c r="DUA96" s="917" t="s">
        <v>735</v>
      </c>
      <c r="DUB96" s="917" t="s">
        <v>735</v>
      </c>
      <c r="DUC96" s="917" t="s">
        <v>735</v>
      </c>
      <c r="DUD96" s="917" t="s">
        <v>735</v>
      </c>
      <c r="DUE96" s="917" t="s">
        <v>735</v>
      </c>
      <c r="DUF96" s="917" t="s">
        <v>735</v>
      </c>
      <c r="DUG96" s="917" t="s">
        <v>735</v>
      </c>
      <c r="DUH96" s="917" t="s">
        <v>735</v>
      </c>
      <c r="DUI96" s="917" t="s">
        <v>735</v>
      </c>
      <c r="DUJ96" s="917" t="s">
        <v>735</v>
      </c>
      <c r="DUK96" s="917" t="s">
        <v>735</v>
      </c>
      <c r="DUL96" s="917" t="s">
        <v>735</v>
      </c>
      <c r="DUM96" s="917" t="s">
        <v>735</v>
      </c>
      <c r="DUN96" s="917" t="s">
        <v>735</v>
      </c>
      <c r="DUO96" s="917" t="s">
        <v>735</v>
      </c>
      <c r="DUP96" s="917" t="s">
        <v>735</v>
      </c>
      <c r="DUQ96" s="917" t="s">
        <v>735</v>
      </c>
      <c r="DUR96" s="917" t="s">
        <v>735</v>
      </c>
      <c r="DUS96" s="917" t="s">
        <v>735</v>
      </c>
      <c r="DUT96" s="917" t="s">
        <v>735</v>
      </c>
      <c r="DUU96" s="917" t="s">
        <v>735</v>
      </c>
      <c r="DUV96" s="917" t="s">
        <v>735</v>
      </c>
      <c r="DUW96" s="917" t="s">
        <v>735</v>
      </c>
      <c r="DUX96" s="917" t="s">
        <v>735</v>
      </c>
      <c r="DUY96" s="917" t="s">
        <v>735</v>
      </c>
      <c r="DUZ96" s="917" t="s">
        <v>735</v>
      </c>
      <c r="DVA96" s="917" t="s">
        <v>735</v>
      </c>
      <c r="DVB96" s="917" t="s">
        <v>735</v>
      </c>
      <c r="DVC96" s="917" t="s">
        <v>735</v>
      </c>
      <c r="DVD96" s="917" t="s">
        <v>735</v>
      </c>
      <c r="DVE96" s="917" t="s">
        <v>735</v>
      </c>
      <c r="DVF96" s="917" t="s">
        <v>735</v>
      </c>
      <c r="DVG96" s="917" t="s">
        <v>735</v>
      </c>
      <c r="DVH96" s="917" t="s">
        <v>735</v>
      </c>
      <c r="DVI96" s="917" t="s">
        <v>735</v>
      </c>
      <c r="DVJ96" s="917" t="s">
        <v>735</v>
      </c>
      <c r="DVK96" s="917" t="s">
        <v>735</v>
      </c>
      <c r="DVL96" s="917" t="s">
        <v>735</v>
      </c>
      <c r="DVM96" s="917" t="s">
        <v>735</v>
      </c>
      <c r="DVN96" s="917" t="s">
        <v>735</v>
      </c>
      <c r="DVO96" s="917" t="s">
        <v>735</v>
      </c>
      <c r="DVP96" s="917" t="s">
        <v>735</v>
      </c>
      <c r="DVQ96" s="917" t="s">
        <v>735</v>
      </c>
      <c r="DVR96" s="917" t="s">
        <v>735</v>
      </c>
      <c r="DVS96" s="917" t="s">
        <v>735</v>
      </c>
      <c r="DVT96" s="917" t="s">
        <v>735</v>
      </c>
      <c r="DVU96" s="917" t="s">
        <v>735</v>
      </c>
      <c r="DVV96" s="917" t="s">
        <v>735</v>
      </c>
      <c r="DVW96" s="917" t="s">
        <v>735</v>
      </c>
      <c r="DVX96" s="917" t="s">
        <v>735</v>
      </c>
      <c r="DVY96" s="917" t="s">
        <v>735</v>
      </c>
      <c r="DVZ96" s="917" t="s">
        <v>735</v>
      </c>
      <c r="DWA96" s="917" t="s">
        <v>735</v>
      </c>
      <c r="DWB96" s="917" t="s">
        <v>735</v>
      </c>
      <c r="DWC96" s="917" t="s">
        <v>735</v>
      </c>
      <c r="DWD96" s="917" t="s">
        <v>735</v>
      </c>
      <c r="DWE96" s="917" t="s">
        <v>735</v>
      </c>
      <c r="DWF96" s="917" t="s">
        <v>735</v>
      </c>
      <c r="DWG96" s="917" t="s">
        <v>735</v>
      </c>
      <c r="DWH96" s="917" t="s">
        <v>735</v>
      </c>
      <c r="DWI96" s="917" t="s">
        <v>735</v>
      </c>
      <c r="DWJ96" s="917" t="s">
        <v>735</v>
      </c>
      <c r="DWK96" s="917" t="s">
        <v>735</v>
      </c>
      <c r="DWL96" s="917" t="s">
        <v>735</v>
      </c>
      <c r="DWM96" s="917" t="s">
        <v>735</v>
      </c>
      <c r="DWN96" s="917" t="s">
        <v>735</v>
      </c>
      <c r="DWO96" s="917" t="s">
        <v>735</v>
      </c>
      <c r="DWP96" s="917" t="s">
        <v>735</v>
      </c>
      <c r="DWQ96" s="917" t="s">
        <v>735</v>
      </c>
      <c r="DWR96" s="917" t="s">
        <v>735</v>
      </c>
      <c r="DWS96" s="917" t="s">
        <v>735</v>
      </c>
      <c r="DWT96" s="917" t="s">
        <v>735</v>
      </c>
      <c r="DWU96" s="917" t="s">
        <v>735</v>
      </c>
      <c r="DWV96" s="917" t="s">
        <v>735</v>
      </c>
      <c r="DWW96" s="917" t="s">
        <v>735</v>
      </c>
      <c r="DWX96" s="917" t="s">
        <v>735</v>
      </c>
      <c r="DWY96" s="917" t="s">
        <v>735</v>
      </c>
      <c r="DWZ96" s="917" t="s">
        <v>735</v>
      </c>
      <c r="DXA96" s="917" t="s">
        <v>735</v>
      </c>
      <c r="DXB96" s="917" t="s">
        <v>735</v>
      </c>
      <c r="DXC96" s="917" t="s">
        <v>735</v>
      </c>
      <c r="DXD96" s="917" t="s">
        <v>735</v>
      </c>
      <c r="DXE96" s="917" t="s">
        <v>735</v>
      </c>
      <c r="DXF96" s="917" t="s">
        <v>735</v>
      </c>
      <c r="DXG96" s="917" t="s">
        <v>735</v>
      </c>
      <c r="DXH96" s="917" t="s">
        <v>735</v>
      </c>
      <c r="DXI96" s="917" t="s">
        <v>735</v>
      </c>
      <c r="DXJ96" s="917" t="s">
        <v>735</v>
      </c>
      <c r="DXK96" s="917" t="s">
        <v>735</v>
      </c>
      <c r="DXL96" s="917" t="s">
        <v>735</v>
      </c>
      <c r="DXM96" s="917" t="s">
        <v>735</v>
      </c>
      <c r="DXN96" s="917" t="s">
        <v>735</v>
      </c>
      <c r="DXO96" s="917" t="s">
        <v>735</v>
      </c>
      <c r="DXP96" s="917" t="s">
        <v>735</v>
      </c>
      <c r="DXQ96" s="917" t="s">
        <v>735</v>
      </c>
      <c r="DXR96" s="917" t="s">
        <v>735</v>
      </c>
      <c r="DXS96" s="917" t="s">
        <v>735</v>
      </c>
      <c r="DXT96" s="917" t="s">
        <v>735</v>
      </c>
      <c r="DXU96" s="917" t="s">
        <v>735</v>
      </c>
      <c r="DXV96" s="917" t="s">
        <v>735</v>
      </c>
      <c r="DXW96" s="917" t="s">
        <v>735</v>
      </c>
      <c r="DXX96" s="917" t="s">
        <v>735</v>
      </c>
      <c r="DXY96" s="917" t="s">
        <v>735</v>
      </c>
      <c r="DXZ96" s="917" t="s">
        <v>735</v>
      </c>
      <c r="DYA96" s="917" t="s">
        <v>735</v>
      </c>
      <c r="DYB96" s="917" t="s">
        <v>735</v>
      </c>
      <c r="DYC96" s="917" t="s">
        <v>735</v>
      </c>
      <c r="DYD96" s="917" t="s">
        <v>735</v>
      </c>
      <c r="DYE96" s="917" t="s">
        <v>735</v>
      </c>
      <c r="DYF96" s="917" t="s">
        <v>735</v>
      </c>
      <c r="DYG96" s="917" t="s">
        <v>735</v>
      </c>
      <c r="DYH96" s="917" t="s">
        <v>735</v>
      </c>
      <c r="DYI96" s="917" t="s">
        <v>735</v>
      </c>
      <c r="DYJ96" s="917" t="s">
        <v>735</v>
      </c>
      <c r="DYK96" s="917" t="s">
        <v>735</v>
      </c>
      <c r="DYL96" s="917" t="s">
        <v>735</v>
      </c>
      <c r="DYM96" s="917" t="s">
        <v>735</v>
      </c>
      <c r="DYN96" s="917" t="s">
        <v>735</v>
      </c>
      <c r="DYO96" s="917" t="s">
        <v>735</v>
      </c>
      <c r="DYP96" s="917" t="s">
        <v>735</v>
      </c>
      <c r="DYQ96" s="917" t="s">
        <v>735</v>
      </c>
      <c r="DYR96" s="917" t="s">
        <v>735</v>
      </c>
      <c r="DYS96" s="917" t="s">
        <v>735</v>
      </c>
      <c r="DYT96" s="917" t="s">
        <v>735</v>
      </c>
      <c r="DYU96" s="917" t="s">
        <v>735</v>
      </c>
      <c r="DYV96" s="917" t="s">
        <v>735</v>
      </c>
      <c r="DYW96" s="917" t="s">
        <v>735</v>
      </c>
      <c r="DYX96" s="917" t="s">
        <v>735</v>
      </c>
      <c r="DYY96" s="917" t="s">
        <v>735</v>
      </c>
      <c r="DYZ96" s="917" t="s">
        <v>735</v>
      </c>
      <c r="DZA96" s="917" t="s">
        <v>735</v>
      </c>
      <c r="DZB96" s="917" t="s">
        <v>735</v>
      </c>
      <c r="DZC96" s="917" t="s">
        <v>735</v>
      </c>
      <c r="DZD96" s="917" t="s">
        <v>735</v>
      </c>
      <c r="DZE96" s="917" t="s">
        <v>735</v>
      </c>
      <c r="DZF96" s="917" t="s">
        <v>735</v>
      </c>
      <c r="DZG96" s="917" t="s">
        <v>735</v>
      </c>
      <c r="DZH96" s="917" t="s">
        <v>735</v>
      </c>
      <c r="DZI96" s="917" t="s">
        <v>735</v>
      </c>
      <c r="DZJ96" s="917" t="s">
        <v>735</v>
      </c>
      <c r="DZK96" s="917" t="s">
        <v>735</v>
      </c>
      <c r="DZL96" s="917" t="s">
        <v>735</v>
      </c>
      <c r="DZM96" s="917" t="s">
        <v>735</v>
      </c>
      <c r="DZN96" s="917" t="s">
        <v>735</v>
      </c>
      <c r="DZO96" s="917" t="s">
        <v>735</v>
      </c>
      <c r="DZP96" s="917" t="s">
        <v>735</v>
      </c>
      <c r="DZQ96" s="917" t="s">
        <v>735</v>
      </c>
      <c r="DZR96" s="917" t="s">
        <v>735</v>
      </c>
      <c r="DZS96" s="917" t="s">
        <v>735</v>
      </c>
      <c r="DZT96" s="917" t="s">
        <v>735</v>
      </c>
      <c r="DZU96" s="917" t="s">
        <v>735</v>
      </c>
      <c r="DZV96" s="917" t="s">
        <v>735</v>
      </c>
      <c r="DZW96" s="917" t="s">
        <v>735</v>
      </c>
      <c r="DZX96" s="917" t="s">
        <v>735</v>
      </c>
      <c r="DZY96" s="917" t="s">
        <v>735</v>
      </c>
      <c r="DZZ96" s="917" t="s">
        <v>735</v>
      </c>
      <c r="EAA96" s="917" t="s">
        <v>735</v>
      </c>
      <c r="EAB96" s="917" t="s">
        <v>735</v>
      </c>
      <c r="EAC96" s="917" t="s">
        <v>735</v>
      </c>
      <c r="EAD96" s="917" t="s">
        <v>735</v>
      </c>
      <c r="EAE96" s="917" t="s">
        <v>735</v>
      </c>
      <c r="EAF96" s="917" t="s">
        <v>735</v>
      </c>
      <c r="EAG96" s="917" t="s">
        <v>735</v>
      </c>
      <c r="EAH96" s="917" t="s">
        <v>735</v>
      </c>
      <c r="EAI96" s="917" t="s">
        <v>735</v>
      </c>
      <c r="EAJ96" s="917" t="s">
        <v>735</v>
      </c>
      <c r="EAK96" s="917" t="s">
        <v>735</v>
      </c>
      <c r="EAL96" s="917" t="s">
        <v>735</v>
      </c>
      <c r="EAM96" s="917" t="s">
        <v>735</v>
      </c>
      <c r="EAN96" s="917" t="s">
        <v>735</v>
      </c>
      <c r="EAO96" s="917" t="s">
        <v>735</v>
      </c>
      <c r="EAP96" s="917" t="s">
        <v>735</v>
      </c>
      <c r="EAQ96" s="917" t="s">
        <v>735</v>
      </c>
      <c r="EAR96" s="917" t="s">
        <v>735</v>
      </c>
      <c r="EAS96" s="917" t="s">
        <v>735</v>
      </c>
      <c r="EAT96" s="917" t="s">
        <v>735</v>
      </c>
      <c r="EAU96" s="917" t="s">
        <v>735</v>
      </c>
      <c r="EAV96" s="917" t="s">
        <v>735</v>
      </c>
      <c r="EAW96" s="917" t="s">
        <v>735</v>
      </c>
      <c r="EAX96" s="917" t="s">
        <v>735</v>
      </c>
      <c r="EAY96" s="917" t="s">
        <v>735</v>
      </c>
      <c r="EAZ96" s="917" t="s">
        <v>735</v>
      </c>
      <c r="EBA96" s="917" t="s">
        <v>735</v>
      </c>
      <c r="EBB96" s="917" t="s">
        <v>735</v>
      </c>
      <c r="EBC96" s="917" t="s">
        <v>735</v>
      </c>
      <c r="EBD96" s="917" t="s">
        <v>735</v>
      </c>
      <c r="EBE96" s="917" t="s">
        <v>735</v>
      </c>
      <c r="EBF96" s="917" t="s">
        <v>735</v>
      </c>
      <c r="EBG96" s="917" t="s">
        <v>735</v>
      </c>
      <c r="EBH96" s="917" t="s">
        <v>735</v>
      </c>
      <c r="EBI96" s="917" t="s">
        <v>735</v>
      </c>
      <c r="EBJ96" s="917" t="s">
        <v>735</v>
      </c>
      <c r="EBK96" s="917" t="s">
        <v>735</v>
      </c>
      <c r="EBL96" s="917" t="s">
        <v>735</v>
      </c>
      <c r="EBM96" s="917" t="s">
        <v>735</v>
      </c>
      <c r="EBN96" s="917" t="s">
        <v>735</v>
      </c>
      <c r="EBO96" s="917" t="s">
        <v>735</v>
      </c>
      <c r="EBP96" s="917" t="s">
        <v>735</v>
      </c>
      <c r="EBQ96" s="917" t="s">
        <v>735</v>
      </c>
      <c r="EBR96" s="917" t="s">
        <v>735</v>
      </c>
      <c r="EBS96" s="917" t="s">
        <v>735</v>
      </c>
      <c r="EBT96" s="917" t="s">
        <v>735</v>
      </c>
      <c r="EBU96" s="917" t="s">
        <v>735</v>
      </c>
      <c r="EBV96" s="917" t="s">
        <v>735</v>
      </c>
      <c r="EBW96" s="917" t="s">
        <v>735</v>
      </c>
      <c r="EBX96" s="917" t="s">
        <v>735</v>
      </c>
      <c r="EBY96" s="917" t="s">
        <v>735</v>
      </c>
      <c r="EBZ96" s="917" t="s">
        <v>735</v>
      </c>
      <c r="ECA96" s="917" t="s">
        <v>735</v>
      </c>
      <c r="ECB96" s="917" t="s">
        <v>735</v>
      </c>
      <c r="ECC96" s="917" t="s">
        <v>735</v>
      </c>
      <c r="ECD96" s="917" t="s">
        <v>735</v>
      </c>
      <c r="ECE96" s="917" t="s">
        <v>735</v>
      </c>
      <c r="ECF96" s="917" t="s">
        <v>735</v>
      </c>
      <c r="ECG96" s="917" t="s">
        <v>735</v>
      </c>
      <c r="ECH96" s="917" t="s">
        <v>735</v>
      </c>
      <c r="ECI96" s="917" t="s">
        <v>735</v>
      </c>
      <c r="ECJ96" s="917" t="s">
        <v>735</v>
      </c>
      <c r="ECK96" s="917" t="s">
        <v>735</v>
      </c>
      <c r="ECL96" s="917" t="s">
        <v>735</v>
      </c>
      <c r="ECM96" s="917" t="s">
        <v>735</v>
      </c>
      <c r="ECN96" s="917" t="s">
        <v>735</v>
      </c>
      <c r="ECO96" s="917" t="s">
        <v>735</v>
      </c>
      <c r="ECP96" s="917" t="s">
        <v>735</v>
      </c>
      <c r="ECQ96" s="917" t="s">
        <v>735</v>
      </c>
      <c r="ECR96" s="917" t="s">
        <v>735</v>
      </c>
      <c r="ECS96" s="917" t="s">
        <v>735</v>
      </c>
      <c r="ECT96" s="917" t="s">
        <v>735</v>
      </c>
      <c r="ECU96" s="917" t="s">
        <v>735</v>
      </c>
      <c r="ECV96" s="917" t="s">
        <v>735</v>
      </c>
      <c r="ECW96" s="917" t="s">
        <v>735</v>
      </c>
      <c r="ECX96" s="917" t="s">
        <v>735</v>
      </c>
      <c r="ECY96" s="917" t="s">
        <v>735</v>
      </c>
      <c r="ECZ96" s="917" t="s">
        <v>735</v>
      </c>
      <c r="EDA96" s="917" t="s">
        <v>735</v>
      </c>
      <c r="EDB96" s="917" t="s">
        <v>735</v>
      </c>
      <c r="EDC96" s="917" t="s">
        <v>735</v>
      </c>
      <c r="EDD96" s="917" t="s">
        <v>735</v>
      </c>
      <c r="EDE96" s="917" t="s">
        <v>735</v>
      </c>
      <c r="EDF96" s="917" t="s">
        <v>735</v>
      </c>
      <c r="EDG96" s="917" t="s">
        <v>735</v>
      </c>
      <c r="EDH96" s="917" t="s">
        <v>735</v>
      </c>
      <c r="EDI96" s="917" t="s">
        <v>735</v>
      </c>
      <c r="EDJ96" s="917" t="s">
        <v>735</v>
      </c>
      <c r="EDK96" s="917" t="s">
        <v>735</v>
      </c>
      <c r="EDL96" s="917" t="s">
        <v>735</v>
      </c>
      <c r="EDM96" s="917" t="s">
        <v>735</v>
      </c>
      <c r="EDN96" s="917" t="s">
        <v>735</v>
      </c>
      <c r="EDO96" s="917" t="s">
        <v>735</v>
      </c>
      <c r="EDP96" s="917" t="s">
        <v>735</v>
      </c>
      <c r="EDQ96" s="917" t="s">
        <v>735</v>
      </c>
      <c r="EDR96" s="917" t="s">
        <v>735</v>
      </c>
      <c r="EDS96" s="917" t="s">
        <v>735</v>
      </c>
      <c r="EDT96" s="917" t="s">
        <v>735</v>
      </c>
      <c r="EDU96" s="917" t="s">
        <v>735</v>
      </c>
      <c r="EDV96" s="917" t="s">
        <v>735</v>
      </c>
      <c r="EDW96" s="917" t="s">
        <v>735</v>
      </c>
      <c r="EDX96" s="917" t="s">
        <v>735</v>
      </c>
      <c r="EDY96" s="917" t="s">
        <v>735</v>
      </c>
      <c r="EDZ96" s="917" t="s">
        <v>735</v>
      </c>
      <c r="EEA96" s="917" t="s">
        <v>735</v>
      </c>
      <c r="EEB96" s="917" t="s">
        <v>735</v>
      </c>
      <c r="EEC96" s="917" t="s">
        <v>735</v>
      </c>
      <c r="EED96" s="917" t="s">
        <v>735</v>
      </c>
      <c r="EEE96" s="917" t="s">
        <v>735</v>
      </c>
      <c r="EEF96" s="917" t="s">
        <v>735</v>
      </c>
      <c r="EEG96" s="917" t="s">
        <v>735</v>
      </c>
      <c r="EEH96" s="917" t="s">
        <v>735</v>
      </c>
      <c r="EEI96" s="917" t="s">
        <v>735</v>
      </c>
      <c r="EEJ96" s="917" t="s">
        <v>735</v>
      </c>
      <c r="EEK96" s="917" t="s">
        <v>735</v>
      </c>
      <c r="EEL96" s="917" t="s">
        <v>735</v>
      </c>
      <c r="EEM96" s="917" t="s">
        <v>735</v>
      </c>
      <c r="EEN96" s="917" t="s">
        <v>735</v>
      </c>
      <c r="EEO96" s="917" t="s">
        <v>735</v>
      </c>
      <c r="EEP96" s="917" t="s">
        <v>735</v>
      </c>
      <c r="EEQ96" s="917" t="s">
        <v>735</v>
      </c>
      <c r="EER96" s="917" t="s">
        <v>735</v>
      </c>
      <c r="EES96" s="917" t="s">
        <v>735</v>
      </c>
      <c r="EET96" s="917" t="s">
        <v>735</v>
      </c>
      <c r="EEU96" s="917" t="s">
        <v>735</v>
      </c>
      <c r="EEV96" s="917" t="s">
        <v>735</v>
      </c>
      <c r="EEW96" s="917" t="s">
        <v>735</v>
      </c>
      <c r="EEX96" s="917" t="s">
        <v>735</v>
      </c>
      <c r="EEY96" s="917" t="s">
        <v>735</v>
      </c>
      <c r="EEZ96" s="917" t="s">
        <v>735</v>
      </c>
      <c r="EFA96" s="917" t="s">
        <v>735</v>
      </c>
      <c r="EFB96" s="917" t="s">
        <v>735</v>
      </c>
      <c r="EFC96" s="917" t="s">
        <v>735</v>
      </c>
      <c r="EFD96" s="917" t="s">
        <v>735</v>
      </c>
      <c r="EFE96" s="917" t="s">
        <v>735</v>
      </c>
      <c r="EFF96" s="917" t="s">
        <v>735</v>
      </c>
      <c r="EFG96" s="917" t="s">
        <v>735</v>
      </c>
      <c r="EFH96" s="917" t="s">
        <v>735</v>
      </c>
      <c r="EFI96" s="917" t="s">
        <v>735</v>
      </c>
      <c r="EFJ96" s="917" t="s">
        <v>735</v>
      </c>
      <c r="EFK96" s="917" t="s">
        <v>735</v>
      </c>
      <c r="EFL96" s="917" t="s">
        <v>735</v>
      </c>
      <c r="EFM96" s="917" t="s">
        <v>735</v>
      </c>
      <c r="EFN96" s="917" t="s">
        <v>735</v>
      </c>
      <c r="EFO96" s="917" t="s">
        <v>735</v>
      </c>
      <c r="EFP96" s="917" t="s">
        <v>735</v>
      </c>
      <c r="EFQ96" s="917" t="s">
        <v>735</v>
      </c>
      <c r="EFR96" s="917" t="s">
        <v>735</v>
      </c>
      <c r="EFS96" s="917" t="s">
        <v>735</v>
      </c>
      <c r="EFT96" s="917" t="s">
        <v>735</v>
      </c>
      <c r="EFU96" s="917" t="s">
        <v>735</v>
      </c>
      <c r="EFV96" s="917" t="s">
        <v>735</v>
      </c>
      <c r="EFW96" s="917" t="s">
        <v>735</v>
      </c>
      <c r="EFX96" s="917" t="s">
        <v>735</v>
      </c>
      <c r="EFY96" s="917" t="s">
        <v>735</v>
      </c>
      <c r="EFZ96" s="917" t="s">
        <v>735</v>
      </c>
      <c r="EGA96" s="917" t="s">
        <v>735</v>
      </c>
      <c r="EGB96" s="917" t="s">
        <v>735</v>
      </c>
      <c r="EGC96" s="917" t="s">
        <v>735</v>
      </c>
      <c r="EGD96" s="917" t="s">
        <v>735</v>
      </c>
      <c r="EGE96" s="917" t="s">
        <v>735</v>
      </c>
      <c r="EGF96" s="917" t="s">
        <v>735</v>
      </c>
      <c r="EGG96" s="917" t="s">
        <v>735</v>
      </c>
      <c r="EGH96" s="917" t="s">
        <v>735</v>
      </c>
      <c r="EGI96" s="917" t="s">
        <v>735</v>
      </c>
      <c r="EGJ96" s="917" t="s">
        <v>735</v>
      </c>
      <c r="EGK96" s="917" t="s">
        <v>735</v>
      </c>
      <c r="EGL96" s="917" t="s">
        <v>735</v>
      </c>
      <c r="EGM96" s="917" t="s">
        <v>735</v>
      </c>
      <c r="EGN96" s="917" t="s">
        <v>735</v>
      </c>
      <c r="EGO96" s="917" t="s">
        <v>735</v>
      </c>
      <c r="EGP96" s="917" t="s">
        <v>735</v>
      </c>
      <c r="EGQ96" s="917" t="s">
        <v>735</v>
      </c>
      <c r="EGR96" s="917" t="s">
        <v>735</v>
      </c>
      <c r="EGS96" s="917" t="s">
        <v>735</v>
      </c>
      <c r="EGT96" s="917" t="s">
        <v>735</v>
      </c>
      <c r="EGU96" s="917" t="s">
        <v>735</v>
      </c>
      <c r="EGV96" s="917" t="s">
        <v>735</v>
      </c>
      <c r="EGW96" s="917" t="s">
        <v>735</v>
      </c>
      <c r="EGX96" s="917" t="s">
        <v>735</v>
      </c>
      <c r="EGY96" s="917" t="s">
        <v>735</v>
      </c>
      <c r="EGZ96" s="917" t="s">
        <v>735</v>
      </c>
      <c r="EHA96" s="917" t="s">
        <v>735</v>
      </c>
      <c r="EHB96" s="917" t="s">
        <v>735</v>
      </c>
      <c r="EHC96" s="917" t="s">
        <v>735</v>
      </c>
      <c r="EHD96" s="917" t="s">
        <v>735</v>
      </c>
      <c r="EHE96" s="917" t="s">
        <v>735</v>
      </c>
      <c r="EHF96" s="917" t="s">
        <v>735</v>
      </c>
      <c r="EHG96" s="917" t="s">
        <v>735</v>
      </c>
      <c r="EHH96" s="917" t="s">
        <v>735</v>
      </c>
      <c r="EHI96" s="917" t="s">
        <v>735</v>
      </c>
      <c r="EHJ96" s="917" t="s">
        <v>735</v>
      </c>
      <c r="EHK96" s="917" t="s">
        <v>735</v>
      </c>
      <c r="EHL96" s="917" t="s">
        <v>735</v>
      </c>
      <c r="EHM96" s="917" t="s">
        <v>735</v>
      </c>
      <c r="EHN96" s="917" t="s">
        <v>735</v>
      </c>
      <c r="EHO96" s="917" t="s">
        <v>735</v>
      </c>
      <c r="EHP96" s="917" t="s">
        <v>735</v>
      </c>
      <c r="EHQ96" s="917" t="s">
        <v>735</v>
      </c>
      <c r="EHR96" s="917" t="s">
        <v>735</v>
      </c>
      <c r="EHS96" s="917" t="s">
        <v>735</v>
      </c>
      <c r="EHT96" s="917" t="s">
        <v>735</v>
      </c>
      <c r="EHU96" s="917" t="s">
        <v>735</v>
      </c>
      <c r="EHV96" s="917" t="s">
        <v>735</v>
      </c>
      <c r="EHW96" s="917" t="s">
        <v>735</v>
      </c>
      <c r="EHX96" s="917" t="s">
        <v>735</v>
      </c>
      <c r="EHY96" s="917" t="s">
        <v>735</v>
      </c>
      <c r="EHZ96" s="917" t="s">
        <v>735</v>
      </c>
      <c r="EIA96" s="917" t="s">
        <v>735</v>
      </c>
      <c r="EIB96" s="917" t="s">
        <v>735</v>
      </c>
      <c r="EIC96" s="917" t="s">
        <v>735</v>
      </c>
      <c r="EID96" s="917" t="s">
        <v>735</v>
      </c>
      <c r="EIE96" s="917" t="s">
        <v>735</v>
      </c>
      <c r="EIF96" s="917" t="s">
        <v>735</v>
      </c>
      <c r="EIG96" s="917" t="s">
        <v>735</v>
      </c>
      <c r="EIH96" s="917" t="s">
        <v>735</v>
      </c>
      <c r="EII96" s="917" t="s">
        <v>735</v>
      </c>
      <c r="EIJ96" s="917" t="s">
        <v>735</v>
      </c>
      <c r="EIK96" s="917" t="s">
        <v>735</v>
      </c>
      <c r="EIL96" s="917" t="s">
        <v>735</v>
      </c>
      <c r="EIM96" s="917" t="s">
        <v>735</v>
      </c>
      <c r="EIN96" s="917" t="s">
        <v>735</v>
      </c>
      <c r="EIO96" s="917" t="s">
        <v>735</v>
      </c>
      <c r="EIP96" s="917" t="s">
        <v>735</v>
      </c>
      <c r="EIQ96" s="917" t="s">
        <v>735</v>
      </c>
      <c r="EIR96" s="917" t="s">
        <v>735</v>
      </c>
      <c r="EIS96" s="917" t="s">
        <v>735</v>
      </c>
      <c r="EIT96" s="917" t="s">
        <v>735</v>
      </c>
      <c r="EIU96" s="917" t="s">
        <v>735</v>
      </c>
      <c r="EIV96" s="917" t="s">
        <v>735</v>
      </c>
      <c r="EIW96" s="917" t="s">
        <v>735</v>
      </c>
      <c r="EIX96" s="917" t="s">
        <v>735</v>
      </c>
      <c r="EIY96" s="917" t="s">
        <v>735</v>
      </c>
      <c r="EIZ96" s="917" t="s">
        <v>735</v>
      </c>
      <c r="EJA96" s="917" t="s">
        <v>735</v>
      </c>
      <c r="EJB96" s="917" t="s">
        <v>735</v>
      </c>
      <c r="EJC96" s="917" t="s">
        <v>735</v>
      </c>
      <c r="EJD96" s="917" t="s">
        <v>735</v>
      </c>
      <c r="EJE96" s="917" t="s">
        <v>735</v>
      </c>
      <c r="EJF96" s="917" t="s">
        <v>735</v>
      </c>
      <c r="EJG96" s="917" t="s">
        <v>735</v>
      </c>
      <c r="EJH96" s="917" t="s">
        <v>735</v>
      </c>
      <c r="EJI96" s="917" t="s">
        <v>735</v>
      </c>
      <c r="EJJ96" s="917" t="s">
        <v>735</v>
      </c>
      <c r="EJK96" s="917" t="s">
        <v>735</v>
      </c>
      <c r="EJL96" s="917" t="s">
        <v>735</v>
      </c>
      <c r="EJM96" s="917" t="s">
        <v>735</v>
      </c>
      <c r="EJN96" s="917" t="s">
        <v>735</v>
      </c>
      <c r="EJO96" s="917" t="s">
        <v>735</v>
      </c>
      <c r="EJP96" s="917" t="s">
        <v>735</v>
      </c>
      <c r="EJQ96" s="917" t="s">
        <v>735</v>
      </c>
      <c r="EJR96" s="917" t="s">
        <v>735</v>
      </c>
      <c r="EJS96" s="917" t="s">
        <v>735</v>
      </c>
      <c r="EJT96" s="917" t="s">
        <v>735</v>
      </c>
      <c r="EJU96" s="917" t="s">
        <v>735</v>
      </c>
      <c r="EJV96" s="917" t="s">
        <v>735</v>
      </c>
      <c r="EJW96" s="917" t="s">
        <v>735</v>
      </c>
      <c r="EJX96" s="917" t="s">
        <v>735</v>
      </c>
      <c r="EJY96" s="917" t="s">
        <v>735</v>
      </c>
      <c r="EJZ96" s="917" t="s">
        <v>735</v>
      </c>
      <c r="EKA96" s="917" t="s">
        <v>735</v>
      </c>
      <c r="EKB96" s="917" t="s">
        <v>735</v>
      </c>
      <c r="EKC96" s="917" t="s">
        <v>735</v>
      </c>
      <c r="EKD96" s="917" t="s">
        <v>735</v>
      </c>
      <c r="EKE96" s="917" t="s">
        <v>735</v>
      </c>
      <c r="EKF96" s="917" t="s">
        <v>735</v>
      </c>
      <c r="EKG96" s="917" t="s">
        <v>735</v>
      </c>
      <c r="EKH96" s="917" t="s">
        <v>735</v>
      </c>
      <c r="EKI96" s="917" t="s">
        <v>735</v>
      </c>
      <c r="EKJ96" s="917" t="s">
        <v>735</v>
      </c>
      <c r="EKK96" s="917" t="s">
        <v>735</v>
      </c>
      <c r="EKL96" s="917" t="s">
        <v>735</v>
      </c>
      <c r="EKM96" s="917" t="s">
        <v>735</v>
      </c>
      <c r="EKN96" s="917" t="s">
        <v>735</v>
      </c>
      <c r="EKO96" s="917" t="s">
        <v>735</v>
      </c>
      <c r="EKP96" s="917" t="s">
        <v>735</v>
      </c>
      <c r="EKQ96" s="917" t="s">
        <v>735</v>
      </c>
      <c r="EKR96" s="917" t="s">
        <v>735</v>
      </c>
      <c r="EKS96" s="917" t="s">
        <v>735</v>
      </c>
      <c r="EKT96" s="917" t="s">
        <v>735</v>
      </c>
      <c r="EKU96" s="917" t="s">
        <v>735</v>
      </c>
      <c r="EKV96" s="917" t="s">
        <v>735</v>
      </c>
      <c r="EKW96" s="917" t="s">
        <v>735</v>
      </c>
      <c r="EKX96" s="917" t="s">
        <v>735</v>
      </c>
      <c r="EKY96" s="917" t="s">
        <v>735</v>
      </c>
      <c r="EKZ96" s="917" t="s">
        <v>735</v>
      </c>
      <c r="ELA96" s="917" t="s">
        <v>735</v>
      </c>
      <c r="ELB96" s="917" t="s">
        <v>735</v>
      </c>
      <c r="ELC96" s="917" t="s">
        <v>735</v>
      </c>
      <c r="ELD96" s="917" t="s">
        <v>735</v>
      </c>
      <c r="ELE96" s="917" t="s">
        <v>735</v>
      </c>
      <c r="ELF96" s="917" t="s">
        <v>735</v>
      </c>
      <c r="ELG96" s="917" t="s">
        <v>735</v>
      </c>
      <c r="ELH96" s="917" t="s">
        <v>735</v>
      </c>
      <c r="ELI96" s="917" t="s">
        <v>735</v>
      </c>
      <c r="ELJ96" s="917" t="s">
        <v>735</v>
      </c>
      <c r="ELK96" s="917" t="s">
        <v>735</v>
      </c>
      <c r="ELL96" s="917" t="s">
        <v>735</v>
      </c>
      <c r="ELM96" s="917" t="s">
        <v>735</v>
      </c>
      <c r="ELN96" s="917" t="s">
        <v>735</v>
      </c>
      <c r="ELO96" s="917" t="s">
        <v>735</v>
      </c>
      <c r="ELP96" s="917" t="s">
        <v>735</v>
      </c>
      <c r="ELQ96" s="917" t="s">
        <v>735</v>
      </c>
      <c r="ELR96" s="917" t="s">
        <v>735</v>
      </c>
      <c r="ELS96" s="917" t="s">
        <v>735</v>
      </c>
      <c r="ELT96" s="917" t="s">
        <v>735</v>
      </c>
      <c r="ELU96" s="917" t="s">
        <v>735</v>
      </c>
      <c r="ELV96" s="917" t="s">
        <v>735</v>
      </c>
      <c r="ELW96" s="917" t="s">
        <v>735</v>
      </c>
      <c r="ELX96" s="917" t="s">
        <v>735</v>
      </c>
      <c r="ELY96" s="917" t="s">
        <v>735</v>
      </c>
      <c r="ELZ96" s="917" t="s">
        <v>735</v>
      </c>
      <c r="EMA96" s="917" t="s">
        <v>735</v>
      </c>
      <c r="EMB96" s="917" t="s">
        <v>735</v>
      </c>
      <c r="EMC96" s="917" t="s">
        <v>735</v>
      </c>
      <c r="EMD96" s="917" t="s">
        <v>735</v>
      </c>
      <c r="EME96" s="917" t="s">
        <v>735</v>
      </c>
      <c r="EMF96" s="917" t="s">
        <v>735</v>
      </c>
      <c r="EMG96" s="917" t="s">
        <v>735</v>
      </c>
      <c r="EMH96" s="917" t="s">
        <v>735</v>
      </c>
      <c r="EMI96" s="917" t="s">
        <v>735</v>
      </c>
      <c r="EMJ96" s="917" t="s">
        <v>735</v>
      </c>
      <c r="EMK96" s="917" t="s">
        <v>735</v>
      </c>
      <c r="EML96" s="917" t="s">
        <v>735</v>
      </c>
      <c r="EMM96" s="917" t="s">
        <v>735</v>
      </c>
      <c r="EMN96" s="917" t="s">
        <v>735</v>
      </c>
      <c r="EMO96" s="917" t="s">
        <v>735</v>
      </c>
      <c r="EMP96" s="917" t="s">
        <v>735</v>
      </c>
      <c r="EMQ96" s="917" t="s">
        <v>735</v>
      </c>
      <c r="EMR96" s="917" t="s">
        <v>735</v>
      </c>
      <c r="EMS96" s="917" t="s">
        <v>735</v>
      </c>
      <c r="EMT96" s="917" t="s">
        <v>735</v>
      </c>
      <c r="EMU96" s="917" t="s">
        <v>735</v>
      </c>
      <c r="EMV96" s="917" t="s">
        <v>735</v>
      </c>
      <c r="EMW96" s="917" t="s">
        <v>735</v>
      </c>
      <c r="EMX96" s="917" t="s">
        <v>735</v>
      </c>
      <c r="EMY96" s="917" t="s">
        <v>735</v>
      </c>
      <c r="EMZ96" s="917" t="s">
        <v>735</v>
      </c>
      <c r="ENA96" s="917" t="s">
        <v>735</v>
      </c>
      <c r="ENB96" s="917" t="s">
        <v>735</v>
      </c>
      <c r="ENC96" s="917" t="s">
        <v>735</v>
      </c>
      <c r="END96" s="917" t="s">
        <v>735</v>
      </c>
      <c r="ENE96" s="917" t="s">
        <v>735</v>
      </c>
      <c r="ENF96" s="917" t="s">
        <v>735</v>
      </c>
      <c r="ENG96" s="917" t="s">
        <v>735</v>
      </c>
      <c r="ENH96" s="917" t="s">
        <v>735</v>
      </c>
      <c r="ENI96" s="917" t="s">
        <v>735</v>
      </c>
      <c r="ENJ96" s="917" t="s">
        <v>735</v>
      </c>
      <c r="ENK96" s="917" t="s">
        <v>735</v>
      </c>
      <c r="ENL96" s="917" t="s">
        <v>735</v>
      </c>
      <c r="ENM96" s="917" t="s">
        <v>735</v>
      </c>
      <c r="ENN96" s="917" t="s">
        <v>735</v>
      </c>
      <c r="ENO96" s="917" t="s">
        <v>735</v>
      </c>
      <c r="ENP96" s="917" t="s">
        <v>735</v>
      </c>
      <c r="ENQ96" s="917" t="s">
        <v>735</v>
      </c>
      <c r="ENR96" s="917" t="s">
        <v>735</v>
      </c>
      <c r="ENS96" s="917" t="s">
        <v>735</v>
      </c>
      <c r="ENT96" s="917" t="s">
        <v>735</v>
      </c>
      <c r="ENU96" s="917" t="s">
        <v>735</v>
      </c>
      <c r="ENV96" s="917" t="s">
        <v>735</v>
      </c>
      <c r="ENW96" s="917" t="s">
        <v>735</v>
      </c>
      <c r="ENX96" s="917" t="s">
        <v>735</v>
      </c>
      <c r="ENY96" s="917" t="s">
        <v>735</v>
      </c>
      <c r="ENZ96" s="917" t="s">
        <v>735</v>
      </c>
      <c r="EOA96" s="917" t="s">
        <v>735</v>
      </c>
      <c r="EOB96" s="917" t="s">
        <v>735</v>
      </c>
      <c r="EOC96" s="917" t="s">
        <v>735</v>
      </c>
      <c r="EOD96" s="917" t="s">
        <v>735</v>
      </c>
      <c r="EOE96" s="917" t="s">
        <v>735</v>
      </c>
      <c r="EOF96" s="917" t="s">
        <v>735</v>
      </c>
      <c r="EOG96" s="917" t="s">
        <v>735</v>
      </c>
      <c r="EOH96" s="917" t="s">
        <v>735</v>
      </c>
      <c r="EOI96" s="917" t="s">
        <v>735</v>
      </c>
      <c r="EOJ96" s="917" t="s">
        <v>735</v>
      </c>
      <c r="EOK96" s="917" t="s">
        <v>735</v>
      </c>
      <c r="EOL96" s="917" t="s">
        <v>735</v>
      </c>
      <c r="EOM96" s="917" t="s">
        <v>735</v>
      </c>
      <c r="EON96" s="917" t="s">
        <v>735</v>
      </c>
      <c r="EOO96" s="917" t="s">
        <v>735</v>
      </c>
      <c r="EOP96" s="917" t="s">
        <v>735</v>
      </c>
      <c r="EOQ96" s="917" t="s">
        <v>735</v>
      </c>
      <c r="EOR96" s="917" t="s">
        <v>735</v>
      </c>
      <c r="EOS96" s="917" t="s">
        <v>735</v>
      </c>
      <c r="EOT96" s="917" t="s">
        <v>735</v>
      </c>
      <c r="EOU96" s="917" t="s">
        <v>735</v>
      </c>
      <c r="EOV96" s="917" t="s">
        <v>735</v>
      </c>
      <c r="EOW96" s="917" t="s">
        <v>735</v>
      </c>
      <c r="EOX96" s="917" t="s">
        <v>735</v>
      </c>
      <c r="EOY96" s="917" t="s">
        <v>735</v>
      </c>
      <c r="EOZ96" s="917" t="s">
        <v>735</v>
      </c>
      <c r="EPA96" s="917" t="s">
        <v>735</v>
      </c>
      <c r="EPB96" s="917" t="s">
        <v>735</v>
      </c>
      <c r="EPC96" s="917" t="s">
        <v>735</v>
      </c>
      <c r="EPD96" s="917" t="s">
        <v>735</v>
      </c>
      <c r="EPE96" s="917" t="s">
        <v>735</v>
      </c>
      <c r="EPF96" s="917" t="s">
        <v>735</v>
      </c>
      <c r="EPG96" s="917" t="s">
        <v>735</v>
      </c>
      <c r="EPH96" s="917" t="s">
        <v>735</v>
      </c>
      <c r="EPI96" s="917" t="s">
        <v>735</v>
      </c>
      <c r="EPJ96" s="917" t="s">
        <v>735</v>
      </c>
      <c r="EPK96" s="917" t="s">
        <v>735</v>
      </c>
      <c r="EPL96" s="917" t="s">
        <v>735</v>
      </c>
      <c r="EPM96" s="917" t="s">
        <v>735</v>
      </c>
      <c r="EPN96" s="917" t="s">
        <v>735</v>
      </c>
      <c r="EPO96" s="917" t="s">
        <v>735</v>
      </c>
      <c r="EPP96" s="917" t="s">
        <v>735</v>
      </c>
      <c r="EPQ96" s="917" t="s">
        <v>735</v>
      </c>
      <c r="EPR96" s="917" t="s">
        <v>735</v>
      </c>
      <c r="EPS96" s="917" t="s">
        <v>735</v>
      </c>
      <c r="EPT96" s="917" t="s">
        <v>735</v>
      </c>
      <c r="EPU96" s="917" t="s">
        <v>735</v>
      </c>
      <c r="EPV96" s="917" t="s">
        <v>735</v>
      </c>
      <c r="EPW96" s="917" t="s">
        <v>735</v>
      </c>
      <c r="EPX96" s="917" t="s">
        <v>735</v>
      </c>
      <c r="EPY96" s="917" t="s">
        <v>735</v>
      </c>
      <c r="EPZ96" s="917" t="s">
        <v>735</v>
      </c>
      <c r="EQA96" s="917" t="s">
        <v>735</v>
      </c>
      <c r="EQB96" s="917" t="s">
        <v>735</v>
      </c>
      <c r="EQC96" s="917" t="s">
        <v>735</v>
      </c>
      <c r="EQD96" s="917" t="s">
        <v>735</v>
      </c>
      <c r="EQE96" s="917" t="s">
        <v>735</v>
      </c>
      <c r="EQF96" s="917" t="s">
        <v>735</v>
      </c>
      <c r="EQG96" s="917" t="s">
        <v>735</v>
      </c>
      <c r="EQH96" s="917" t="s">
        <v>735</v>
      </c>
      <c r="EQI96" s="917" t="s">
        <v>735</v>
      </c>
      <c r="EQJ96" s="917" t="s">
        <v>735</v>
      </c>
      <c r="EQK96" s="917" t="s">
        <v>735</v>
      </c>
      <c r="EQL96" s="917" t="s">
        <v>735</v>
      </c>
      <c r="EQM96" s="917" t="s">
        <v>735</v>
      </c>
      <c r="EQN96" s="917" t="s">
        <v>735</v>
      </c>
      <c r="EQO96" s="917" t="s">
        <v>735</v>
      </c>
      <c r="EQP96" s="917" t="s">
        <v>735</v>
      </c>
      <c r="EQQ96" s="917" t="s">
        <v>735</v>
      </c>
      <c r="EQR96" s="917" t="s">
        <v>735</v>
      </c>
      <c r="EQS96" s="917" t="s">
        <v>735</v>
      </c>
      <c r="EQT96" s="917" t="s">
        <v>735</v>
      </c>
      <c r="EQU96" s="917" t="s">
        <v>735</v>
      </c>
      <c r="EQV96" s="917" t="s">
        <v>735</v>
      </c>
      <c r="EQW96" s="917" t="s">
        <v>735</v>
      </c>
      <c r="EQX96" s="917" t="s">
        <v>735</v>
      </c>
      <c r="EQY96" s="917" t="s">
        <v>735</v>
      </c>
      <c r="EQZ96" s="917" t="s">
        <v>735</v>
      </c>
      <c r="ERA96" s="917" t="s">
        <v>735</v>
      </c>
      <c r="ERB96" s="917" t="s">
        <v>735</v>
      </c>
      <c r="ERC96" s="917" t="s">
        <v>735</v>
      </c>
      <c r="ERD96" s="917" t="s">
        <v>735</v>
      </c>
      <c r="ERE96" s="917" t="s">
        <v>735</v>
      </c>
      <c r="ERF96" s="917" t="s">
        <v>735</v>
      </c>
      <c r="ERG96" s="917" t="s">
        <v>735</v>
      </c>
      <c r="ERH96" s="917" t="s">
        <v>735</v>
      </c>
      <c r="ERI96" s="917" t="s">
        <v>735</v>
      </c>
      <c r="ERJ96" s="917" t="s">
        <v>735</v>
      </c>
      <c r="ERK96" s="917" t="s">
        <v>735</v>
      </c>
      <c r="ERL96" s="917" t="s">
        <v>735</v>
      </c>
      <c r="ERM96" s="917" t="s">
        <v>735</v>
      </c>
      <c r="ERN96" s="917" t="s">
        <v>735</v>
      </c>
      <c r="ERO96" s="917" t="s">
        <v>735</v>
      </c>
      <c r="ERP96" s="917" t="s">
        <v>735</v>
      </c>
      <c r="ERQ96" s="917" t="s">
        <v>735</v>
      </c>
      <c r="ERR96" s="917" t="s">
        <v>735</v>
      </c>
      <c r="ERS96" s="917" t="s">
        <v>735</v>
      </c>
      <c r="ERT96" s="917" t="s">
        <v>735</v>
      </c>
      <c r="ERU96" s="917" t="s">
        <v>735</v>
      </c>
      <c r="ERV96" s="917" t="s">
        <v>735</v>
      </c>
      <c r="ERW96" s="917" t="s">
        <v>735</v>
      </c>
      <c r="ERX96" s="917" t="s">
        <v>735</v>
      </c>
      <c r="ERY96" s="917" t="s">
        <v>735</v>
      </c>
      <c r="ERZ96" s="917" t="s">
        <v>735</v>
      </c>
      <c r="ESA96" s="917" t="s">
        <v>735</v>
      </c>
      <c r="ESB96" s="917" t="s">
        <v>735</v>
      </c>
      <c r="ESC96" s="917" t="s">
        <v>735</v>
      </c>
      <c r="ESD96" s="917" t="s">
        <v>735</v>
      </c>
      <c r="ESE96" s="917" t="s">
        <v>735</v>
      </c>
      <c r="ESF96" s="917" t="s">
        <v>735</v>
      </c>
      <c r="ESG96" s="917" t="s">
        <v>735</v>
      </c>
      <c r="ESH96" s="917" t="s">
        <v>735</v>
      </c>
      <c r="ESI96" s="917" t="s">
        <v>735</v>
      </c>
      <c r="ESJ96" s="917" t="s">
        <v>735</v>
      </c>
      <c r="ESK96" s="917" t="s">
        <v>735</v>
      </c>
      <c r="ESL96" s="917" t="s">
        <v>735</v>
      </c>
      <c r="ESM96" s="917" t="s">
        <v>735</v>
      </c>
      <c r="ESN96" s="917" t="s">
        <v>735</v>
      </c>
      <c r="ESO96" s="917" t="s">
        <v>735</v>
      </c>
      <c r="ESP96" s="917" t="s">
        <v>735</v>
      </c>
      <c r="ESQ96" s="917" t="s">
        <v>735</v>
      </c>
      <c r="ESR96" s="917" t="s">
        <v>735</v>
      </c>
      <c r="ESS96" s="917" t="s">
        <v>735</v>
      </c>
      <c r="EST96" s="917" t="s">
        <v>735</v>
      </c>
      <c r="ESU96" s="917" t="s">
        <v>735</v>
      </c>
      <c r="ESV96" s="917" t="s">
        <v>735</v>
      </c>
      <c r="ESW96" s="917" t="s">
        <v>735</v>
      </c>
      <c r="ESX96" s="917" t="s">
        <v>735</v>
      </c>
      <c r="ESY96" s="917" t="s">
        <v>735</v>
      </c>
      <c r="ESZ96" s="917" t="s">
        <v>735</v>
      </c>
      <c r="ETA96" s="917" t="s">
        <v>735</v>
      </c>
      <c r="ETB96" s="917" t="s">
        <v>735</v>
      </c>
      <c r="ETC96" s="917" t="s">
        <v>735</v>
      </c>
      <c r="ETD96" s="917" t="s">
        <v>735</v>
      </c>
      <c r="ETE96" s="917" t="s">
        <v>735</v>
      </c>
      <c r="ETF96" s="917" t="s">
        <v>735</v>
      </c>
      <c r="ETG96" s="917" t="s">
        <v>735</v>
      </c>
      <c r="ETH96" s="917" t="s">
        <v>735</v>
      </c>
      <c r="ETI96" s="917" t="s">
        <v>735</v>
      </c>
      <c r="ETJ96" s="917" t="s">
        <v>735</v>
      </c>
      <c r="ETK96" s="917" t="s">
        <v>735</v>
      </c>
      <c r="ETL96" s="917" t="s">
        <v>735</v>
      </c>
      <c r="ETM96" s="917" t="s">
        <v>735</v>
      </c>
      <c r="ETN96" s="917" t="s">
        <v>735</v>
      </c>
      <c r="ETO96" s="917" t="s">
        <v>735</v>
      </c>
      <c r="ETP96" s="917" t="s">
        <v>735</v>
      </c>
      <c r="ETQ96" s="917" t="s">
        <v>735</v>
      </c>
      <c r="ETR96" s="917" t="s">
        <v>735</v>
      </c>
      <c r="ETS96" s="917" t="s">
        <v>735</v>
      </c>
      <c r="ETT96" s="917" t="s">
        <v>735</v>
      </c>
      <c r="ETU96" s="917" t="s">
        <v>735</v>
      </c>
      <c r="ETV96" s="917" t="s">
        <v>735</v>
      </c>
      <c r="ETW96" s="917" t="s">
        <v>735</v>
      </c>
      <c r="ETX96" s="917" t="s">
        <v>735</v>
      </c>
      <c r="ETY96" s="917" t="s">
        <v>735</v>
      </c>
      <c r="ETZ96" s="917" t="s">
        <v>735</v>
      </c>
      <c r="EUA96" s="917" t="s">
        <v>735</v>
      </c>
      <c r="EUB96" s="917" t="s">
        <v>735</v>
      </c>
      <c r="EUC96" s="917" t="s">
        <v>735</v>
      </c>
      <c r="EUD96" s="917" t="s">
        <v>735</v>
      </c>
      <c r="EUE96" s="917" t="s">
        <v>735</v>
      </c>
      <c r="EUF96" s="917" t="s">
        <v>735</v>
      </c>
      <c r="EUG96" s="917" t="s">
        <v>735</v>
      </c>
      <c r="EUH96" s="917" t="s">
        <v>735</v>
      </c>
      <c r="EUI96" s="917" t="s">
        <v>735</v>
      </c>
      <c r="EUJ96" s="917" t="s">
        <v>735</v>
      </c>
      <c r="EUK96" s="917" t="s">
        <v>735</v>
      </c>
      <c r="EUL96" s="917" t="s">
        <v>735</v>
      </c>
      <c r="EUM96" s="917" t="s">
        <v>735</v>
      </c>
      <c r="EUN96" s="917" t="s">
        <v>735</v>
      </c>
      <c r="EUO96" s="917" t="s">
        <v>735</v>
      </c>
      <c r="EUP96" s="917" t="s">
        <v>735</v>
      </c>
      <c r="EUQ96" s="917" t="s">
        <v>735</v>
      </c>
      <c r="EUR96" s="917" t="s">
        <v>735</v>
      </c>
      <c r="EUS96" s="917" t="s">
        <v>735</v>
      </c>
      <c r="EUT96" s="917" t="s">
        <v>735</v>
      </c>
      <c r="EUU96" s="917" t="s">
        <v>735</v>
      </c>
      <c r="EUV96" s="917" t="s">
        <v>735</v>
      </c>
      <c r="EUW96" s="917" t="s">
        <v>735</v>
      </c>
      <c r="EUX96" s="917" t="s">
        <v>735</v>
      </c>
      <c r="EUY96" s="917" t="s">
        <v>735</v>
      </c>
      <c r="EUZ96" s="917" t="s">
        <v>735</v>
      </c>
      <c r="EVA96" s="917" t="s">
        <v>735</v>
      </c>
      <c r="EVB96" s="917" t="s">
        <v>735</v>
      </c>
      <c r="EVC96" s="917" t="s">
        <v>735</v>
      </c>
      <c r="EVD96" s="917" t="s">
        <v>735</v>
      </c>
      <c r="EVE96" s="917" t="s">
        <v>735</v>
      </c>
      <c r="EVF96" s="917" t="s">
        <v>735</v>
      </c>
      <c r="EVG96" s="917" t="s">
        <v>735</v>
      </c>
      <c r="EVH96" s="917" t="s">
        <v>735</v>
      </c>
      <c r="EVI96" s="917" t="s">
        <v>735</v>
      </c>
      <c r="EVJ96" s="917" t="s">
        <v>735</v>
      </c>
      <c r="EVK96" s="917" t="s">
        <v>735</v>
      </c>
      <c r="EVL96" s="917" t="s">
        <v>735</v>
      </c>
      <c r="EVM96" s="917" t="s">
        <v>735</v>
      </c>
      <c r="EVN96" s="917" t="s">
        <v>735</v>
      </c>
      <c r="EVO96" s="917" t="s">
        <v>735</v>
      </c>
      <c r="EVP96" s="917" t="s">
        <v>735</v>
      </c>
      <c r="EVQ96" s="917" t="s">
        <v>735</v>
      </c>
      <c r="EVR96" s="917" t="s">
        <v>735</v>
      </c>
      <c r="EVS96" s="917" t="s">
        <v>735</v>
      </c>
      <c r="EVT96" s="917" t="s">
        <v>735</v>
      </c>
      <c r="EVU96" s="917" t="s">
        <v>735</v>
      </c>
      <c r="EVV96" s="917" t="s">
        <v>735</v>
      </c>
      <c r="EVW96" s="917" t="s">
        <v>735</v>
      </c>
      <c r="EVX96" s="917" t="s">
        <v>735</v>
      </c>
      <c r="EVY96" s="917" t="s">
        <v>735</v>
      </c>
      <c r="EVZ96" s="917" t="s">
        <v>735</v>
      </c>
      <c r="EWA96" s="917" t="s">
        <v>735</v>
      </c>
      <c r="EWB96" s="917" t="s">
        <v>735</v>
      </c>
      <c r="EWC96" s="917" t="s">
        <v>735</v>
      </c>
      <c r="EWD96" s="917" t="s">
        <v>735</v>
      </c>
      <c r="EWE96" s="917" t="s">
        <v>735</v>
      </c>
      <c r="EWF96" s="917" t="s">
        <v>735</v>
      </c>
      <c r="EWG96" s="917" t="s">
        <v>735</v>
      </c>
      <c r="EWH96" s="917" t="s">
        <v>735</v>
      </c>
      <c r="EWI96" s="917" t="s">
        <v>735</v>
      </c>
      <c r="EWJ96" s="917" t="s">
        <v>735</v>
      </c>
      <c r="EWK96" s="917" t="s">
        <v>735</v>
      </c>
      <c r="EWL96" s="917" t="s">
        <v>735</v>
      </c>
      <c r="EWM96" s="917" t="s">
        <v>735</v>
      </c>
      <c r="EWN96" s="917" t="s">
        <v>735</v>
      </c>
      <c r="EWO96" s="917" t="s">
        <v>735</v>
      </c>
      <c r="EWP96" s="917" t="s">
        <v>735</v>
      </c>
      <c r="EWQ96" s="917" t="s">
        <v>735</v>
      </c>
      <c r="EWR96" s="917" t="s">
        <v>735</v>
      </c>
      <c r="EWS96" s="917" t="s">
        <v>735</v>
      </c>
      <c r="EWT96" s="917" t="s">
        <v>735</v>
      </c>
      <c r="EWU96" s="917" t="s">
        <v>735</v>
      </c>
      <c r="EWV96" s="917" t="s">
        <v>735</v>
      </c>
      <c r="EWW96" s="917" t="s">
        <v>735</v>
      </c>
      <c r="EWX96" s="917" t="s">
        <v>735</v>
      </c>
      <c r="EWY96" s="917" t="s">
        <v>735</v>
      </c>
      <c r="EWZ96" s="917" t="s">
        <v>735</v>
      </c>
      <c r="EXA96" s="917" t="s">
        <v>735</v>
      </c>
      <c r="EXB96" s="917" t="s">
        <v>735</v>
      </c>
      <c r="EXC96" s="917" t="s">
        <v>735</v>
      </c>
      <c r="EXD96" s="917" t="s">
        <v>735</v>
      </c>
      <c r="EXE96" s="917" t="s">
        <v>735</v>
      </c>
      <c r="EXF96" s="917" t="s">
        <v>735</v>
      </c>
      <c r="EXG96" s="917" t="s">
        <v>735</v>
      </c>
      <c r="EXH96" s="917" t="s">
        <v>735</v>
      </c>
      <c r="EXI96" s="917" t="s">
        <v>735</v>
      </c>
      <c r="EXJ96" s="917" t="s">
        <v>735</v>
      </c>
      <c r="EXK96" s="917" t="s">
        <v>735</v>
      </c>
      <c r="EXL96" s="917" t="s">
        <v>735</v>
      </c>
      <c r="EXM96" s="917" t="s">
        <v>735</v>
      </c>
      <c r="EXN96" s="917" t="s">
        <v>735</v>
      </c>
      <c r="EXO96" s="917" t="s">
        <v>735</v>
      </c>
      <c r="EXP96" s="917" t="s">
        <v>735</v>
      </c>
      <c r="EXQ96" s="917" t="s">
        <v>735</v>
      </c>
      <c r="EXR96" s="917" t="s">
        <v>735</v>
      </c>
      <c r="EXS96" s="917" t="s">
        <v>735</v>
      </c>
      <c r="EXT96" s="917" t="s">
        <v>735</v>
      </c>
      <c r="EXU96" s="917" t="s">
        <v>735</v>
      </c>
      <c r="EXV96" s="917" t="s">
        <v>735</v>
      </c>
      <c r="EXW96" s="917" t="s">
        <v>735</v>
      </c>
      <c r="EXX96" s="917" t="s">
        <v>735</v>
      </c>
      <c r="EXY96" s="917" t="s">
        <v>735</v>
      </c>
      <c r="EXZ96" s="917" t="s">
        <v>735</v>
      </c>
      <c r="EYA96" s="917" t="s">
        <v>735</v>
      </c>
      <c r="EYB96" s="917" t="s">
        <v>735</v>
      </c>
      <c r="EYC96" s="917" t="s">
        <v>735</v>
      </c>
      <c r="EYD96" s="917" t="s">
        <v>735</v>
      </c>
      <c r="EYE96" s="917" t="s">
        <v>735</v>
      </c>
      <c r="EYF96" s="917" t="s">
        <v>735</v>
      </c>
      <c r="EYG96" s="917" t="s">
        <v>735</v>
      </c>
      <c r="EYH96" s="917" t="s">
        <v>735</v>
      </c>
      <c r="EYI96" s="917" t="s">
        <v>735</v>
      </c>
      <c r="EYJ96" s="917" t="s">
        <v>735</v>
      </c>
      <c r="EYK96" s="917" t="s">
        <v>735</v>
      </c>
      <c r="EYL96" s="917" t="s">
        <v>735</v>
      </c>
      <c r="EYM96" s="917" t="s">
        <v>735</v>
      </c>
      <c r="EYN96" s="917" t="s">
        <v>735</v>
      </c>
      <c r="EYO96" s="917" t="s">
        <v>735</v>
      </c>
      <c r="EYP96" s="917" t="s">
        <v>735</v>
      </c>
      <c r="EYQ96" s="917" t="s">
        <v>735</v>
      </c>
      <c r="EYR96" s="917" t="s">
        <v>735</v>
      </c>
      <c r="EYS96" s="917" t="s">
        <v>735</v>
      </c>
      <c r="EYT96" s="917" t="s">
        <v>735</v>
      </c>
      <c r="EYU96" s="917" t="s">
        <v>735</v>
      </c>
      <c r="EYV96" s="917" t="s">
        <v>735</v>
      </c>
      <c r="EYW96" s="917" t="s">
        <v>735</v>
      </c>
      <c r="EYX96" s="917" t="s">
        <v>735</v>
      </c>
      <c r="EYY96" s="917" t="s">
        <v>735</v>
      </c>
      <c r="EYZ96" s="917" t="s">
        <v>735</v>
      </c>
      <c r="EZA96" s="917" t="s">
        <v>735</v>
      </c>
      <c r="EZB96" s="917" t="s">
        <v>735</v>
      </c>
      <c r="EZC96" s="917" t="s">
        <v>735</v>
      </c>
      <c r="EZD96" s="917" t="s">
        <v>735</v>
      </c>
      <c r="EZE96" s="917" t="s">
        <v>735</v>
      </c>
      <c r="EZF96" s="917" t="s">
        <v>735</v>
      </c>
      <c r="EZG96" s="917" t="s">
        <v>735</v>
      </c>
      <c r="EZH96" s="917" t="s">
        <v>735</v>
      </c>
      <c r="EZI96" s="917" t="s">
        <v>735</v>
      </c>
      <c r="EZJ96" s="917" t="s">
        <v>735</v>
      </c>
      <c r="EZK96" s="917" t="s">
        <v>735</v>
      </c>
      <c r="EZL96" s="917" t="s">
        <v>735</v>
      </c>
      <c r="EZM96" s="917" t="s">
        <v>735</v>
      </c>
      <c r="EZN96" s="917" t="s">
        <v>735</v>
      </c>
      <c r="EZO96" s="917" t="s">
        <v>735</v>
      </c>
      <c r="EZP96" s="917" t="s">
        <v>735</v>
      </c>
      <c r="EZQ96" s="917" t="s">
        <v>735</v>
      </c>
      <c r="EZR96" s="917" t="s">
        <v>735</v>
      </c>
      <c r="EZS96" s="917" t="s">
        <v>735</v>
      </c>
      <c r="EZT96" s="917" t="s">
        <v>735</v>
      </c>
      <c r="EZU96" s="917" t="s">
        <v>735</v>
      </c>
      <c r="EZV96" s="917" t="s">
        <v>735</v>
      </c>
      <c r="EZW96" s="917" t="s">
        <v>735</v>
      </c>
      <c r="EZX96" s="917" t="s">
        <v>735</v>
      </c>
      <c r="EZY96" s="917" t="s">
        <v>735</v>
      </c>
      <c r="EZZ96" s="917" t="s">
        <v>735</v>
      </c>
      <c r="FAA96" s="917" t="s">
        <v>735</v>
      </c>
      <c r="FAB96" s="917" t="s">
        <v>735</v>
      </c>
      <c r="FAC96" s="917" t="s">
        <v>735</v>
      </c>
      <c r="FAD96" s="917" t="s">
        <v>735</v>
      </c>
      <c r="FAE96" s="917" t="s">
        <v>735</v>
      </c>
      <c r="FAF96" s="917" t="s">
        <v>735</v>
      </c>
      <c r="FAG96" s="917" t="s">
        <v>735</v>
      </c>
      <c r="FAH96" s="917" t="s">
        <v>735</v>
      </c>
      <c r="FAI96" s="917" t="s">
        <v>735</v>
      </c>
      <c r="FAJ96" s="917" t="s">
        <v>735</v>
      </c>
      <c r="FAK96" s="917" t="s">
        <v>735</v>
      </c>
      <c r="FAL96" s="917" t="s">
        <v>735</v>
      </c>
      <c r="FAM96" s="917" t="s">
        <v>735</v>
      </c>
      <c r="FAN96" s="917" t="s">
        <v>735</v>
      </c>
      <c r="FAO96" s="917" t="s">
        <v>735</v>
      </c>
      <c r="FAP96" s="917" t="s">
        <v>735</v>
      </c>
      <c r="FAQ96" s="917" t="s">
        <v>735</v>
      </c>
      <c r="FAR96" s="917" t="s">
        <v>735</v>
      </c>
      <c r="FAS96" s="917" t="s">
        <v>735</v>
      </c>
      <c r="FAT96" s="917" t="s">
        <v>735</v>
      </c>
      <c r="FAU96" s="917" t="s">
        <v>735</v>
      </c>
      <c r="FAV96" s="917" t="s">
        <v>735</v>
      </c>
      <c r="FAW96" s="917" t="s">
        <v>735</v>
      </c>
      <c r="FAX96" s="917" t="s">
        <v>735</v>
      </c>
      <c r="FAY96" s="917" t="s">
        <v>735</v>
      </c>
      <c r="FAZ96" s="917" t="s">
        <v>735</v>
      </c>
      <c r="FBA96" s="917" t="s">
        <v>735</v>
      </c>
      <c r="FBB96" s="917" t="s">
        <v>735</v>
      </c>
      <c r="FBC96" s="917" t="s">
        <v>735</v>
      </c>
      <c r="FBD96" s="917" t="s">
        <v>735</v>
      </c>
      <c r="FBE96" s="917" t="s">
        <v>735</v>
      </c>
      <c r="FBF96" s="917" t="s">
        <v>735</v>
      </c>
      <c r="FBG96" s="917" t="s">
        <v>735</v>
      </c>
      <c r="FBH96" s="917" t="s">
        <v>735</v>
      </c>
      <c r="FBI96" s="917" t="s">
        <v>735</v>
      </c>
      <c r="FBJ96" s="917" t="s">
        <v>735</v>
      </c>
      <c r="FBK96" s="917" t="s">
        <v>735</v>
      </c>
      <c r="FBL96" s="917" t="s">
        <v>735</v>
      </c>
      <c r="FBM96" s="917" t="s">
        <v>735</v>
      </c>
      <c r="FBN96" s="917" t="s">
        <v>735</v>
      </c>
      <c r="FBO96" s="917" t="s">
        <v>735</v>
      </c>
      <c r="FBP96" s="917" t="s">
        <v>735</v>
      </c>
      <c r="FBQ96" s="917" t="s">
        <v>735</v>
      </c>
      <c r="FBR96" s="917" t="s">
        <v>735</v>
      </c>
      <c r="FBS96" s="917" t="s">
        <v>735</v>
      </c>
      <c r="FBT96" s="917" t="s">
        <v>735</v>
      </c>
      <c r="FBU96" s="917" t="s">
        <v>735</v>
      </c>
      <c r="FBV96" s="917" t="s">
        <v>735</v>
      </c>
      <c r="FBW96" s="917" t="s">
        <v>735</v>
      </c>
      <c r="FBX96" s="917" t="s">
        <v>735</v>
      </c>
      <c r="FBY96" s="917" t="s">
        <v>735</v>
      </c>
      <c r="FBZ96" s="917" t="s">
        <v>735</v>
      </c>
      <c r="FCA96" s="917" t="s">
        <v>735</v>
      </c>
      <c r="FCB96" s="917" t="s">
        <v>735</v>
      </c>
      <c r="FCC96" s="917" t="s">
        <v>735</v>
      </c>
      <c r="FCD96" s="917" t="s">
        <v>735</v>
      </c>
      <c r="FCE96" s="917" t="s">
        <v>735</v>
      </c>
      <c r="FCF96" s="917" t="s">
        <v>735</v>
      </c>
      <c r="FCG96" s="917" t="s">
        <v>735</v>
      </c>
      <c r="FCH96" s="917" t="s">
        <v>735</v>
      </c>
      <c r="FCI96" s="917" t="s">
        <v>735</v>
      </c>
      <c r="FCJ96" s="917" t="s">
        <v>735</v>
      </c>
      <c r="FCK96" s="917" t="s">
        <v>735</v>
      </c>
      <c r="FCL96" s="917" t="s">
        <v>735</v>
      </c>
      <c r="FCM96" s="917" t="s">
        <v>735</v>
      </c>
      <c r="FCN96" s="917" t="s">
        <v>735</v>
      </c>
      <c r="FCO96" s="917" t="s">
        <v>735</v>
      </c>
      <c r="FCP96" s="917" t="s">
        <v>735</v>
      </c>
      <c r="FCQ96" s="917" t="s">
        <v>735</v>
      </c>
      <c r="FCR96" s="917" t="s">
        <v>735</v>
      </c>
      <c r="FCS96" s="917" t="s">
        <v>735</v>
      </c>
      <c r="FCT96" s="917" t="s">
        <v>735</v>
      </c>
      <c r="FCU96" s="917" t="s">
        <v>735</v>
      </c>
      <c r="FCV96" s="917" t="s">
        <v>735</v>
      </c>
      <c r="FCW96" s="917" t="s">
        <v>735</v>
      </c>
      <c r="FCX96" s="917" t="s">
        <v>735</v>
      </c>
      <c r="FCY96" s="917" t="s">
        <v>735</v>
      </c>
      <c r="FCZ96" s="917" t="s">
        <v>735</v>
      </c>
      <c r="FDA96" s="917" t="s">
        <v>735</v>
      </c>
      <c r="FDB96" s="917" t="s">
        <v>735</v>
      </c>
      <c r="FDC96" s="917" t="s">
        <v>735</v>
      </c>
      <c r="FDD96" s="917" t="s">
        <v>735</v>
      </c>
      <c r="FDE96" s="917" t="s">
        <v>735</v>
      </c>
      <c r="FDF96" s="917" t="s">
        <v>735</v>
      </c>
      <c r="FDG96" s="917" t="s">
        <v>735</v>
      </c>
      <c r="FDH96" s="917" t="s">
        <v>735</v>
      </c>
      <c r="FDI96" s="917" t="s">
        <v>735</v>
      </c>
      <c r="FDJ96" s="917" t="s">
        <v>735</v>
      </c>
      <c r="FDK96" s="917" t="s">
        <v>735</v>
      </c>
      <c r="FDL96" s="917" t="s">
        <v>735</v>
      </c>
      <c r="FDM96" s="917" t="s">
        <v>735</v>
      </c>
      <c r="FDN96" s="917" t="s">
        <v>735</v>
      </c>
      <c r="FDO96" s="917" t="s">
        <v>735</v>
      </c>
      <c r="FDP96" s="917" t="s">
        <v>735</v>
      </c>
      <c r="FDQ96" s="917" t="s">
        <v>735</v>
      </c>
      <c r="FDR96" s="917" t="s">
        <v>735</v>
      </c>
      <c r="FDS96" s="917" t="s">
        <v>735</v>
      </c>
      <c r="FDT96" s="917" t="s">
        <v>735</v>
      </c>
      <c r="FDU96" s="917" t="s">
        <v>735</v>
      </c>
      <c r="FDV96" s="917" t="s">
        <v>735</v>
      </c>
      <c r="FDW96" s="917" t="s">
        <v>735</v>
      </c>
      <c r="FDX96" s="917" t="s">
        <v>735</v>
      </c>
      <c r="FDY96" s="917" t="s">
        <v>735</v>
      </c>
      <c r="FDZ96" s="917" t="s">
        <v>735</v>
      </c>
      <c r="FEA96" s="917" t="s">
        <v>735</v>
      </c>
      <c r="FEB96" s="917" t="s">
        <v>735</v>
      </c>
      <c r="FEC96" s="917" t="s">
        <v>735</v>
      </c>
      <c r="FED96" s="917" t="s">
        <v>735</v>
      </c>
      <c r="FEE96" s="917" t="s">
        <v>735</v>
      </c>
      <c r="FEF96" s="917" t="s">
        <v>735</v>
      </c>
      <c r="FEG96" s="917" t="s">
        <v>735</v>
      </c>
      <c r="FEH96" s="917" t="s">
        <v>735</v>
      </c>
      <c r="FEI96" s="917" t="s">
        <v>735</v>
      </c>
      <c r="FEJ96" s="917" t="s">
        <v>735</v>
      </c>
      <c r="FEK96" s="917" t="s">
        <v>735</v>
      </c>
      <c r="FEL96" s="917" t="s">
        <v>735</v>
      </c>
      <c r="FEM96" s="917" t="s">
        <v>735</v>
      </c>
      <c r="FEN96" s="917" t="s">
        <v>735</v>
      </c>
      <c r="FEO96" s="917" t="s">
        <v>735</v>
      </c>
      <c r="FEP96" s="917" t="s">
        <v>735</v>
      </c>
      <c r="FEQ96" s="917" t="s">
        <v>735</v>
      </c>
      <c r="FER96" s="917" t="s">
        <v>735</v>
      </c>
      <c r="FES96" s="917" t="s">
        <v>735</v>
      </c>
      <c r="FET96" s="917" t="s">
        <v>735</v>
      </c>
      <c r="FEU96" s="917" t="s">
        <v>735</v>
      </c>
      <c r="FEV96" s="917" t="s">
        <v>735</v>
      </c>
      <c r="FEW96" s="917" t="s">
        <v>735</v>
      </c>
      <c r="FEX96" s="917" t="s">
        <v>735</v>
      </c>
      <c r="FEY96" s="917" t="s">
        <v>735</v>
      </c>
      <c r="FEZ96" s="917" t="s">
        <v>735</v>
      </c>
      <c r="FFA96" s="917" t="s">
        <v>735</v>
      </c>
      <c r="FFB96" s="917" t="s">
        <v>735</v>
      </c>
      <c r="FFC96" s="917" t="s">
        <v>735</v>
      </c>
      <c r="FFD96" s="917" t="s">
        <v>735</v>
      </c>
      <c r="FFE96" s="917" t="s">
        <v>735</v>
      </c>
      <c r="FFF96" s="917" t="s">
        <v>735</v>
      </c>
      <c r="FFG96" s="917" t="s">
        <v>735</v>
      </c>
      <c r="FFH96" s="917" t="s">
        <v>735</v>
      </c>
      <c r="FFI96" s="917" t="s">
        <v>735</v>
      </c>
      <c r="FFJ96" s="917" t="s">
        <v>735</v>
      </c>
      <c r="FFK96" s="917" t="s">
        <v>735</v>
      </c>
      <c r="FFL96" s="917" t="s">
        <v>735</v>
      </c>
      <c r="FFM96" s="917" t="s">
        <v>735</v>
      </c>
      <c r="FFN96" s="917" t="s">
        <v>735</v>
      </c>
      <c r="FFO96" s="917" t="s">
        <v>735</v>
      </c>
      <c r="FFP96" s="917" t="s">
        <v>735</v>
      </c>
      <c r="FFQ96" s="917" t="s">
        <v>735</v>
      </c>
      <c r="FFR96" s="917" t="s">
        <v>735</v>
      </c>
      <c r="FFS96" s="917" t="s">
        <v>735</v>
      </c>
      <c r="FFT96" s="917" t="s">
        <v>735</v>
      </c>
      <c r="FFU96" s="917" t="s">
        <v>735</v>
      </c>
      <c r="FFV96" s="917" t="s">
        <v>735</v>
      </c>
      <c r="FFW96" s="917" t="s">
        <v>735</v>
      </c>
      <c r="FFX96" s="917" t="s">
        <v>735</v>
      </c>
      <c r="FFY96" s="917" t="s">
        <v>735</v>
      </c>
      <c r="FFZ96" s="917" t="s">
        <v>735</v>
      </c>
      <c r="FGA96" s="917" t="s">
        <v>735</v>
      </c>
      <c r="FGB96" s="917" t="s">
        <v>735</v>
      </c>
      <c r="FGC96" s="917" t="s">
        <v>735</v>
      </c>
      <c r="FGD96" s="917" t="s">
        <v>735</v>
      </c>
      <c r="FGE96" s="917" t="s">
        <v>735</v>
      </c>
      <c r="FGF96" s="917" t="s">
        <v>735</v>
      </c>
      <c r="FGG96" s="917" t="s">
        <v>735</v>
      </c>
      <c r="FGH96" s="917" t="s">
        <v>735</v>
      </c>
      <c r="FGI96" s="917" t="s">
        <v>735</v>
      </c>
      <c r="FGJ96" s="917" t="s">
        <v>735</v>
      </c>
      <c r="FGK96" s="917" t="s">
        <v>735</v>
      </c>
      <c r="FGL96" s="917" t="s">
        <v>735</v>
      </c>
      <c r="FGM96" s="917" t="s">
        <v>735</v>
      </c>
      <c r="FGN96" s="917" t="s">
        <v>735</v>
      </c>
      <c r="FGO96" s="917" t="s">
        <v>735</v>
      </c>
      <c r="FGP96" s="917" t="s">
        <v>735</v>
      </c>
      <c r="FGQ96" s="917" t="s">
        <v>735</v>
      </c>
      <c r="FGR96" s="917" t="s">
        <v>735</v>
      </c>
      <c r="FGS96" s="917" t="s">
        <v>735</v>
      </c>
      <c r="FGT96" s="917" t="s">
        <v>735</v>
      </c>
      <c r="FGU96" s="917" t="s">
        <v>735</v>
      </c>
      <c r="FGV96" s="917" t="s">
        <v>735</v>
      </c>
      <c r="FGW96" s="917" t="s">
        <v>735</v>
      </c>
      <c r="FGX96" s="917" t="s">
        <v>735</v>
      </c>
      <c r="FGY96" s="917" t="s">
        <v>735</v>
      </c>
      <c r="FGZ96" s="917" t="s">
        <v>735</v>
      </c>
      <c r="FHA96" s="917" t="s">
        <v>735</v>
      </c>
      <c r="FHB96" s="917" t="s">
        <v>735</v>
      </c>
      <c r="FHC96" s="917" t="s">
        <v>735</v>
      </c>
      <c r="FHD96" s="917" t="s">
        <v>735</v>
      </c>
      <c r="FHE96" s="917" t="s">
        <v>735</v>
      </c>
      <c r="FHF96" s="917" t="s">
        <v>735</v>
      </c>
      <c r="FHG96" s="917" t="s">
        <v>735</v>
      </c>
      <c r="FHH96" s="917" t="s">
        <v>735</v>
      </c>
      <c r="FHI96" s="917" t="s">
        <v>735</v>
      </c>
      <c r="FHJ96" s="917" t="s">
        <v>735</v>
      </c>
      <c r="FHK96" s="917" t="s">
        <v>735</v>
      </c>
      <c r="FHL96" s="917" t="s">
        <v>735</v>
      </c>
      <c r="FHM96" s="917" t="s">
        <v>735</v>
      </c>
      <c r="FHN96" s="917" t="s">
        <v>735</v>
      </c>
      <c r="FHO96" s="917" t="s">
        <v>735</v>
      </c>
      <c r="FHP96" s="917" t="s">
        <v>735</v>
      </c>
      <c r="FHQ96" s="917" t="s">
        <v>735</v>
      </c>
      <c r="FHR96" s="917" t="s">
        <v>735</v>
      </c>
      <c r="FHS96" s="917" t="s">
        <v>735</v>
      </c>
      <c r="FHT96" s="917" t="s">
        <v>735</v>
      </c>
      <c r="FHU96" s="917" t="s">
        <v>735</v>
      </c>
      <c r="FHV96" s="917" t="s">
        <v>735</v>
      </c>
      <c r="FHW96" s="917" t="s">
        <v>735</v>
      </c>
      <c r="FHX96" s="917" t="s">
        <v>735</v>
      </c>
      <c r="FHY96" s="917" t="s">
        <v>735</v>
      </c>
      <c r="FHZ96" s="917" t="s">
        <v>735</v>
      </c>
      <c r="FIA96" s="917" t="s">
        <v>735</v>
      </c>
      <c r="FIB96" s="917" t="s">
        <v>735</v>
      </c>
      <c r="FIC96" s="917" t="s">
        <v>735</v>
      </c>
      <c r="FID96" s="917" t="s">
        <v>735</v>
      </c>
      <c r="FIE96" s="917" t="s">
        <v>735</v>
      </c>
      <c r="FIF96" s="917" t="s">
        <v>735</v>
      </c>
      <c r="FIG96" s="917" t="s">
        <v>735</v>
      </c>
      <c r="FIH96" s="917" t="s">
        <v>735</v>
      </c>
      <c r="FII96" s="917" t="s">
        <v>735</v>
      </c>
      <c r="FIJ96" s="917" t="s">
        <v>735</v>
      </c>
      <c r="FIK96" s="917" t="s">
        <v>735</v>
      </c>
      <c r="FIL96" s="917" t="s">
        <v>735</v>
      </c>
      <c r="FIM96" s="917" t="s">
        <v>735</v>
      </c>
      <c r="FIN96" s="917" t="s">
        <v>735</v>
      </c>
      <c r="FIO96" s="917" t="s">
        <v>735</v>
      </c>
      <c r="FIP96" s="917" t="s">
        <v>735</v>
      </c>
      <c r="FIQ96" s="917" t="s">
        <v>735</v>
      </c>
      <c r="FIR96" s="917" t="s">
        <v>735</v>
      </c>
      <c r="FIS96" s="917" t="s">
        <v>735</v>
      </c>
      <c r="FIT96" s="917" t="s">
        <v>735</v>
      </c>
      <c r="FIU96" s="917" t="s">
        <v>735</v>
      </c>
      <c r="FIV96" s="917" t="s">
        <v>735</v>
      </c>
      <c r="FIW96" s="917" t="s">
        <v>735</v>
      </c>
      <c r="FIX96" s="917" t="s">
        <v>735</v>
      </c>
      <c r="FIY96" s="917" t="s">
        <v>735</v>
      </c>
      <c r="FIZ96" s="917" t="s">
        <v>735</v>
      </c>
      <c r="FJA96" s="917" t="s">
        <v>735</v>
      </c>
      <c r="FJB96" s="917" t="s">
        <v>735</v>
      </c>
      <c r="FJC96" s="917" t="s">
        <v>735</v>
      </c>
      <c r="FJD96" s="917" t="s">
        <v>735</v>
      </c>
      <c r="FJE96" s="917" t="s">
        <v>735</v>
      </c>
      <c r="FJF96" s="917" t="s">
        <v>735</v>
      </c>
      <c r="FJG96" s="917" t="s">
        <v>735</v>
      </c>
      <c r="FJH96" s="917" t="s">
        <v>735</v>
      </c>
      <c r="FJI96" s="917" t="s">
        <v>735</v>
      </c>
      <c r="FJJ96" s="917" t="s">
        <v>735</v>
      </c>
      <c r="FJK96" s="917" t="s">
        <v>735</v>
      </c>
      <c r="FJL96" s="917" t="s">
        <v>735</v>
      </c>
      <c r="FJM96" s="917" t="s">
        <v>735</v>
      </c>
      <c r="FJN96" s="917" t="s">
        <v>735</v>
      </c>
      <c r="FJO96" s="917" t="s">
        <v>735</v>
      </c>
      <c r="FJP96" s="917" t="s">
        <v>735</v>
      </c>
      <c r="FJQ96" s="917" t="s">
        <v>735</v>
      </c>
      <c r="FJR96" s="917" t="s">
        <v>735</v>
      </c>
      <c r="FJS96" s="917" t="s">
        <v>735</v>
      </c>
      <c r="FJT96" s="917" t="s">
        <v>735</v>
      </c>
      <c r="FJU96" s="917" t="s">
        <v>735</v>
      </c>
      <c r="FJV96" s="917" t="s">
        <v>735</v>
      </c>
      <c r="FJW96" s="917" t="s">
        <v>735</v>
      </c>
      <c r="FJX96" s="917" t="s">
        <v>735</v>
      </c>
      <c r="FJY96" s="917" t="s">
        <v>735</v>
      </c>
      <c r="FJZ96" s="917" t="s">
        <v>735</v>
      </c>
      <c r="FKA96" s="917" t="s">
        <v>735</v>
      </c>
      <c r="FKB96" s="917" t="s">
        <v>735</v>
      </c>
      <c r="FKC96" s="917" t="s">
        <v>735</v>
      </c>
      <c r="FKD96" s="917" t="s">
        <v>735</v>
      </c>
      <c r="FKE96" s="917" t="s">
        <v>735</v>
      </c>
      <c r="FKF96" s="917" t="s">
        <v>735</v>
      </c>
      <c r="FKG96" s="917" t="s">
        <v>735</v>
      </c>
      <c r="FKH96" s="917" t="s">
        <v>735</v>
      </c>
      <c r="FKI96" s="917" t="s">
        <v>735</v>
      </c>
      <c r="FKJ96" s="917" t="s">
        <v>735</v>
      </c>
      <c r="FKK96" s="917" t="s">
        <v>735</v>
      </c>
      <c r="FKL96" s="917" t="s">
        <v>735</v>
      </c>
      <c r="FKM96" s="917" t="s">
        <v>735</v>
      </c>
      <c r="FKN96" s="917" t="s">
        <v>735</v>
      </c>
      <c r="FKO96" s="917" t="s">
        <v>735</v>
      </c>
      <c r="FKP96" s="917" t="s">
        <v>735</v>
      </c>
      <c r="FKQ96" s="917" t="s">
        <v>735</v>
      </c>
      <c r="FKR96" s="917" t="s">
        <v>735</v>
      </c>
      <c r="FKS96" s="917" t="s">
        <v>735</v>
      </c>
      <c r="FKT96" s="917" t="s">
        <v>735</v>
      </c>
      <c r="FKU96" s="917" t="s">
        <v>735</v>
      </c>
      <c r="FKV96" s="917" t="s">
        <v>735</v>
      </c>
      <c r="FKW96" s="917" t="s">
        <v>735</v>
      </c>
      <c r="FKX96" s="917" t="s">
        <v>735</v>
      </c>
      <c r="FKY96" s="917" t="s">
        <v>735</v>
      </c>
      <c r="FKZ96" s="917" t="s">
        <v>735</v>
      </c>
      <c r="FLA96" s="917" t="s">
        <v>735</v>
      </c>
      <c r="FLB96" s="917" t="s">
        <v>735</v>
      </c>
      <c r="FLC96" s="917" t="s">
        <v>735</v>
      </c>
      <c r="FLD96" s="917" t="s">
        <v>735</v>
      </c>
      <c r="FLE96" s="917" t="s">
        <v>735</v>
      </c>
      <c r="FLF96" s="917" t="s">
        <v>735</v>
      </c>
      <c r="FLG96" s="917" t="s">
        <v>735</v>
      </c>
      <c r="FLH96" s="917" t="s">
        <v>735</v>
      </c>
      <c r="FLI96" s="917" t="s">
        <v>735</v>
      </c>
      <c r="FLJ96" s="917" t="s">
        <v>735</v>
      </c>
      <c r="FLK96" s="917" t="s">
        <v>735</v>
      </c>
      <c r="FLL96" s="917" t="s">
        <v>735</v>
      </c>
      <c r="FLM96" s="917" t="s">
        <v>735</v>
      </c>
      <c r="FLN96" s="917" t="s">
        <v>735</v>
      </c>
      <c r="FLO96" s="917" t="s">
        <v>735</v>
      </c>
      <c r="FLP96" s="917" t="s">
        <v>735</v>
      </c>
      <c r="FLQ96" s="917" t="s">
        <v>735</v>
      </c>
      <c r="FLR96" s="917" t="s">
        <v>735</v>
      </c>
      <c r="FLS96" s="917" t="s">
        <v>735</v>
      </c>
      <c r="FLT96" s="917" t="s">
        <v>735</v>
      </c>
      <c r="FLU96" s="917" t="s">
        <v>735</v>
      </c>
      <c r="FLV96" s="917" t="s">
        <v>735</v>
      </c>
      <c r="FLW96" s="917" t="s">
        <v>735</v>
      </c>
      <c r="FLX96" s="917" t="s">
        <v>735</v>
      </c>
      <c r="FLY96" s="917" t="s">
        <v>735</v>
      </c>
      <c r="FLZ96" s="917" t="s">
        <v>735</v>
      </c>
      <c r="FMA96" s="917" t="s">
        <v>735</v>
      </c>
      <c r="FMB96" s="917" t="s">
        <v>735</v>
      </c>
      <c r="FMC96" s="917" t="s">
        <v>735</v>
      </c>
      <c r="FMD96" s="917" t="s">
        <v>735</v>
      </c>
      <c r="FME96" s="917" t="s">
        <v>735</v>
      </c>
      <c r="FMF96" s="917" t="s">
        <v>735</v>
      </c>
      <c r="FMG96" s="917" t="s">
        <v>735</v>
      </c>
      <c r="FMH96" s="917" t="s">
        <v>735</v>
      </c>
      <c r="FMI96" s="917" t="s">
        <v>735</v>
      </c>
      <c r="FMJ96" s="917" t="s">
        <v>735</v>
      </c>
      <c r="FMK96" s="917" t="s">
        <v>735</v>
      </c>
      <c r="FML96" s="917" t="s">
        <v>735</v>
      </c>
      <c r="FMM96" s="917" t="s">
        <v>735</v>
      </c>
      <c r="FMN96" s="917" t="s">
        <v>735</v>
      </c>
      <c r="FMO96" s="917" t="s">
        <v>735</v>
      </c>
      <c r="FMP96" s="917" t="s">
        <v>735</v>
      </c>
      <c r="FMQ96" s="917" t="s">
        <v>735</v>
      </c>
      <c r="FMR96" s="917" t="s">
        <v>735</v>
      </c>
      <c r="FMS96" s="917" t="s">
        <v>735</v>
      </c>
      <c r="FMT96" s="917" t="s">
        <v>735</v>
      </c>
      <c r="FMU96" s="917" t="s">
        <v>735</v>
      </c>
      <c r="FMV96" s="917" t="s">
        <v>735</v>
      </c>
      <c r="FMW96" s="917" t="s">
        <v>735</v>
      </c>
      <c r="FMX96" s="917" t="s">
        <v>735</v>
      </c>
      <c r="FMY96" s="917" t="s">
        <v>735</v>
      </c>
      <c r="FMZ96" s="917" t="s">
        <v>735</v>
      </c>
      <c r="FNA96" s="917" t="s">
        <v>735</v>
      </c>
      <c r="FNB96" s="917" t="s">
        <v>735</v>
      </c>
      <c r="FNC96" s="917" t="s">
        <v>735</v>
      </c>
      <c r="FND96" s="917" t="s">
        <v>735</v>
      </c>
      <c r="FNE96" s="917" t="s">
        <v>735</v>
      </c>
      <c r="FNF96" s="917" t="s">
        <v>735</v>
      </c>
      <c r="FNG96" s="917" t="s">
        <v>735</v>
      </c>
      <c r="FNH96" s="917" t="s">
        <v>735</v>
      </c>
      <c r="FNI96" s="917" t="s">
        <v>735</v>
      </c>
      <c r="FNJ96" s="917" t="s">
        <v>735</v>
      </c>
      <c r="FNK96" s="917" t="s">
        <v>735</v>
      </c>
      <c r="FNL96" s="917" t="s">
        <v>735</v>
      </c>
      <c r="FNM96" s="917" t="s">
        <v>735</v>
      </c>
      <c r="FNN96" s="917" t="s">
        <v>735</v>
      </c>
      <c r="FNO96" s="917" t="s">
        <v>735</v>
      </c>
      <c r="FNP96" s="917" t="s">
        <v>735</v>
      </c>
      <c r="FNQ96" s="917" t="s">
        <v>735</v>
      </c>
      <c r="FNR96" s="917" t="s">
        <v>735</v>
      </c>
      <c r="FNS96" s="917" t="s">
        <v>735</v>
      </c>
      <c r="FNT96" s="917" t="s">
        <v>735</v>
      </c>
      <c r="FNU96" s="917" t="s">
        <v>735</v>
      </c>
      <c r="FNV96" s="917" t="s">
        <v>735</v>
      </c>
      <c r="FNW96" s="917" t="s">
        <v>735</v>
      </c>
      <c r="FNX96" s="917" t="s">
        <v>735</v>
      </c>
      <c r="FNY96" s="917" t="s">
        <v>735</v>
      </c>
      <c r="FNZ96" s="917" t="s">
        <v>735</v>
      </c>
      <c r="FOA96" s="917" t="s">
        <v>735</v>
      </c>
      <c r="FOB96" s="917" t="s">
        <v>735</v>
      </c>
      <c r="FOC96" s="917" t="s">
        <v>735</v>
      </c>
      <c r="FOD96" s="917" t="s">
        <v>735</v>
      </c>
      <c r="FOE96" s="917" t="s">
        <v>735</v>
      </c>
      <c r="FOF96" s="917" t="s">
        <v>735</v>
      </c>
      <c r="FOG96" s="917" t="s">
        <v>735</v>
      </c>
      <c r="FOH96" s="917" t="s">
        <v>735</v>
      </c>
      <c r="FOI96" s="917" t="s">
        <v>735</v>
      </c>
      <c r="FOJ96" s="917" t="s">
        <v>735</v>
      </c>
      <c r="FOK96" s="917" t="s">
        <v>735</v>
      </c>
      <c r="FOL96" s="917" t="s">
        <v>735</v>
      </c>
      <c r="FOM96" s="917" t="s">
        <v>735</v>
      </c>
      <c r="FON96" s="917" t="s">
        <v>735</v>
      </c>
      <c r="FOO96" s="917" t="s">
        <v>735</v>
      </c>
      <c r="FOP96" s="917" t="s">
        <v>735</v>
      </c>
      <c r="FOQ96" s="917" t="s">
        <v>735</v>
      </c>
      <c r="FOR96" s="917" t="s">
        <v>735</v>
      </c>
      <c r="FOS96" s="917" t="s">
        <v>735</v>
      </c>
      <c r="FOT96" s="917" t="s">
        <v>735</v>
      </c>
      <c r="FOU96" s="917" t="s">
        <v>735</v>
      </c>
      <c r="FOV96" s="917" t="s">
        <v>735</v>
      </c>
      <c r="FOW96" s="917" t="s">
        <v>735</v>
      </c>
      <c r="FOX96" s="917" t="s">
        <v>735</v>
      </c>
      <c r="FOY96" s="917" t="s">
        <v>735</v>
      </c>
      <c r="FOZ96" s="917" t="s">
        <v>735</v>
      </c>
      <c r="FPA96" s="917" t="s">
        <v>735</v>
      </c>
      <c r="FPB96" s="917" t="s">
        <v>735</v>
      </c>
      <c r="FPC96" s="917" t="s">
        <v>735</v>
      </c>
      <c r="FPD96" s="917" t="s">
        <v>735</v>
      </c>
      <c r="FPE96" s="917" t="s">
        <v>735</v>
      </c>
      <c r="FPF96" s="917" t="s">
        <v>735</v>
      </c>
      <c r="FPG96" s="917" t="s">
        <v>735</v>
      </c>
      <c r="FPH96" s="917" t="s">
        <v>735</v>
      </c>
      <c r="FPI96" s="917" t="s">
        <v>735</v>
      </c>
      <c r="FPJ96" s="917" t="s">
        <v>735</v>
      </c>
      <c r="FPK96" s="917" t="s">
        <v>735</v>
      </c>
      <c r="FPL96" s="917" t="s">
        <v>735</v>
      </c>
      <c r="FPM96" s="917" t="s">
        <v>735</v>
      </c>
      <c r="FPN96" s="917" t="s">
        <v>735</v>
      </c>
      <c r="FPO96" s="917" t="s">
        <v>735</v>
      </c>
      <c r="FPP96" s="917" t="s">
        <v>735</v>
      </c>
      <c r="FPQ96" s="917" t="s">
        <v>735</v>
      </c>
      <c r="FPR96" s="917" t="s">
        <v>735</v>
      </c>
      <c r="FPS96" s="917" t="s">
        <v>735</v>
      </c>
      <c r="FPT96" s="917" t="s">
        <v>735</v>
      </c>
      <c r="FPU96" s="917" t="s">
        <v>735</v>
      </c>
      <c r="FPV96" s="917" t="s">
        <v>735</v>
      </c>
      <c r="FPW96" s="917" t="s">
        <v>735</v>
      </c>
      <c r="FPX96" s="917" t="s">
        <v>735</v>
      </c>
      <c r="FPY96" s="917" t="s">
        <v>735</v>
      </c>
      <c r="FPZ96" s="917" t="s">
        <v>735</v>
      </c>
      <c r="FQA96" s="917" t="s">
        <v>735</v>
      </c>
      <c r="FQB96" s="917" t="s">
        <v>735</v>
      </c>
      <c r="FQC96" s="917" t="s">
        <v>735</v>
      </c>
      <c r="FQD96" s="917" t="s">
        <v>735</v>
      </c>
      <c r="FQE96" s="917" t="s">
        <v>735</v>
      </c>
      <c r="FQF96" s="917" t="s">
        <v>735</v>
      </c>
      <c r="FQG96" s="917" t="s">
        <v>735</v>
      </c>
      <c r="FQH96" s="917" t="s">
        <v>735</v>
      </c>
      <c r="FQI96" s="917" t="s">
        <v>735</v>
      </c>
      <c r="FQJ96" s="917" t="s">
        <v>735</v>
      </c>
      <c r="FQK96" s="917" t="s">
        <v>735</v>
      </c>
      <c r="FQL96" s="917" t="s">
        <v>735</v>
      </c>
      <c r="FQM96" s="917" t="s">
        <v>735</v>
      </c>
      <c r="FQN96" s="917" t="s">
        <v>735</v>
      </c>
      <c r="FQO96" s="917" t="s">
        <v>735</v>
      </c>
      <c r="FQP96" s="917" t="s">
        <v>735</v>
      </c>
      <c r="FQQ96" s="917" t="s">
        <v>735</v>
      </c>
      <c r="FQR96" s="917" t="s">
        <v>735</v>
      </c>
      <c r="FQS96" s="917" t="s">
        <v>735</v>
      </c>
      <c r="FQT96" s="917" t="s">
        <v>735</v>
      </c>
      <c r="FQU96" s="917" t="s">
        <v>735</v>
      </c>
      <c r="FQV96" s="917" t="s">
        <v>735</v>
      </c>
      <c r="FQW96" s="917" t="s">
        <v>735</v>
      </c>
      <c r="FQX96" s="917" t="s">
        <v>735</v>
      </c>
      <c r="FQY96" s="917" t="s">
        <v>735</v>
      </c>
      <c r="FQZ96" s="917" t="s">
        <v>735</v>
      </c>
      <c r="FRA96" s="917" t="s">
        <v>735</v>
      </c>
      <c r="FRB96" s="917" t="s">
        <v>735</v>
      </c>
      <c r="FRC96" s="917" t="s">
        <v>735</v>
      </c>
      <c r="FRD96" s="917" t="s">
        <v>735</v>
      </c>
      <c r="FRE96" s="917" t="s">
        <v>735</v>
      </c>
      <c r="FRF96" s="917" t="s">
        <v>735</v>
      </c>
      <c r="FRG96" s="917" t="s">
        <v>735</v>
      </c>
      <c r="FRH96" s="917" t="s">
        <v>735</v>
      </c>
      <c r="FRI96" s="917" t="s">
        <v>735</v>
      </c>
      <c r="FRJ96" s="917" t="s">
        <v>735</v>
      </c>
      <c r="FRK96" s="917" t="s">
        <v>735</v>
      </c>
      <c r="FRL96" s="917" t="s">
        <v>735</v>
      </c>
      <c r="FRM96" s="917" t="s">
        <v>735</v>
      </c>
      <c r="FRN96" s="917" t="s">
        <v>735</v>
      </c>
      <c r="FRO96" s="917" t="s">
        <v>735</v>
      </c>
      <c r="FRP96" s="917" t="s">
        <v>735</v>
      </c>
      <c r="FRQ96" s="917" t="s">
        <v>735</v>
      </c>
      <c r="FRR96" s="917" t="s">
        <v>735</v>
      </c>
      <c r="FRS96" s="917" t="s">
        <v>735</v>
      </c>
      <c r="FRT96" s="917" t="s">
        <v>735</v>
      </c>
      <c r="FRU96" s="917" t="s">
        <v>735</v>
      </c>
      <c r="FRV96" s="917" t="s">
        <v>735</v>
      </c>
      <c r="FRW96" s="917" t="s">
        <v>735</v>
      </c>
      <c r="FRX96" s="917" t="s">
        <v>735</v>
      </c>
      <c r="FRY96" s="917" t="s">
        <v>735</v>
      </c>
      <c r="FRZ96" s="917" t="s">
        <v>735</v>
      </c>
      <c r="FSA96" s="917" t="s">
        <v>735</v>
      </c>
      <c r="FSB96" s="917" t="s">
        <v>735</v>
      </c>
      <c r="FSC96" s="917" t="s">
        <v>735</v>
      </c>
      <c r="FSD96" s="917" t="s">
        <v>735</v>
      </c>
      <c r="FSE96" s="917" t="s">
        <v>735</v>
      </c>
      <c r="FSF96" s="917" t="s">
        <v>735</v>
      </c>
      <c r="FSG96" s="917" t="s">
        <v>735</v>
      </c>
      <c r="FSH96" s="917" t="s">
        <v>735</v>
      </c>
      <c r="FSI96" s="917" t="s">
        <v>735</v>
      </c>
      <c r="FSJ96" s="917" t="s">
        <v>735</v>
      </c>
      <c r="FSK96" s="917" t="s">
        <v>735</v>
      </c>
      <c r="FSL96" s="917" t="s">
        <v>735</v>
      </c>
      <c r="FSM96" s="917" t="s">
        <v>735</v>
      </c>
      <c r="FSN96" s="917" t="s">
        <v>735</v>
      </c>
      <c r="FSO96" s="917" t="s">
        <v>735</v>
      </c>
      <c r="FSP96" s="917" t="s">
        <v>735</v>
      </c>
      <c r="FSQ96" s="917" t="s">
        <v>735</v>
      </c>
      <c r="FSR96" s="917" t="s">
        <v>735</v>
      </c>
      <c r="FSS96" s="917" t="s">
        <v>735</v>
      </c>
      <c r="FST96" s="917" t="s">
        <v>735</v>
      </c>
      <c r="FSU96" s="917" t="s">
        <v>735</v>
      </c>
      <c r="FSV96" s="917" t="s">
        <v>735</v>
      </c>
      <c r="FSW96" s="917" t="s">
        <v>735</v>
      </c>
      <c r="FSX96" s="917" t="s">
        <v>735</v>
      </c>
      <c r="FSY96" s="917" t="s">
        <v>735</v>
      </c>
      <c r="FSZ96" s="917" t="s">
        <v>735</v>
      </c>
      <c r="FTA96" s="917" t="s">
        <v>735</v>
      </c>
      <c r="FTB96" s="917" t="s">
        <v>735</v>
      </c>
      <c r="FTC96" s="917" t="s">
        <v>735</v>
      </c>
      <c r="FTD96" s="917" t="s">
        <v>735</v>
      </c>
      <c r="FTE96" s="917" t="s">
        <v>735</v>
      </c>
      <c r="FTF96" s="917" t="s">
        <v>735</v>
      </c>
      <c r="FTG96" s="917" t="s">
        <v>735</v>
      </c>
      <c r="FTH96" s="917" t="s">
        <v>735</v>
      </c>
      <c r="FTI96" s="917" t="s">
        <v>735</v>
      </c>
      <c r="FTJ96" s="917" t="s">
        <v>735</v>
      </c>
      <c r="FTK96" s="917" t="s">
        <v>735</v>
      </c>
      <c r="FTL96" s="917" t="s">
        <v>735</v>
      </c>
      <c r="FTM96" s="917" t="s">
        <v>735</v>
      </c>
      <c r="FTN96" s="917" t="s">
        <v>735</v>
      </c>
      <c r="FTO96" s="917" t="s">
        <v>735</v>
      </c>
      <c r="FTP96" s="917" t="s">
        <v>735</v>
      </c>
      <c r="FTQ96" s="917" t="s">
        <v>735</v>
      </c>
      <c r="FTR96" s="917" t="s">
        <v>735</v>
      </c>
      <c r="FTS96" s="917" t="s">
        <v>735</v>
      </c>
      <c r="FTT96" s="917" t="s">
        <v>735</v>
      </c>
      <c r="FTU96" s="917" t="s">
        <v>735</v>
      </c>
      <c r="FTV96" s="917" t="s">
        <v>735</v>
      </c>
      <c r="FTW96" s="917" t="s">
        <v>735</v>
      </c>
      <c r="FTX96" s="917" t="s">
        <v>735</v>
      </c>
      <c r="FTY96" s="917" t="s">
        <v>735</v>
      </c>
      <c r="FTZ96" s="917" t="s">
        <v>735</v>
      </c>
      <c r="FUA96" s="917" t="s">
        <v>735</v>
      </c>
      <c r="FUB96" s="917" t="s">
        <v>735</v>
      </c>
      <c r="FUC96" s="917" t="s">
        <v>735</v>
      </c>
      <c r="FUD96" s="917" t="s">
        <v>735</v>
      </c>
      <c r="FUE96" s="917" t="s">
        <v>735</v>
      </c>
      <c r="FUF96" s="917" t="s">
        <v>735</v>
      </c>
      <c r="FUG96" s="917" t="s">
        <v>735</v>
      </c>
      <c r="FUH96" s="917" t="s">
        <v>735</v>
      </c>
      <c r="FUI96" s="917" t="s">
        <v>735</v>
      </c>
      <c r="FUJ96" s="917" t="s">
        <v>735</v>
      </c>
      <c r="FUK96" s="917" t="s">
        <v>735</v>
      </c>
      <c r="FUL96" s="917" t="s">
        <v>735</v>
      </c>
      <c r="FUM96" s="917" t="s">
        <v>735</v>
      </c>
      <c r="FUN96" s="917" t="s">
        <v>735</v>
      </c>
      <c r="FUO96" s="917" t="s">
        <v>735</v>
      </c>
      <c r="FUP96" s="917" t="s">
        <v>735</v>
      </c>
      <c r="FUQ96" s="917" t="s">
        <v>735</v>
      </c>
      <c r="FUR96" s="917" t="s">
        <v>735</v>
      </c>
      <c r="FUS96" s="917" t="s">
        <v>735</v>
      </c>
      <c r="FUT96" s="917" t="s">
        <v>735</v>
      </c>
      <c r="FUU96" s="917" t="s">
        <v>735</v>
      </c>
      <c r="FUV96" s="917" t="s">
        <v>735</v>
      </c>
      <c r="FUW96" s="917" t="s">
        <v>735</v>
      </c>
      <c r="FUX96" s="917" t="s">
        <v>735</v>
      </c>
      <c r="FUY96" s="917" t="s">
        <v>735</v>
      </c>
      <c r="FUZ96" s="917" t="s">
        <v>735</v>
      </c>
      <c r="FVA96" s="917" t="s">
        <v>735</v>
      </c>
      <c r="FVB96" s="917" t="s">
        <v>735</v>
      </c>
      <c r="FVC96" s="917" t="s">
        <v>735</v>
      </c>
      <c r="FVD96" s="917" t="s">
        <v>735</v>
      </c>
      <c r="FVE96" s="917" t="s">
        <v>735</v>
      </c>
      <c r="FVF96" s="917" t="s">
        <v>735</v>
      </c>
      <c r="FVG96" s="917" t="s">
        <v>735</v>
      </c>
      <c r="FVH96" s="917" t="s">
        <v>735</v>
      </c>
      <c r="FVI96" s="917" t="s">
        <v>735</v>
      </c>
      <c r="FVJ96" s="917" t="s">
        <v>735</v>
      </c>
      <c r="FVK96" s="917" t="s">
        <v>735</v>
      </c>
      <c r="FVL96" s="917" t="s">
        <v>735</v>
      </c>
      <c r="FVM96" s="917" t="s">
        <v>735</v>
      </c>
      <c r="FVN96" s="917" t="s">
        <v>735</v>
      </c>
      <c r="FVO96" s="917" t="s">
        <v>735</v>
      </c>
      <c r="FVP96" s="917" t="s">
        <v>735</v>
      </c>
      <c r="FVQ96" s="917" t="s">
        <v>735</v>
      </c>
      <c r="FVR96" s="917" t="s">
        <v>735</v>
      </c>
      <c r="FVS96" s="917" t="s">
        <v>735</v>
      </c>
      <c r="FVT96" s="917" t="s">
        <v>735</v>
      </c>
      <c r="FVU96" s="917" t="s">
        <v>735</v>
      </c>
      <c r="FVV96" s="917" t="s">
        <v>735</v>
      </c>
      <c r="FVW96" s="917" t="s">
        <v>735</v>
      </c>
      <c r="FVX96" s="917" t="s">
        <v>735</v>
      </c>
      <c r="FVY96" s="917" t="s">
        <v>735</v>
      </c>
      <c r="FVZ96" s="917" t="s">
        <v>735</v>
      </c>
      <c r="FWA96" s="917" t="s">
        <v>735</v>
      </c>
      <c r="FWB96" s="917" t="s">
        <v>735</v>
      </c>
      <c r="FWC96" s="917" t="s">
        <v>735</v>
      </c>
      <c r="FWD96" s="917" t="s">
        <v>735</v>
      </c>
      <c r="FWE96" s="917" t="s">
        <v>735</v>
      </c>
      <c r="FWF96" s="917" t="s">
        <v>735</v>
      </c>
      <c r="FWG96" s="917" t="s">
        <v>735</v>
      </c>
      <c r="FWH96" s="917" t="s">
        <v>735</v>
      </c>
      <c r="FWI96" s="917" t="s">
        <v>735</v>
      </c>
      <c r="FWJ96" s="917" t="s">
        <v>735</v>
      </c>
      <c r="FWK96" s="917" t="s">
        <v>735</v>
      </c>
      <c r="FWL96" s="917" t="s">
        <v>735</v>
      </c>
      <c r="FWM96" s="917" t="s">
        <v>735</v>
      </c>
      <c r="FWN96" s="917" t="s">
        <v>735</v>
      </c>
      <c r="FWO96" s="917" t="s">
        <v>735</v>
      </c>
      <c r="FWP96" s="917" t="s">
        <v>735</v>
      </c>
      <c r="FWQ96" s="917" t="s">
        <v>735</v>
      </c>
      <c r="FWR96" s="917" t="s">
        <v>735</v>
      </c>
      <c r="FWS96" s="917" t="s">
        <v>735</v>
      </c>
      <c r="FWT96" s="917" t="s">
        <v>735</v>
      </c>
      <c r="FWU96" s="917" t="s">
        <v>735</v>
      </c>
      <c r="FWV96" s="917" t="s">
        <v>735</v>
      </c>
      <c r="FWW96" s="917" t="s">
        <v>735</v>
      </c>
      <c r="FWX96" s="917" t="s">
        <v>735</v>
      </c>
      <c r="FWY96" s="917" t="s">
        <v>735</v>
      </c>
      <c r="FWZ96" s="917" t="s">
        <v>735</v>
      </c>
      <c r="FXA96" s="917" t="s">
        <v>735</v>
      </c>
      <c r="FXB96" s="917" t="s">
        <v>735</v>
      </c>
      <c r="FXC96" s="917" t="s">
        <v>735</v>
      </c>
      <c r="FXD96" s="917" t="s">
        <v>735</v>
      </c>
      <c r="FXE96" s="917" t="s">
        <v>735</v>
      </c>
      <c r="FXF96" s="917" t="s">
        <v>735</v>
      </c>
      <c r="FXG96" s="917" t="s">
        <v>735</v>
      </c>
      <c r="FXH96" s="917" t="s">
        <v>735</v>
      </c>
      <c r="FXI96" s="917" t="s">
        <v>735</v>
      </c>
      <c r="FXJ96" s="917" t="s">
        <v>735</v>
      </c>
      <c r="FXK96" s="917" t="s">
        <v>735</v>
      </c>
      <c r="FXL96" s="917" t="s">
        <v>735</v>
      </c>
      <c r="FXM96" s="917" t="s">
        <v>735</v>
      </c>
      <c r="FXN96" s="917" t="s">
        <v>735</v>
      </c>
      <c r="FXO96" s="917" t="s">
        <v>735</v>
      </c>
      <c r="FXP96" s="917" t="s">
        <v>735</v>
      </c>
      <c r="FXQ96" s="917" t="s">
        <v>735</v>
      </c>
      <c r="FXR96" s="917" t="s">
        <v>735</v>
      </c>
      <c r="FXS96" s="917" t="s">
        <v>735</v>
      </c>
      <c r="FXT96" s="917" t="s">
        <v>735</v>
      </c>
      <c r="FXU96" s="917" t="s">
        <v>735</v>
      </c>
      <c r="FXV96" s="917" t="s">
        <v>735</v>
      </c>
      <c r="FXW96" s="917" t="s">
        <v>735</v>
      </c>
      <c r="FXX96" s="917" t="s">
        <v>735</v>
      </c>
      <c r="FXY96" s="917" t="s">
        <v>735</v>
      </c>
      <c r="FXZ96" s="917" t="s">
        <v>735</v>
      </c>
      <c r="FYA96" s="917" t="s">
        <v>735</v>
      </c>
      <c r="FYB96" s="917" t="s">
        <v>735</v>
      </c>
      <c r="FYC96" s="917" t="s">
        <v>735</v>
      </c>
      <c r="FYD96" s="917" t="s">
        <v>735</v>
      </c>
      <c r="FYE96" s="917" t="s">
        <v>735</v>
      </c>
      <c r="FYF96" s="917" t="s">
        <v>735</v>
      </c>
      <c r="FYG96" s="917" t="s">
        <v>735</v>
      </c>
      <c r="FYH96" s="917" t="s">
        <v>735</v>
      </c>
      <c r="FYI96" s="917" t="s">
        <v>735</v>
      </c>
      <c r="FYJ96" s="917" t="s">
        <v>735</v>
      </c>
      <c r="FYK96" s="917" t="s">
        <v>735</v>
      </c>
      <c r="FYL96" s="917" t="s">
        <v>735</v>
      </c>
      <c r="FYM96" s="917" t="s">
        <v>735</v>
      </c>
      <c r="FYN96" s="917" t="s">
        <v>735</v>
      </c>
      <c r="FYO96" s="917" t="s">
        <v>735</v>
      </c>
      <c r="FYP96" s="917" t="s">
        <v>735</v>
      </c>
      <c r="FYQ96" s="917" t="s">
        <v>735</v>
      </c>
      <c r="FYR96" s="917" t="s">
        <v>735</v>
      </c>
      <c r="FYS96" s="917" t="s">
        <v>735</v>
      </c>
      <c r="FYT96" s="917" t="s">
        <v>735</v>
      </c>
      <c r="FYU96" s="917" t="s">
        <v>735</v>
      </c>
      <c r="FYV96" s="917" t="s">
        <v>735</v>
      </c>
      <c r="FYW96" s="917" t="s">
        <v>735</v>
      </c>
      <c r="FYX96" s="917" t="s">
        <v>735</v>
      </c>
      <c r="FYY96" s="917" t="s">
        <v>735</v>
      </c>
      <c r="FYZ96" s="917" t="s">
        <v>735</v>
      </c>
      <c r="FZA96" s="917" t="s">
        <v>735</v>
      </c>
      <c r="FZB96" s="917" t="s">
        <v>735</v>
      </c>
      <c r="FZC96" s="917" t="s">
        <v>735</v>
      </c>
      <c r="FZD96" s="917" t="s">
        <v>735</v>
      </c>
      <c r="FZE96" s="917" t="s">
        <v>735</v>
      </c>
      <c r="FZF96" s="917" t="s">
        <v>735</v>
      </c>
      <c r="FZG96" s="917" t="s">
        <v>735</v>
      </c>
      <c r="FZH96" s="917" t="s">
        <v>735</v>
      </c>
      <c r="FZI96" s="917" t="s">
        <v>735</v>
      </c>
      <c r="FZJ96" s="917" t="s">
        <v>735</v>
      </c>
      <c r="FZK96" s="917" t="s">
        <v>735</v>
      </c>
      <c r="FZL96" s="917" t="s">
        <v>735</v>
      </c>
      <c r="FZM96" s="917" t="s">
        <v>735</v>
      </c>
      <c r="FZN96" s="917" t="s">
        <v>735</v>
      </c>
      <c r="FZO96" s="917" t="s">
        <v>735</v>
      </c>
      <c r="FZP96" s="917" t="s">
        <v>735</v>
      </c>
      <c r="FZQ96" s="917" t="s">
        <v>735</v>
      </c>
      <c r="FZR96" s="917" t="s">
        <v>735</v>
      </c>
      <c r="FZS96" s="917" t="s">
        <v>735</v>
      </c>
      <c r="FZT96" s="917" t="s">
        <v>735</v>
      </c>
      <c r="FZU96" s="917" t="s">
        <v>735</v>
      </c>
      <c r="FZV96" s="917" t="s">
        <v>735</v>
      </c>
      <c r="FZW96" s="917" t="s">
        <v>735</v>
      </c>
      <c r="FZX96" s="917" t="s">
        <v>735</v>
      </c>
      <c r="FZY96" s="917" t="s">
        <v>735</v>
      </c>
      <c r="FZZ96" s="917" t="s">
        <v>735</v>
      </c>
      <c r="GAA96" s="917" t="s">
        <v>735</v>
      </c>
      <c r="GAB96" s="917" t="s">
        <v>735</v>
      </c>
      <c r="GAC96" s="917" t="s">
        <v>735</v>
      </c>
      <c r="GAD96" s="917" t="s">
        <v>735</v>
      </c>
      <c r="GAE96" s="917" t="s">
        <v>735</v>
      </c>
      <c r="GAF96" s="917" t="s">
        <v>735</v>
      </c>
      <c r="GAG96" s="917" t="s">
        <v>735</v>
      </c>
      <c r="GAH96" s="917" t="s">
        <v>735</v>
      </c>
      <c r="GAI96" s="917" t="s">
        <v>735</v>
      </c>
      <c r="GAJ96" s="917" t="s">
        <v>735</v>
      </c>
      <c r="GAK96" s="917" t="s">
        <v>735</v>
      </c>
      <c r="GAL96" s="917" t="s">
        <v>735</v>
      </c>
      <c r="GAM96" s="917" t="s">
        <v>735</v>
      </c>
      <c r="GAN96" s="917" t="s">
        <v>735</v>
      </c>
      <c r="GAO96" s="917" t="s">
        <v>735</v>
      </c>
      <c r="GAP96" s="917" t="s">
        <v>735</v>
      </c>
      <c r="GAQ96" s="917" t="s">
        <v>735</v>
      </c>
      <c r="GAR96" s="917" t="s">
        <v>735</v>
      </c>
      <c r="GAS96" s="917" t="s">
        <v>735</v>
      </c>
      <c r="GAT96" s="917" t="s">
        <v>735</v>
      </c>
      <c r="GAU96" s="917" t="s">
        <v>735</v>
      </c>
      <c r="GAV96" s="917" t="s">
        <v>735</v>
      </c>
      <c r="GAW96" s="917" t="s">
        <v>735</v>
      </c>
      <c r="GAX96" s="917" t="s">
        <v>735</v>
      </c>
      <c r="GAY96" s="917" t="s">
        <v>735</v>
      </c>
      <c r="GAZ96" s="917" t="s">
        <v>735</v>
      </c>
      <c r="GBA96" s="917" t="s">
        <v>735</v>
      </c>
      <c r="GBB96" s="917" t="s">
        <v>735</v>
      </c>
      <c r="GBC96" s="917" t="s">
        <v>735</v>
      </c>
      <c r="GBD96" s="917" t="s">
        <v>735</v>
      </c>
      <c r="GBE96" s="917" t="s">
        <v>735</v>
      </c>
      <c r="GBF96" s="917" t="s">
        <v>735</v>
      </c>
      <c r="GBG96" s="917" t="s">
        <v>735</v>
      </c>
      <c r="GBH96" s="917" t="s">
        <v>735</v>
      </c>
      <c r="GBI96" s="917" t="s">
        <v>735</v>
      </c>
      <c r="GBJ96" s="917" t="s">
        <v>735</v>
      </c>
      <c r="GBK96" s="917" t="s">
        <v>735</v>
      </c>
      <c r="GBL96" s="917" t="s">
        <v>735</v>
      </c>
      <c r="GBM96" s="917" t="s">
        <v>735</v>
      </c>
      <c r="GBN96" s="917" t="s">
        <v>735</v>
      </c>
      <c r="GBO96" s="917" t="s">
        <v>735</v>
      </c>
      <c r="GBP96" s="917" t="s">
        <v>735</v>
      </c>
      <c r="GBQ96" s="917" t="s">
        <v>735</v>
      </c>
      <c r="GBR96" s="917" t="s">
        <v>735</v>
      </c>
      <c r="GBS96" s="917" t="s">
        <v>735</v>
      </c>
      <c r="GBT96" s="917" t="s">
        <v>735</v>
      </c>
      <c r="GBU96" s="917" t="s">
        <v>735</v>
      </c>
      <c r="GBV96" s="917" t="s">
        <v>735</v>
      </c>
      <c r="GBW96" s="917" t="s">
        <v>735</v>
      </c>
      <c r="GBX96" s="917" t="s">
        <v>735</v>
      </c>
      <c r="GBY96" s="917" t="s">
        <v>735</v>
      </c>
      <c r="GBZ96" s="917" t="s">
        <v>735</v>
      </c>
      <c r="GCA96" s="917" t="s">
        <v>735</v>
      </c>
      <c r="GCB96" s="917" t="s">
        <v>735</v>
      </c>
      <c r="GCC96" s="917" t="s">
        <v>735</v>
      </c>
      <c r="GCD96" s="917" t="s">
        <v>735</v>
      </c>
      <c r="GCE96" s="917" t="s">
        <v>735</v>
      </c>
      <c r="GCF96" s="917" t="s">
        <v>735</v>
      </c>
      <c r="GCG96" s="917" t="s">
        <v>735</v>
      </c>
      <c r="GCH96" s="917" t="s">
        <v>735</v>
      </c>
      <c r="GCI96" s="917" t="s">
        <v>735</v>
      </c>
      <c r="GCJ96" s="917" t="s">
        <v>735</v>
      </c>
      <c r="GCK96" s="917" t="s">
        <v>735</v>
      </c>
      <c r="GCL96" s="917" t="s">
        <v>735</v>
      </c>
      <c r="GCM96" s="917" t="s">
        <v>735</v>
      </c>
      <c r="GCN96" s="917" t="s">
        <v>735</v>
      </c>
      <c r="GCO96" s="917" t="s">
        <v>735</v>
      </c>
      <c r="GCP96" s="917" t="s">
        <v>735</v>
      </c>
      <c r="GCQ96" s="917" t="s">
        <v>735</v>
      </c>
      <c r="GCR96" s="917" t="s">
        <v>735</v>
      </c>
      <c r="GCS96" s="917" t="s">
        <v>735</v>
      </c>
      <c r="GCT96" s="917" t="s">
        <v>735</v>
      </c>
      <c r="GCU96" s="917" t="s">
        <v>735</v>
      </c>
      <c r="GCV96" s="917" t="s">
        <v>735</v>
      </c>
      <c r="GCW96" s="917" t="s">
        <v>735</v>
      </c>
      <c r="GCX96" s="917" t="s">
        <v>735</v>
      </c>
      <c r="GCY96" s="917" t="s">
        <v>735</v>
      </c>
      <c r="GCZ96" s="917" t="s">
        <v>735</v>
      </c>
      <c r="GDA96" s="917" t="s">
        <v>735</v>
      </c>
      <c r="GDB96" s="917" t="s">
        <v>735</v>
      </c>
      <c r="GDC96" s="917" t="s">
        <v>735</v>
      </c>
      <c r="GDD96" s="917" t="s">
        <v>735</v>
      </c>
      <c r="GDE96" s="917" t="s">
        <v>735</v>
      </c>
      <c r="GDF96" s="917" t="s">
        <v>735</v>
      </c>
      <c r="GDG96" s="917" t="s">
        <v>735</v>
      </c>
      <c r="GDH96" s="917" t="s">
        <v>735</v>
      </c>
      <c r="GDI96" s="917" t="s">
        <v>735</v>
      </c>
      <c r="GDJ96" s="917" t="s">
        <v>735</v>
      </c>
      <c r="GDK96" s="917" t="s">
        <v>735</v>
      </c>
      <c r="GDL96" s="917" t="s">
        <v>735</v>
      </c>
      <c r="GDM96" s="917" t="s">
        <v>735</v>
      </c>
      <c r="GDN96" s="917" t="s">
        <v>735</v>
      </c>
      <c r="GDO96" s="917" t="s">
        <v>735</v>
      </c>
      <c r="GDP96" s="917" t="s">
        <v>735</v>
      </c>
      <c r="GDQ96" s="917" t="s">
        <v>735</v>
      </c>
      <c r="GDR96" s="917" t="s">
        <v>735</v>
      </c>
      <c r="GDS96" s="917" t="s">
        <v>735</v>
      </c>
      <c r="GDT96" s="917" t="s">
        <v>735</v>
      </c>
      <c r="GDU96" s="917" t="s">
        <v>735</v>
      </c>
      <c r="GDV96" s="917" t="s">
        <v>735</v>
      </c>
      <c r="GDW96" s="917" t="s">
        <v>735</v>
      </c>
      <c r="GDX96" s="917" t="s">
        <v>735</v>
      </c>
      <c r="GDY96" s="917" t="s">
        <v>735</v>
      </c>
      <c r="GDZ96" s="917" t="s">
        <v>735</v>
      </c>
      <c r="GEA96" s="917" t="s">
        <v>735</v>
      </c>
      <c r="GEB96" s="917" t="s">
        <v>735</v>
      </c>
      <c r="GEC96" s="917" t="s">
        <v>735</v>
      </c>
      <c r="GED96" s="917" t="s">
        <v>735</v>
      </c>
      <c r="GEE96" s="917" t="s">
        <v>735</v>
      </c>
      <c r="GEF96" s="917" t="s">
        <v>735</v>
      </c>
      <c r="GEG96" s="917" t="s">
        <v>735</v>
      </c>
      <c r="GEH96" s="917" t="s">
        <v>735</v>
      </c>
      <c r="GEI96" s="917" t="s">
        <v>735</v>
      </c>
      <c r="GEJ96" s="917" t="s">
        <v>735</v>
      </c>
      <c r="GEK96" s="917" t="s">
        <v>735</v>
      </c>
      <c r="GEL96" s="917" t="s">
        <v>735</v>
      </c>
      <c r="GEM96" s="917" t="s">
        <v>735</v>
      </c>
      <c r="GEN96" s="917" t="s">
        <v>735</v>
      </c>
      <c r="GEO96" s="917" t="s">
        <v>735</v>
      </c>
      <c r="GEP96" s="917" t="s">
        <v>735</v>
      </c>
      <c r="GEQ96" s="917" t="s">
        <v>735</v>
      </c>
      <c r="GER96" s="917" t="s">
        <v>735</v>
      </c>
      <c r="GES96" s="917" t="s">
        <v>735</v>
      </c>
      <c r="GET96" s="917" t="s">
        <v>735</v>
      </c>
      <c r="GEU96" s="917" t="s">
        <v>735</v>
      </c>
      <c r="GEV96" s="917" t="s">
        <v>735</v>
      </c>
      <c r="GEW96" s="917" t="s">
        <v>735</v>
      </c>
      <c r="GEX96" s="917" t="s">
        <v>735</v>
      </c>
      <c r="GEY96" s="917" t="s">
        <v>735</v>
      </c>
      <c r="GEZ96" s="917" t="s">
        <v>735</v>
      </c>
      <c r="GFA96" s="917" t="s">
        <v>735</v>
      </c>
      <c r="GFB96" s="917" t="s">
        <v>735</v>
      </c>
      <c r="GFC96" s="917" t="s">
        <v>735</v>
      </c>
      <c r="GFD96" s="917" t="s">
        <v>735</v>
      </c>
      <c r="GFE96" s="917" t="s">
        <v>735</v>
      </c>
      <c r="GFF96" s="917" t="s">
        <v>735</v>
      </c>
      <c r="GFG96" s="917" t="s">
        <v>735</v>
      </c>
      <c r="GFH96" s="917" t="s">
        <v>735</v>
      </c>
      <c r="GFI96" s="917" t="s">
        <v>735</v>
      </c>
      <c r="GFJ96" s="917" t="s">
        <v>735</v>
      </c>
      <c r="GFK96" s="917" t="s">
        <v>735</v>
      </c>
      <c r="GFL96" s="917" t="s">
        <v>735</v>
      </c>
      <c r="GFM96" s="917" t="s">
        <v>735</v>
      </c>
      <c r="GFN96" s="917" t="s">
        <v>735</v>
      </c>
      <c r="GFO96" s="917" t="s">
        <v>735</v>
      </c>
      <c r="GFP96" s="917" t="s">
        <v>735</v>
      </c>
      <c r="GFQ96" s="917" t="s">
        <v>735</v>
      </c>
      <c r="GFR96" s="917" t="s">
        <v>735</v>
      </c>
      <c r="GFS96" s="917" t="s">
        <v>735</v>
      </c>
      <c r="GFT96" s="917" t="s">
        <v>735</v>
      </c>
      <c r="GFU96" s="917" t="s">
        <v>735</v>
      </c>
      <c r="GFV96" s="917" t="s">
        <v>735</v>
      </c>
      <c r="GFW96" s="917" t="s">
        <v>735</v>
      </c>
      <c r="GFX96" s="917" t="s">
        <v>735</v>
      </c>
      <c r="GFY96" s="917" t="s">
        <v>735</v>
      </c>
      <c r="GFZ96" s="917" t="s">
        <v>735</v>
      </c>
      <c r="GGA96" s="917" t="s">
        <v>735</v>
      </c>
      <c r="GGB96" s="917" t="s">
        <v>735</v>
      </c>
      <c r="GGC96" s="917" t="s">
        <v>735</v>
      </c>
      <c r="GGD96" s="917" t="s">
        <v>735</v>
      </c>
      <c r="GGE96" s="917" t="s">
        <v>735</v>
      </c>
      <c r="GGF96" s="917" t="s">
        <v>735</v>
      </c>
      <c r="GGG96" s="917" t="s">
        <v>735</v>
      </c>
      <c r="GGH96" s="917" t="s">
        <v>735</v>
      </c>
      <c r="GGI96" s="917" t="s">
        <v>735</v>
      </c>
      <c r="GGJ96" s="917" t="s">
        <v>735</v>
      </c>
      <c r="GGK96" s="917" t="s">
        <v>735</v>
      </c>
      <c r="GGL96" s="917" t="s">
        <v>735</v>
      </c>
      <c r="GGM96" s="917" t="s">
        <v>735</v>
      </c>
      <c r="GGN96" s="917" t="s">
        <v>735</v>
      </c>
      <c r="GGO96" s="917" t="s">
        <v>735</v>
      </c>
      <c r="GGP96" s="917" t="s">
        <v>735</v>
      </c>
      <c r="GGQ96" s="917" t="s">
        <v>735</v>
      </c>
      <c r="GGR96" s="917" t="s">
        <v>735</v>
      </c>
      <c r="GGS96" s="917" t="s">
        <v>735</v>
      </c>
      <c r="GGT96" s="917" t="s">
        <v>735</v>
      </c>
      <c r="GGU96" s="917" t="s">
        <v>735</v>
      </c>
      <c r="GGV96" s="917" t="s">
        <v>735</v>
      </c>
      <c r="GGW96" s="917" t="s">
        <v>735</v>
      </c>
      <c r="GGX96" s="917" t="s">
        <v>735</v>
      </c>
      <c r="GGY96" s="917" t="s">
        <v>735</v>
      </c>
      <c r="GGZ96" s="917" t="s">
        <v>735</v>
      </c>
      <c r="GHA96" s="917" t="s">
        <v>735</v>
      </c>
      <c r="GHB96" s="917" t="s">
        <v>735</v>
      </c>
      <c r="GHC96" s="917" t="s">
        <v>735</v>
      </c>
      <c r="GHD96" s="917" t="s">
        <v>735</v>
      </c>
      <c r="GHE96" s="917" t="s">
        <v>735</v>
      </c>
      <c r="GHF96" s="917" t="s">
        <v>735</v>
      </c>
      <c r="GHG96" s="917" t="s">
        <v>735</v>
      </c>
      <c r="GHH96" s="917" t="s">
        <v>735</v>
      </c>
      <c r="GHI96" s="917" t="s">
        <v>735</v>
      </c>
      <c r="GHJ96" s="917" t="s">
        <v>735</v>
      </c>
      <c r="GHK96" s="917" t="s">
        <v>735</v>
      </c>
      <c r="GHL96" s="917" t="s">
        <v>735</v>
      </c>
      <c r="GHM96" s="917" t="s">
        <v>735</v>
      </c>
      <c r="GHN96" s="917" t="s">
        <v>735</v>
      </c>
      <c r="GHO96" s="917" t="s">
        <v>735</v>
      </c>
      <c r="GHP96" s="917" t="s">
        <v>735</v>
      </c>
      <c r="GHQ96" s="917" t="s">
        <v>735</v>
      </c>
      <c r="GHR96" s="917" t="s">
        <v>735</v>
      </c>
      <c r="GHS96" s="917" t="s">
        <v>735</v>
      </c>
      <c r="GHT96" s="917" t="s">
        <v>735</v>
      </c>
      <c r="GHU96" s="917" t="s">
        <v>735</v>
      </c>
      <c r="GHV96" s="917" t="s">
        <v>735</v>
      </c>
      <c r="GHW96" s="917" t="s">
        <v>735</v>
      </c>
      <c r="GHX96" s="917" t="s">
        <v>735</v>
      </c>
      <c r="GHY96" s="917" t="s">
        <v>735</v>
      </c>
      <c r="GHZ96" s="917" t="s">
        <v>735</v>
      </c>
      <c r="GIA96" s="917" t="s">
        <v>735</v>
      </c>
      <c r="GIB96" s="917" t="s">
        <v>735</v>
      </c>
      <c r="GIC96" s="917" t="s">
        <v>735</v>
      </c>
      <c r="GID96" s="917" t="s">
        <v>735</v>
      </c>
      <c r="GIE96" s="917" t="s">
        <v>735</v>
      </c>
      <c r="GIF96" s="917" t="s">
        <v>735</v>
      </c>
      <c r="GIG96" s="917" t="s">
        <v>735</v>
      </c>
      <c r="GIH96" s="917" t="s">
        <v>735</v>
      </c>
      <c r="GII96" s="917" t="s">
        <v>735</v>
      </c>
      <c r="GIJ96" s="917" t="s">
        <v>735</v>
      </c>
      <c r="GIK96" s="917" t="s">
        <v>735</v>
      </c>
      <c r="GIL96" s="917" t="s">
        <v>735</v>
      </c>
      <c r="GIM96" s="917" t="s">
        <v>735</v>
      </c>
      <c r="GIN96" s="917" t="s">
        <v>735</v>
      </c>
      <c r="GIO96" s="917" t="s">
        <v>735</v>
      </c>
      <c r="GIP96" s="917" t="s">
        <v>735</v>
      </c>
      <c r="GIQ96" s="917" t="s">
        <v>735</v>
      </c>
      <c r="GIR96" s="917" t="s">
        <v>735</v>
      </c>
      <c r="GIS96" s="917" t="s">
        <v>735</v>
      </c>
      <c r="GIT96" s="917" t="s">
        <v>735</v>
      </c>
      <c r="GIU96" s="917" t="s">
        <v>735</v>
      </c>
      <c r="GIV96" s="917" t="s">
        <v>735</v>
      </c>
      <c r="GIW96" s="917" t="s">
        <v>735</v>
      </c>
      <c r="GIX96" s="917" t="s">
        <v>735</v>
      </c>
      <c r="GIY96" s="917" t="s">
        <v>735</v>
      </c>
      <c r="GIZ96" s="917" t="s">
        <v>735</v>
      </c>
      <c r="GJA96" s="917" t="s">
        <v>735</v>
      </c>
      <c r="GJB96" s="917" t="s">
        <v>735</v>
      </c>
      <c r="GJC96" s="917" t="s">
        <v>735</v>
      </c>
      <c r="GJD96" s="917" t="s">
        <v>735</v>
      </c>
      <c r="GJE96" s="917" t="s">
        <v>735</v>
      </c>
      <c r="GJF96" s="917" t="s">
        <v>735</v>
      </c>
      <c r="GJG96" s="917" t="s">
        <v>735</v>
      </c>
      <c r="GJH96" s="917" t="s">
        <v>735</v>
      </c>
      <c r="GJI96" s="917" t="s">
        <v>735</v>
      </c>
      <c r="GJJ96" s="917" t="s">
        <v>735</v>
      </c>
      <c r="GJK96" s="917" t="s">
        <v>735</v>
      </c>
      <c r="GJL96" s="917" t="s">
        <v>735</v>
      </c>
      <c r="GJM96" s="917" t="s">
        <v>735</v>
      </c>
      <c r="GJN96" s="917" t="s">
        <v>735</v>
      </c>
      <c r="GJO96" s="917" t="s">
        <v>735</v>
      </c>
      <c r="GJP96" s="917" t="s">
        <v>735</v>
      </c>
      <c r="GJQ96" s="917" t="s">
        <v>735</v>
      </c>
      <c r="GJR96" s="917" t="s">
        <v>735</v>
      </c>
      <c r="GJS96" s="917" t="s">
        <v>735</v>
      </c>
      <c r="GJT96" s="917" t="s">
        <v>735</v>
      </c>
      <c r="GJU96" s="917" t="s">
        <v>735</v>
      </c>
      <c r="GJV96" s="917" t="s">
        <v>735</v>
      </c>
      <c r="GJW96" s="917" t="s">
        <v>735</v>
      </c>
      <c r="GJX96" s="917" t="s">
        <v>735</v>
      </c>
      <c r="GJY96" s="917" t="s">
        <v>735</v>
      </c>
      <c r="GJZ96" s="917" t="s">
        <v>735</v>
      </c>
      <c r="GKA96" s="917" t="s">
        <v>735</v>
      </c>
      <c r="GKB96" s="917" t="s">
        <v>735</v>
      </c>
      <c r="GKC96" s="917" t="s">
        <v>735</v>
      </c>
      <c r="GKD96" s="917" t="s">
        <v>735</v>
      </c>
      <c r="GKE96" s="917" t="s">
        <v>735</v>
      </c>
      <c r="GKF96" s="917" t="s">
        <v>735</v>
      </c>
      <c r="GKG96" s="917" t="s">
        <v>735</v>
      </c>
      <c r="GKH96" s="917" t="s">
        <v>735</v>
      </c>
      <c r="GKI96" s="917" t="s">
        <v>735</v>
      </c>
      <c r="GKJ96" s="917" t="s">
        <v>735</v>
      </c>
      <c r="GKK96" s="917" t="s">
        <v>735</v>
      </c>
      <c r="GKL96" s="917" t="s">
        <v>735</v>
      </c>
      <c r="GKM96" s="917" t="s">
        <v>735</v>
      </c>
      <c r="GKN96" s="917" t="s">
        <v>735</v>
      </c>
      <c r="GKO96" s="917" t="s">
        <v>735</v>
      </c>
      <c r="GKP96" s="917" t="s">
        <v>735</v>
      </c>
      <c r="GKQ96" s="917" t="s">
        <v>735</v>
      </c>
      <c r="GKR96" s="917" t="s">
        <v>735</v>
      </c>
      <c r="GKS96" s="917" t="s">
        <v>735</v>
      </c>
      <c r="GKT96" s="917" t="s">
        <v>735</v>
      </c>
      <c r="GKU96" s="917" t="s">
        <v>735</v>
      </c>
      <c r="GKV96" s="917" t="s">
        <v>735</v>
      </c>
      <c r="GKW96" s="917" t="s">
        <v>735</v>
      </c>
      <c r="GKX96" s="917" t="s">
        <v>735</v>
      </c>
      <c r="GKY96" s="917" t="s">
        <v>735</v>
      </c>
      <c r="GKZ96" s="917" t="s">
        <v>735</v>
      </c>
      <c r="GLA96" s="917" t="s">
        <v>735</v>
      </c>
      <c r="GLB96" s="917" t="s">
        <v>735</v>
      </c>
      <c r="GLC96" s="917" t="s">
        <v>735</v>
      </c>
      <c r="GLD96" s="917" t="s">
        <v>735</v>
      </c>
      <c r="GLE96" s="917" t="s">
        <v>735</v>
      </c>
      <c r="GLF96" s="917" t="s">
        <v>735</v>
      </c>
      <c r="GLG96" s="917" t="s">
        <v>735</v>
      </c>
      <c r="GLH96" s="917" t="s">
        <v>735</v>
      </c>
      <c r="GLI96" s="917" t="s">
        <v>735</v>
      </c>
      <c r="GLJ96" s="917" t="s">
        <v>735</v>
      </c>
      <c r="GLK96" s="917" t="s">
        <v>735</v>
      </c>
      <c r="GLL96" s="917" t="s">
        <v>735</v>
      </c>
      <c r="GLM96" s="917" t="s">
        <v>735</v>
      </c>
      <c r="GLN96" s="917" t="s">
        <v>735</v>
      </c>
      <c r="GLO96" s="917" t="s">
        <v>735</v>
      </c>
      <c r="GLP96" s="917" t="s">
        <v>735</v>
      </c>
      <c r="GLQ96" s="917" t="s">
        <v>735</v>
      </c>
      <c r="GLR96" s="917" t="s">
        <v>735</v>
      </c>
      <c r="GLS96" s="917" t="s">
        <v>735</v>
      </c>
      <c r="GLT96" s="917" t="s">
        <v>735</v>
      </c>
      <c r="GLU96" s="917" t="s">
        <v>735</v>
      </c>
      <c r="GLV96" s="917" t="s">
        <v>735</v>
      </c>
      <c r="GLW96" s="917" t="s">
        <v>735</v>
      </c>
      <c r="GLX96" s="917" t="s">
        <v>735</v>
      </c>
      <c r="GLY96" s="917" t="s">
        <v>735</v>
      </c>
      <c r="GLZ96" s="917" t="s">
        <v>735</v>
      </c>
      <c r="GMA96" s="917" t="s">
        <v>735</v>
      </c>
      <c r="GMB96" s="917" t="s">
        <v>735</v>
      </c>
      <c r="GMC96" s="917" t="s">
        <v>735</v>
      </c>
      <c r="GMD96" s="917" t="s">
        <v>735</v>
      </c>
      <c r="GME96" s="917" t="s">
        <v>735</v>
      </c>
      <c r="GMF96" s="917" t="s">
        <v>735</v>
      </c>
      <c r="GMG96" s="917" t="s">
        <v>735</v>
      </c>
      <c r="GMH96" s="917" t="s">
        <v>735</v>
      </c>
      <c r="GMI96" s="917" t="s">
        <v>735</v>
      </c>
      <c r="GMJ96" s="917" t="s">
        <v>735</v>
      </c>
      <c r="GMK96" s="917" t="s">
        <v>735</v>
      </c>
      <c r="GML96" s="917" t="s">
        <v>735</v>
      </c>
      <c r="GMM96" s="917" t="s">
        <v>735</v>
      </c>
      <c r="GMN96" s="917" t="s">
        <v>735</v>
      </c>
      <c r="GMO96" s="917" t="s">
        <v>735</v>
      </c>
      <c r="GMP96" s="917" t="s">
        <v>735</v>
      </c>
      <c r="GMQ96" s="917" t="s">
        <v>735</v>
      </c>
      <c r="GMR96" s="917" t="s">
        <v>735</v>
      </c>
      <c r="GMS96" s="917" t="s">
        <v>735</v>
      </c>
      <c r="GMT96" s="917" t="s">
        <v>735</v>
      </c>
      <c r="GMU96" s="917" t="s">
        <v>735</v>
      </c>
      <c r="GMV96" s="917" t="s">
        <v>735</v>
      </c>
      <c r="GMW96" s="917" t="s">
        <v>735</v>
      </c>
      <c r="GMX96" s="917" t="s">
        <v>735</v>
      </c>
      <c r="GMY96" s="917" t="s">
        <v>735</v>
      </c>
      <c r="GMZ96" s="917" t="s">
        <v>735</v>
      </c>
      <c r="GNA96" s="917" t="s">
        <v>735</v>
      </c>
      <c r="GNB96" s="917" t="s">
        <v>735</v>
      </c>
      <c r="GNC96" s="917" t="s">
        <v>735</v>
      </c>
      <c r="GND96" s="917" t="s">
        <v>735</v>
      </c>
      <c r="GNE96" s="917" t="s">
        <v>735</v>
      </c>
      <c r="GNF96" s="917" t="s">
        <v>735</v>
      </c>
      <c r="GNG96" s="917" t="s">
        <v>735</v>
      </c>
      <c r="GNH96" s="917" t="s">
        <v>735</v>
      </c>
      <c r="GNI96" s="917" t="s">
        <v>735</v>
      </c>
      <c r="GNJ96" s="917" t="s">
        <v>735</v>
      </c>
      <c r="GNK96" s="917" t="s">
        <v>735</v>
      </c>
      <c r="GNL96" s="917" t="s">
        <v>735</v>
      </c>
      <c r="GNM96" s="917" t="s">
        <v>735</v>
      </c>
      <c r="GNN96" s="917" t="s">
        <v>735</v>
      </c>
      <c r="GNO96" s="917" t="s">
        <v>735</v>
      </c>
      <c r="GNP96" s="917" t="s">
        <v>735</v>
      </c>
      <c r="GNQ96" s="917" t="s">
        <v>735</v>
      </c>
      <c r="GNR96" s="917" t="s">
        <v>735</v>
      </c>
      <c r="GNS96" s="917" t="s">
        <v>735</v>
      </c>
      <c r="GNT96" s="917" t="s">
        <v>735</v>
      </c>
      <c r="GNU96" s="917" t="s">
        <v>735</v>
      </c>
      <c r="GNV96" s="917" t="s">
        <v>735</v>
      </c>
      <c r="GNW96" s="917" t="s">
        <v>735</v>
      </c>
      <c r="GNX96" s="917" t="s">
        <v>735</v>
      </c>
      <c r="GNY96" s="917" t="s">
        <v>735</v>
      </c>
      <c r="GNZ96" s="917" t="s">
        <v>735</v>
      </c>
      <c r="GOA96" s="917" t="s">
        <v>735</v>
      </c>
      <c r="GOB96" s="917" t="s">
        <v>735</v>
      </c>
      <c r="GOC96" s="917" t="s">
        <v>735</v>
      </c>
      <c r="GOD96" s="917" t="s">
        <v>735</v>
      </c>
      <c r="GOE96" s="917" t="s">
        <v>735</v>
      </c>
      <c r="GOF96" s="917" t="s">
        <v>735</v>
      </c>
      <c r="GOG96" s="917" t="s">
        <v>735</v>
      </c>
      <c r="GOH96" s="917" t="s">
        <v>735</v>
      </c>
      <c r="GOI96" s="917" t="s">
        <v>735</v>
      </c>
      <c r="GOJ96" s="917" t="s">
        <v>735</v>
      </c>
      <c r="GOK96" s="917" t="s">
        <v>735</v>
      </c>
      <c r="GOL96" s="917" t="s">
        <v>735</v>
      </c>
      <c r="GOM96" s="917" t="s">
        <v>735</v>
      </c>
      <c r="GON96" s="917" t="s">
        <v>735</v>
      </c>
      <c r="GOO96" s="917" t="s">
        <v>735</v>
      </c>
      <c r="GOP96" s="917" t="s">
        <v>735</v>
      </c>
      <c r="GOQ96" s="917" t="s">
        <v>735</v>
      </c>
      <c r="GOR96" s="917" t="s">
        <v>735</v>
      </c>
      <c r="GOS96" s="917" t="s">
        <v>735</v>
      </c>
      <c r="GOT96" s="917" t="s">
        <v>735</v>
      </c>
      <c r="GOU96" s="917" t="s">
        <v>735</v>
      </c>
      <c r="GOV96" s="917" t="s">
        <v>735</v>
      </c>
      <c r="GOW96" s="917" t="s">
        <v>735</v>
      </c>
      <c r="GOX96" s="917" t="s">
        <v>735</v>
      </c>
      <c r="GOY96" s="917" t="s">
        <v>735</v>
      </c>
      <c r="GOZ96" s="917" t="s">
        <v>735</v>
      </c>
      <c r="GPA96" s="917" t="s">
        <v>735</v>
      </c>
      <c r="GPB96" s="917" t="s">
        <v>735</v>
      </c>
      <c r="GPC96" s="917" t="s">
        <v>735</v>
      </c>
      <c r="GPD96" s="917" t="s">
        <v>735</v>
      </c>
      <c r="GPE96" s="917" t="s">
        <v>735</v>
      </c>
      <c r="GPF96" s="917" t="s">
        <v>735</v>
      </c>
      <c r="GPG96" s="917" t="s">
        <v>735</v>
      </c>
      <c r="GPH96" s="917" t="s">
        <v>735</v>
      </c>
      <c r="GPI96" s="917" t="s">
        <v>735</v>
      </c>
      <c r="GPJ96" s="917" t="s">
        <v>735</v>
      </c>
      <c r="GPK96" s="917" t="s">
        <v>735</v>
      </c>
      <c r="GPL96" s="917" t="s">
        <v>735</v>
      </c>
      <c r="GPM96" s="917" t="s">
        <v>735</v>
      </c>
      <c r="GPN96" s="917" t="s">
        <v>735</v>
      </c>
      <c r="GPO96" s="917" t="s">
        <v>735</v>
      </c>
      <c r="GPP96" s="917" t="s">
        <v>735</v>
      </c>
      <c r="GPQ96" s="917" t="s">
        <v>735</v>
      </c>
      <c r="GPR96" s="917" t="s">
        <v>735</v>
      </c>
      <c r="GPS96" s="917" t="s">
        <v>735</v>
      </c>
      <c r="GPT96" s="917" t="s">
        <v>735</v>
      </c>
      <c r="GPU96" s="917" t="s">
        <v>735</v>
      </c>
      <c r="GPV96" s="917" t="s">
        <v>735</v>
      </c>
      <c r="GPW96" s="917" t="s">
        <v>735</v>
      </c>
      <c r="GPX96" s="917" t="s">
        <v>735</v>
      </c>
      <c r="GPY96" s="917" t="s">
        <v>735</v>
      </c>
      <c r="GPZ96" s="917" t="s">
        <v>735</v>
      </c>
      <c r="GQA96" s="917" t="s">
        <v>735</v>
      </c>
      <c r="GQB96" s="917" t="s">
        <v>735</v>
      </c>
      <c r="GQC96" s="917" t="s">
        <v>735</v>
      </c>
      <c r="GQD96" s="917" t="s">
        <v>735</v>
      </c>
      <c r="GQE96" s="917" t="s">
        <v>735</v>
      </c>
      <c r="GQF96" s="917" t="s">
        <v>735</v>
      </c>
      <c r="GQG96" s="917" t="s">
        <v>735</v>
      </c>
      <c r="GQH96" s="917" t="s">
        <v>735</v>
      </c>
      <c r="GQI96" s="917" t="s">
        <v>735</v>
      </c>
      <c r="GQJ96" s="917" t="s">
        <v>735</v>
      </c>
      <c r="GQK96" s="917" t="s">
        <v>735</v>
      </c>
      <c r="GQL96" s="917" t="s">
        <v>735</v>
      </c>
      <c r="GQM96" s="917" t="s">
        <v>735</v>
      </c>
      <c r="GQN96" s="917" t="s">
        <v>735</v>
      </c>
      <c r="GQO96" s="917" t="s">
        <v>735</v>
      </c>
      <c r="GQP96" s="917" t="s">
        <v>735</v>
      </c>
      <c r="GQQ96" s="917" t="s">
        <v>735</v>
      </c>
      <c r="GQR96" s="917" t="s">
        <v>735</v>
      </c>
      <c r="GQS96" s="917" t="s">
        <v>735</v>
      </c>
      <c r="GQT96" s="917" t="s">
        <v>735</v>
      </c>
      <c r="GQU96" s="917" t="s">
        <v>735</v>
      </c>
      <c r="GQV96" s="917" t="s">
        <v>735</v>
      </c>
      <c r="GQW96" s="917" t="s">
        <v>735</v>
      </c>
      <c r="GQX96" s="917" t="s">
        <v>735</v>
      </c>
      <c r="GQY96" s="917" t="s">
        <v>735</v>
      </c>
      <c r="GQZ96" s="917" t="s">
        <v>735</v>
      </c>
      <c r="GRA96" s="917" t="s">
        <v>735</v>
      </c>
      <c r="GRB96" s="917" t="s">
        <v>735</v>
      </c>
      <c r="GRC96" s="917" t="s">
        <v>735</v>
      </c>
      <c r="GRD96" s="917" t="s">
        <v>735</v>
      </c>
      <c r="GRE96" s="917" t="s">
        <v>735</v>
      </c>
      <c r="GRF96" s="917" t="s">
        <v>735</v>
      </c>
      <c r="GRG96" s="917" t="s">
        <v>735</v>
      </c>
      <c r="GRH96" s="917" t="s">
        <v>735</v>
      </c>
      <c r="GRI96" s="917" t="s">
        <v>735</v>
      </c>
      <c r="GRJ96" s="917" t="s">
        <v>735</v>
      </c>
      <c r="GRK96" s="917" t="s">
        <v>735</v>
      </c>
      <c r="GRL96" s="917" t="s">
        <v>735</v>
      </c>
      <c r="GRM96" s="917" t="s">
        <v>735</v>
      </c>
      <c r="GRN96" s="917" t="s">
        <v>735</v>
      </c>
      <c r="GRO96" s="917" t="s">
        <v>735</v>
      </c>
      <c r="GRP96" s="917" t="s">
        <v>735</v>
      </c>
      <c r="GRQ96" s="917" t="s">
        <v>735</v>
      </c>
      <c r="GRR96" s="917" t="s">
        <v>735</v>
      </c>
      <c r="GRS96" s="917" t="s">
        <v>735</v>
      </c>
      <c r="GRT96" s="917" t="s">
        <v>735</v>
      </c>
      <c r="GRU96" s="917" t="s">
        <v>735</v>
      </c>
      <c r="GRV96" s="917" t="s">
        <v>735</v>
      </c>
      <c r="GRW96" s="917" t="s">
        <v>735</v>
      </c>
      <c r="GRX96" s="917" t="s">
        <v>735</v>
      </c>
      <c r="GRY96" s="917" t="s">
        <v>735</v>
      </c>
      <c r="GRZ96" s="917" t="s">
        <v>735</v>
      </c>
      <c r="GSA96" s="917" t="s">
        <v>735</v>
      </c>
      <c r="GSB96" s="917" t="s">
        <v>735</v>
      </c>
      <c r="GSC96" s="917" t="s">
        <v>735</v>
      </c>
      <c r="GSD96" s="917" t="s">
        <v>735</v>
      </c>
      <c r="GSE96" s="917" t="s">
        <v>735</v>
      </c>
      <c r="GSF96" s="917" t="s">
        <v>735</v>
      </c>
      <c r="GSG96" s="917" t="s">
        <v>735</v>
      </c>
      <c r="GSH96" s="917" t="s">
        <v>735</v>
      </c>
      <c r="GSI96" s="917" t="s">
        <v>735</v>
      </c>
      <c r="GSJ96" s="917" t="s">
        <v>735</v>
      </c>
      <c r="GSK96" s="917" t="s">
        <v>735</v>
      </c>
      <c r="GSL96" s="917" t="s">
        <v>735</v>
      </c>
      <c r="GSM96" s="917" t="s">
        <v>735</v>
      </c>
      <c r="GSN96" s="917" t="s">
        <v>735</v>
      </c>
      <c r="GSO96" s="917" t="s">
        <v>735</v>
      </c>
      <c r="GSP96" s="917" t="s">
        <v>735</v>
      </c>
      <c r="GSQ96" s="917" t="s">
        <v>735</v>
      </c>
      <c r="GSR96" s="917" t="s">
        <v>735</v>
      </c>
      <c r="GSS96" s="917" t="s">
        <v>735</v>
      </c>
      <c r="GST96" s="917" t="s">
        <v>735</v>
      </c>
      <c r="GSU96" s="917" t="s">
        <v>735</v>
      </c>
      <c r="GSV96" s="917" t="s">
        <v>735</v>
      </c>
      <c r="GSW96" s="917" t="s">
        <v>735</v>
      </c>
      <c r="GSX96" s="917" t="s">
        <v>735</v>
      </c>
      <c r="GSY96" s="917" t="s">
        <v>735</v>
      </c>
      <c r="GSZ96" s="917" t="s">
        <v>735</v>
      </c>
      <c r="GTA96" s="917" t="s">
        <v>735</v>
      </c>
      <c r="GTB96" s="917" t="s">
        <v>735</v>
      </c>
      <c r="GTC96" s="917" t="s">
        <v>735</v>
      </c>
      <c r="GTD96" s="917" t="s">
        <v>735</v>
      </c>
      <c r="GTE96" s="917" t="s">
        <v>735</v>
      </c>
      <c r="GTF96" s="917" t="s">
        <v>735</v>
      </c>
      <c r="GTG96" s="917" t="s">
        <v>735</v>
      </c>
      <c r="GTH96" s="917" t="s">
        <v>735</v>
      </c>
      <c r="GTI96" s="917" t="s">
        <v>735</v>
      </c>
      <c r="GTJ96" s="917" t="s">
        <v>735</v>
      </c>
      <c r="GTK96" s="917" t="s">
        <v>735</v>
      </c>
      <c r="GTL96" s="917" t="s">
        <v>735</v>
      </c>
      <c r="GTM96" s="917" t="s">
        <v>735</v>
      </c>
      <c r="GTN96" s="917" t="s">
        <v>735</v>
      </c>
      <c r="GTO96" s="917" t="s">
        <v>735</v>
      </c>
      <c r="GTP96" s="917" t="s">
        <v>735</v>
      </c>
      <c r="GTQ96" s="917" t="s">
        <v>735</v>
      </c>
      <c r="GTR96" s="917" t="s">
        <v>735</v>
      </c>
      <c r="GTS96" s="917" t="s">
        <v>735</v>
      </c>
      <c r="GTT96" s="917" t="s">
        <v>735</v>
      </c>
      <c r="GTU96" s="917" t="s">
        <v>735</v>
      </c>
      <c r="GTV96" s="917" t="s">
        <v>735</v>
      </c>
      <c r="GTW96" s="917" t="s">
        <v>735</v>
      </c>
      <c r="GTX96" s="917" t="s">
        <v>735</v>
      </c>
      <c r="GTY96" s="917" t="s">
        <v>735</v>
      </c>
      <c r="GTZ96" s="917" t="s">
        <v>735</v>
      </c>
      <c r="GUA96" s="917" t="s">
        <v>735</v>
      </c>
      <c r="GUB96" s="917" t="s">
        <v>735</v>
      </c>
      <c r="GUC96" s="917" t="s">
        <v>735</v>
      </c>
      <c r="GUD96" s="917" t="s">
        <v>735</v>
      </c>
      <c r="GUE96" s="917" t="s">
        <v>735</v>
      </c>
      <c r="GUF96" s="917" t="s">
        <v>735</v>
      </c>
      <c r="GUG96" s="917" t="s">
        <v>735</v>
      </c>
      <c r="GUH96" s="917" t="s">
        <v>735</v>
      </c>
      <c r="GUI96" s="917" t="s">
        <v>735</v>
      </c>
      <c r="GUJ96" s="917" t="s">
        <v>735</v>
      </c>
      <c r="GUK96" s="917" t="s">
        <v>735</v>
      </c>
      <c r="GUL96" s="917" t="s">
        <v>735</v>
      </c>
      <c r="GUM96" s="917" t="s">
        <v>735</v>
      </c>
      <c r="GUN96" s="917" t="s">
        <v>735</v>
      </c>
      <c r="GUO96" s="917" t="s">
        <v>735</v>
      </c>
      <c r="GUP96" s="917" t="s">
        <v>735</v>
      </c>
      <c r="GUQ96" s="917" t="s">
        <v>735</v>
      </c>
      <c r="GUR96" s="917" t="s">
        <v>735</v>
      </c>
      <c r="GUS96" s="917" t="s">
        <v>735</v>
      </c>
      <c r="GUT96" s="917" t="s">
        <v>735</v>
      </c>
      <c r="GUU96" s="917" t="s">
        <v>735</v>
      </c>
      <c r="GUV96" s="917" t="s">
        <v>735</v>
      </c>
      <c r="GUW96" s="917" t="s">
        <v>735</v>
      </c>
      <c r="GUX96" s="917" t="s">
        <v>735</v>
      </c>
      <c r="GUY96" s="917" t="s">
        <v>735</v>
      </c>
      <c r="GUZ96" s="917" t="s">
        <v>735</v>
      </c>
      <c r="GVA96" s="917" t="s">
        <v>735</v>
      </c>
      <c r="GVB96" s="917" t="s">
        <v>735</v>
      </c>
      <c r="GVC96" s="917" t="s">
        <v>735</v>
      </c>
      <c r="GVD96" s="917" t="s">
        <v>735</v>
      </c>
      <c r="GVE96" s="917" t="s">
        <v>735</v>
      </c>
      <c r="GVF96" s="917" t="s">
        <v>735</v>
      </c>
      <c r="GVG96" s="917" t="s">
        <v>735</v>
      </c>
      <c r="GVH96" s="917" t="s">
        <v>735</v>
      </c>
      <c r="GVI96" s="917" t="s">
        <v>735</v>
      </c>
      <c r="GVJ96" s="917" t="s">
        <v>735</v>
      </c>
      <c r="GVK96" s="917" t="s">
        <v>735</v>
      </c>
      <c r="GVL96" s="917" t="s">
        <v>735</v>
      </c>
      <c r="GVM96" s="917" t="s">
        <v>735</v>
      </c>
      <c r="GVN96" s="917" t="s">
        <v>735</v>
      </c>
      <c r="GVO96" s="917" t="s">
        <v>735</v>
      </c>
      <c r="GVP96" s="917" t="s">
        <v>735</v>
      </c>
      <c r="GVQ96" s="917" t="s">
        <v>735</v>
      </c>
      <c r="GVR96" s="917" t="s">
        <v>735</v>
      </c>
      <c r="GVS96" s="917" t="s">
        <v>735</v>
      </c>
      <c r="GVT96" s="917" t="s">
        <v>735</v>
      </c>
      <c r="GVU96" s="917" t="s">
        <v>735</v>
      </c>
      <c r="GVV96" s="917" t="s">
        <v>735</v>
      </c>
      <c r="GVW96" s="917" t="s">
        <v>735</v>
      </c>
      <c r="GVX96" s="917" t="s">
        <v>735</v>
      </c>
      <c r="GVY96" s="917" t="s">
        <v>735</v>
      </c>
      <c r="GVZ96" s="917" t="s">
        <v>735</v>
      </c>
      <c r="GWA96" s="917" t="s">
        <v>735</v>
      </c>
      <c r="GWB96" s="917" t="s">
        <v>735</v>
      </c>
      <c r="GWC96" s="917" t="s">
        <v>735</v>
      </c>
      <c r="GWD96" s="917" t="s">
        <v>735</v>
      </c>
      <c r="GWE96" s="917" t="s">
        <v>735</v>
      </c>
      <c r="GWF96" s="917" t="s">
        <v>735</v>
      </c>
      <c r="GWG96" s="917" t="s">
        <v>735</v>
      </c>
      <c r="GWH96" s="917" t="s">
        <v>735</v>
      </c>
      <c r="GWI96" s="917" t="s">
        <v>735</v>
      </c>
      <c r="GWJ96" s="917" t="s">
        <v>735</v>
      </c>
      <c r="GWK96" s="917" t="s">
        <v>735</v>
      </c>
      <c r="GWL96" s="917" t="s">
        <v>735</v>
      </c>
      <c r="GWM96" s="917" t="s">
        <v>735</v>
      </c>
      <c r="GWN96" s="917" t="s">
        <v>735</v>
      </c>
      <c r="GWO96" s="917" t="s">
        <v>735</v>
      </c>
      <c r="GWP96" s="917" t="s">
        <v>735</v>
      </c>
      <c r="GWQ96" s="917" t="s">
        <v>735</v>
      </c>
      <c r="GWR96" s="917" t="s">
        <v>735</v>
      </c>
      <c r="GWS96" s="917" t="s">
        <v>735</v>
      </c>
      <c r="GWT96" s="917" t="s">
        <v>735</v>
      </c>
      <c r="GWU96" s="917" t="s">
        <v>735</v>
      </c>
      <c r="GWV96" s="917" t="s">
        <v>735</v>
      </c>
      <c r="GWW96" s="917" t="s">
        <v>735</v>
      </c>
      <c r="GWX96" s="917" t="s">
        <v>735</v>
      </c>
      <c r="GWY96" s="917" t="s">
        <v>735</v>
      </c>
      <c r="GWZ96" s="917" t="s">
        <v>735</v>
      </c>
      <c r="GXA96" s="917" t="s">
        <v>735</v>
      </c>
      <c r="GXB96" s="917" t="s">
        <v>735</v>
      </c>
      <c r="GXC96" s="917" t="s">
        <v>735</v>
      </c>
      <c r="GXD96" s="917" t="s">
        <v>735</v>
      </c>
      <c r="GXE96" s="917" t="s">
        <v>735</v>
      </c>
      <c r="GXF96" s="917" t="s">
        <v>735</v>
      </c>
      <c r="GXG96" s="917" t="s">
        <v>735</v>
      </c>
      <c r="GXH96" s="917" t="s">
        <v>735</v>
      </c>
      <c r="GXI96" s="917" t="s">
        <v>735</v>
      </c>
      <c r="GXJ96" s="917" t="s">
        <v>735</v>
      </c>
      <c r="GXK96" s="917" t="s">
        <v>735</v>
      </c>
      <c r="GXL96" s="917" t="s">
        <v>735</v>
      </c>
      <c r="GXM96" s="917" t="s">
        <v>735</v>
      </c>
      <c r="GXN96" s="917" t="s">
        <v>735</v>
      </c>
      <c r="GXO96" s="917" t="s">
        <v>735</v>
      </c>
      <c r="GXP96" s="917" t="s">
        <v>735</v>
      </c>
      <c r="GXQ96" s="917" t="s">
        <v>735</v>
      </c>
      <c r="GXR96" s="917" t="s">
        <v>735</v>
      </c>
      <c r="GXS96" s="917" t="s">
        <v>735</v>
      </c>
      <c r="GXT96" s="917" t="s">
        <v>735</v>
      </c>
      <c r="GXU96" s="917" t="s">
        <v>735</v>
      </c>
      <c r="GXV96" s="917" t="s">
        <v>735</v>
      </c>
      <c r="GXW96" s="917" t="s">
        <v>735</v>
      </c>
      <c r="GXX96" s="917" t="s">
        <v>735</v>
      </c>
      <c r="GXY96" s="917" t="s">
        <v>735</v>
      </c>
      <c r="GXZ96" s="917" t="s">
        <v>735</v>
      </c>
      <c r="GYA96" s="917" t="s">
        <v>735</v>
      </c>
      <c r="GYB96" s="917" t="s">
        <v>735</v>
      </c>
      <c r="GYC96" s="917" t="s">
        <v>735</v>
      </c>
      <c r="GYD96" s="917" t="s">
        <v>735</v>
      </c>
      <c r="GYE96" s="917" t="s">
        <v>735</v>
      </c>
      <c r="GYF96" s="917" t="s">
        <v>735</v>
      </c>
      <c r="GYG96" s="917" t="s">
        <v>735</v>
      </c>
      <c r="GYH96" s="917" t="s">
        <v>735</v>
      </c>
      <c r="GYI96" s="917" t="s">
        <v>735</v>
      </c>
      <c r="GYJ96" s="917" t="s">
        <v>735</v>
      </c>
      <c r="GYK96" s="917" t="s">
        <v>735</v>
      </c>
      <c r="GYL96" s="917" t="s">
        <v>735</v>
      </c>
      <c r="GYM96" s="917" t="s">
        <v>735</v>
      </c>
      <c r="GYN96" s="917" t="s">
        <v>735</v>
      </c>
      <c r="GYO96" s="917" t="s">
        <v>735</v>
      </c>
      <c r="GYP96" s="917" t="s">
        <v>735</v>
      </c>
      <c r="GYQ96" s="917" t="s">
        <v>735</v>
      </c>
      <c r="GYR96" s="917" t="s">
        <v>735</v>
      </c>
      <c r="GYS96" s="917" t="s">
        <v>735</v>
      </c>
      <c r="GYT96" s="917" t="s">
        <v>735</v>
      </c>
      <c r="GYU96" s="917" t="s">
        <v>735</v>
      </c>
      <c r="GYV96" s="917" t="s">
        <v>735</v>
      </c>
      <c r="GYW96" s="917" t="s">
        <v>735</v>
      </c>
      <c r="GYX96" s="917" t="s">
        <v>735</v>
      </c>
      <c r="GYY96" s="917" t="s">
        <v>735</v>
      </c>
      <c r="GYZ96" s="917" t="s">
        <v>735</v>
      </c>
      <c r="GZA96" s="917" t="s">
        <v>735</v>
      </c>
      <c r="GZB96" s="917" t="s">
        <v>735</v>
      </c>
      <c r="GZC96" s="917" t="s">
        <v>735</v>
      </c>
      <c r="GZD96" s="917" t="s">
        <v>735</v>
      </c>
      <c r="GZE96" s="917" t="s">
        <v>735</v>
      </c>
      <c r="GZF96" s="917" t="s">
        <v>735</v>
      </c>
      <c r="GZG96" s="917" t="s">
        <v>735</v>
      </c>
      <c r="GZH96" s="917" t="s">
        <v>735</v>
      </c>
      <c r="GZI96" s="917" t="s">
        <v>735</v>
      </c>
      <c r="GZJ96" s="917" t="s">
        <v>735</v>
      </c>
      <c r="GZK96" s="917" t="s">
        <v>735</v>
      </c>
      <c r="GZL96" s="917" t="s">
        <v>735</v>
      </c>
      <c r="GZM96" s="917" t="s">
        <v>735</v>
      </c>
      <c r="GZN96" s="917" t="s">
        <v>735</v>
      </c>
      <c r="GZO96" s="917" t="s">
        <v>735</v>
      </c>
      <c r="GZP96" s="917" t="s">
        <v>735</v>
      </c>
      <c r="GZQ96" s="917" t="s">
        <v>735</v>
      </c>
      <c r="GZR96" s="917" t="s">
        <v>735</v>
      </c>
      <c r="GZS96" s="917" t="s">
        <v>735</v>
      </c>
      <c r="GZT96" s="917" t="s">
        <v>735</v>
      </c>
      <c r="GZU96" s="917" t="s">
        <v>735</v>
      </c>
      <c r="GZV96" s="917" t="s">
        <v>735</v>
      </c>
      <c r="GZW96" s="917" t="s">
        <v>735</v>
      </c>
      <c r="GZX96" s="917" t="s">
        <v>735</v>
      </c>
      <c r="GZY96" s="917" t="s">
        <v>735</v>
      </c>
      <c r="GZZ96" s="917" t="s">
        <v>735</v>
      </c>
      <c r="HAA96" s="917" t="s">
        <v>735</v>
      </c>
      <c r="HAB96" s="917" t="s">
        <v>735</v>
      </c>
      <c r="HAC96" s="917" t="s">
        <v>735</v>
      </c>
      <c r="HAD96" s="917" t="s">
        <v>735</v>
      </c>
      <c r="HAE96" s="917" t="s">
        <v>735</v>
      </c>
      <c r="HAF96" s="917" t="s">
        <v>735</v>
      </c>
      <c r="HAG96" s="917" t="s">
        <v>735</v>
      </c>
      <c r="HAH96" s="917" t="s">
        <v>735</v>
      </c>
      <c r="HAI96" s="917" t="s">
        <v>735</v>
      </c>
      <c r="HAJ96" s="917" t="s">
        <v>735</v>
      </c>
      <c r="HAK96" s="917" t="s">
        <v>735</v>
      </c>
      <c r="HAL96" s="917" t="s">
        <v>735</v>
      </c>
      <c r="HAM96" s="917" t="s">
        <v>735</v>
      </c>
      <c r="HAN96" s="917" t="s">
        <v>735</v>
      </c>
      <c r="HAO96" s="917" t="s">
        <v>735</v>
      </c>
      <c r="HAP96" s="917" t="s">
        <v>735</v>
      </c>
      <c r="HAQ96" s="917" t="s">
        <v>735</v>
      </c>
      <c r="HAR96" s="917" t="s">
        <v>735</v>
      </c>
      <c r="HAS96" s="917" t="s">
        <v>735</v>
      </c>
      <c r="HAT96" s="917" t="s">
        <v>735</v>
      </c>
      <c r="HAU96" s="917" t="s">
        <v>735</v>
      </c>
      <c r="HAV96" s="917" t="s">
        <v>735</v>
      </c>
      <c r="HAW96" s="917" t="s">
        <v>735</v>
      </c>
      <c r="HAX96" s="917" t="s">
        <v>735</v>
      </c>
      <c r="HAY96" s="917" t="s">
        <v>735</v>
      </c>
      <c r="HAZ96" s="917" t="s">
        <v>735</v>
      </c>
      <c r="HBA96" s="917" t="s">
        <v>735</v>
      </c>
      <c r="HBB96" s="917" t="s">
        <v>735</v>
      </c>
      <c r="HBC96" s="917" t="s">
        <v>735</v>
      </c>
      <c r="HBD96" s="917" t="s">
        <v>735</v>
      </c>
      <c r="HBE96" s="917" t="s">
        <v>735</v>
      </c>
      <c r="HBF96" s="917" t="s">
        <v>735</v>
      </c>
      <c r="HBG96" s="917" t="s">
        <v>735</v>
      </c>
      <c r="HBH96" s="917" t="s">
        <v>735</v>
      </c>
      <c r="HBI96" s="917" t="s">
        <v>735</v>
      </c>
      <c r="HBJ96" s="917" t="s">
        <v>735</v>
      </c>
      <c r="HBK96" s="917" t="s">
        <v>735</v>
      </c>
      <c r="HBL96" s="917" t="s">
        <v>735</v>
      </c>
      <c r="HBM96" s="917" t="s">
        <v>735</v>
      </c>
      <c r="HBN96" s="917" t="s">
        <v>735</v>
      </c>
      <c r="HBO96" s="917" t="s">
        <v>735</v>
      </c>
      <c r="HBP96" s="917" t="s">
        <v>735</v>
      </c>
      <c r="HBQ96" s="917" t="s">
        <v>735</v>
      </c>
      <c r="HBR96" s="917" t="s">
        <v>735</v>
      </c>
      <c r="HBS96" s="917" t="s">
        <v>735</v>
      </c>
      <c r="HBT96" s="917" t="s">
        <v>735</v>
      </c>
      <c r="HBU96" s="917" t="s">
        <v>735</v>
      </c>
      <c r="HBV96" s="917" t="s">
        <v>735</v>
      </c>
      <c r="HBW96" s="917" t="s">
        <v>735</v>
      </c>
      <c r="HBX96" s="917" t="s">
        <v>735</v>
      </c>
      <c r="HBY96" s="917" t="s">
        <v>735</v>
      </c>
      <c r="HBZ96" s="917" t="s">
        <v>735</v>
      </c>
      <c r="HCA96" s="917" t="s">
        <v>735</v>
      </c>
      <c r="HCB96" s="917" t="s">
        <v>735</v>
      </c>
      <c r="HCC96" s="917" t="s">
        <v>735</v>
      </c>
      <c r="HCD96" s="917" t="s">
        <v>735</v>
      </c>
      <c r="HCE96" s="917" t="s">
        <v>735</v>
      </c>
      <c r="HCF96" s="917" t="s">
        <v>735</v>
      </c>
      <c r="HCG96" s="917" t="s">
        <v>735</v>
      </c>
      <c r="HCH96" s="917" t="s">
        <v>735</v>
      </c>
      <c r="HCI96" s="917" t="s">
        <v>735</v>
      </c>
      <c r="HCJ96" s="917" t="s">
        <v>735</v>
      </c>
      <c r="HCK96" s="917" t="s">
        <v>735</v>
      </c>
      <c r="HCL96" s="917" t="s">
        <v>735</v>
      </c>
      <c r="HCM96" s="917" t="s">
        <v>735</v>
      </c>
      <c r="HCN96" s="917" t="s">
        <v>735</v>
      </c>
      <c r="HCO96" s="917" t="s">
        <v>735</v>
      </c>
      <c r="HCP96" s="917" t="s">
        <v>735</v>
      </c>
      <c r="HCQ96" s="917" t="s">
        <v>735</v>
      </c>
      <c r="HCR96" s="917" t="s">
        <v>735</v>
      </c>
      <c r="HCS96" s="917" t="s">
        <v>735</v>
      </c>
      <c r="HCT96" s="917" t="s">
        <v>735</v>
      </c>
      <c r="HCU96" s="917" t="s">
        <v>735</v>
      </c>
      <c r="HCV96" s="917" t="s">
        <v>735</v>
      </c>
      <c r="HCW96" s="917" t="s">
        <v>735</v>
      </c>
      <c r="HCX96" s="917" t="s">
        <v>735</v>
      </c>
      <c r="HCY96" s="917" t="s">
        <v>735</v>
      </c>
      <c r="HCZ96" s="917" t="s">
        <v>735</v>
      </c>
      <c r="HDA96" s="917" t="s">
        <v>735</v>
      </c>
      <c r="HDB96" s="917" t="s">
        <v>735</v>
      </c>
      <c r="HDC96" s="917" t="s">
        <v>735</v>
      </c>
      <c r="HDD96" s="917" t="s">
        <v>735</v>
      </c>
      <c r="HDE96" s="917" t="s">
        <v>735</v>
      </c>
      <c r="HDF96" s="917" t="s">
        <v>735</v>
      </c>
      <c r="HDG96" s="917" t="s">
        <v>735</v>
      </c>
      <c r="HDH96" s="917" t="s">
        <v>735</v>
      </c>
      <c r="HDI96" s="917" t="s">
        <v>735</v>
      </c>
      <c r="HDJ96" s="917" t="s">
        <v>735</v>
      </c>
      <c r="HDK96" s="917" t="s">
        <v>735</v>
      </c>
      <c r="HDL96" s="917" t="s">
        <v>735</v>
      </c>
      <c r="HDM96" s="917" t="s">
        <v>735</v>
      </c>
      <c r="HDN96" s="917" t="s">
        <v>735</v>
      </c>
      <c r="HDO96" s="917" t="s">
        <v>735</v>
      </c>
      <c r="HDP96" s="917" t="s">
        <v>735</v>
      </c>
      <c r="HDQ96" s="917" t="s">
        <v>735</v>
      </c>
      <c r="HDR96" s="917" t="s">
        <v>735</v>
      </c>
      <c r="HDS96" s="917" t="s">
        <v>735</v>
      </c>
      <c r="HDT96" s="917" t="s">
        <v>735</v>
      </c>
      <c r="HDU96" s="917" t="s">
        <v>735</v>
      </c>
      <c r="HDV96" s="917" t="s">
        <v>735</v>
      </c>
      <c r="HDW96" s="917" t="s">
        <v>735</v>
      </c>
      <c r="HDX96" s="917" t="s">
        <v>735</v>
      </c>
      <c r="HDY96" s="917" t="s">
        <v>735</v>
      </c>
      <c r="HDZ96" s="917" t="s">
        <v>735</v>
      </c>
      <c r="HEA96" s="917" t="s">
        <v>735</v>
      </c>
      <c r="HEB96" s="917" t="s">
        <v>735</v>
      </c>
      <c r="HEC96" s="917" t="s">
        <v>735</v>
      </c>
      <c r="HED96" s="917" t="s">
        <v>735</v>
      </c>
      <c r="HEE96" s="917" t="s">
        <v>735</v>
      </c>
      <c r="HEF96" s="917" t="s">
        <v>735</v>
      </c>
      <c r="HEG96" s="917" t="s">
        <v>735</v>
      </c>
      <c r="HEH96" s="917" t="s">
        <v>735</v>
      </c>
      <c r="HEI96" s="917" t="s">
        <v>735</v>
      </c>
      <c r="HEJ96" s="917" t="s">
        <v>735</v>
      </c>
      <c r="HEK96" s="917" t="s">
        <v>735</v>
      </c>
      <c r="HEL96" s="917" t="s">
        <v>735</v>
      </c>
      <c r="HEM96" s="917" t="s">
        <v>735</v>
      </c>
      <c r="HEN96" s="917" t="s">
        <v>735</v>
      </c>
      <c r="HEO96" s="917" t="s">
        <v>735</v>
      </c>
      <c r="HEP96" s="917" t="s">
        <v>735</v>
      </c>
      <c r="HEQ96" s="917" t="s">
        <v>735</v>
      </c>
      <c r="HER96" s="917" t="s">
        <v>735</v>
      </c>
      <c r="HES96" s="917" t="s">
        <v>735</v>
      </c>
      <c r="HET96" s="917" t="s">
        <v>735</v>
      </c>
      <c r="HEU96" s="917" t="s">
        <v>735</v>
      </c>
      <c r="HEV96" s="917" t="s">
        <v>735</v>
      </c>
      <c r="HEW96" s="917" t="s">
        <v>735</v>
      </c>
      <c r="HEX96" s="917" t="s">
        <v>735</v>
      </c>
      <c r="HEY96" s="917" t="s">
        <v>735</v>
      </c>
      <c r="HEZ96" s="917" t="s">
        <v>735</v>
      </c>
      <c r="HFA96" s="917" t="s">
        <v>735</v>
      </c>
      <c r="HFB96" s="917" t="s">
        <v>735</v>
      </c>
      <c r="HFC96" s="917" t="s">
        <v>735</v>
      </c>
      <c r="HFD96" s="917" t="s">
        <v>735</v>
      </c>
      <c r="HFE96" s="917" t="s">
        <v>735</v>
      </c>
      <c r="HFF96" s="917" t="s">
        <v>735</v>
      </c>
      <c r="HFG96" s="917" t="s">
        <v>735</v>
      </c>
      <c r="HFH96" s="917" t="s">
        <v>735</v>
      </c>
      <c r="HFI96" s="917" t="s">
        <v>735</v>
      </c>
      <c r="HFJ96" s="917" t="s">
        <v>735</v>
      </c>
      <c r="HFK96" s="917" t="s">
        <v>735</v>
      </c>
      <c r="HFL96" s="917" t="s">
        <v>735</v>
      </c>
      <c r="HFM96" s="917" t="s">
        <v>735</v>
      </c>
      <c r="HFN96" s="917" t="s">
        <v>735</v>
      </c>
      <c r="HFO96" s="917" t="s">
        <v>735</v>
      </c>
      <c r="HFP96" s="917" t="s">
        <v>735</v>
      </c>
      <c r="HFQ96" s="917" t="s">
        <v>735</v>
      </c>
      <c r="HFR96" s="917" t="s">
        <v>735</v>
      </c>
      <c r="HFS96" s="917" t="s">
        <v>735</v>
      </c>
      <c r="HFT96" s="917" t="s">
        <v>735</v>
      </c>
      <c r="HFU96" s="917" t="s">
        <v>735</v>
      </c>
      <c r="HFV96" s="917" t="s">
        <v>735</v>
      </c>
      <c r="HFW96" s="917" t="s">
        <v>735</v>
      </c>
      <c r="HFX96" s="917" t="s">
        <v>735</v>
      </c>
      <c r="HFY96" s="917" t="s">
        <v>735</v>
      </c>
      <c r="HFZ96" s="917" t="s">
        <v>735</v>
      </c>
      <c r="HGA96" s="917" t="s">
        <v>735</v>
      </c>
      <c r="HGB96" s="917" t="s">
        <v>735</v>
      </c>
      <c r="HGC96" s="917" t="s">
        <v>735</v>
      </c>
      <c r="HGD96" s="917" t="s">
        <v>735</v>
      </c>
      <c r="HGE96" s="917" t="s">
        <v>735</v>
      </c>
      <c r="HGF96" s="917" t="s">
        <v>735</v>
      </c>
      <c r="HGG96" s="917" t="s">
        <v>735</v>
      </c>
      <c r="HGH96" s="917" t="s">
        <v>735</v>
      </c>
      <c r="HGI96" s="917" t="s">
        <v>735</v>
      </c>
      <c r="HGJ96" s="917" t="s">
        <v>735</v>
      </c>
      <c r="HGK96" s="917" t="s">
        <v>735</v>
      </c>
      <c r="HGL96" s="917" t="s">
        <v>735</v>
      </c>
      <c r="HGM96" s="917" t="s">
        <v>735</v>
      </c>
      <c r="HGN96" s="917" t="s">
        <v>735</v>
      </c>
      <c r="HGO96" s="917" t="s">
        <v>735</v>
      </c>
      <c r="HGP96" s="917" t="s">
        <v>735</v>
      </c>
      <c r="HGQ96" s="917" t="s">
        <v>735</v>
      </c>
      <c r="HGR96" s="917" t="s">
        <v>735</v>
      </c>
      <c r="HGS96" s="917" t="s">
        <v>735</v>
      </c>
      <c r="HGT96" s="917" t="s">
        <v>735</v>
      </c>
      <c r="HGU96" s="917" t="s">
        <v>735</v>
      </c>
      <c r="HGV96" s="917" t="s">
        <v>735</v>
      </c>
      <c r="HGW96" s="917" t="s">
        <v>735</v>
      </c>
      <c r="HGX96" s="917" t="s">
        <v>735</v>
      </c>
      <c r="HGY96" s="917" t="s">
        <v>735</v>
      </c>
      <c r="HGZ96" s="917" t="s">
        <v>735</v>
      </c>
      <c r="HHA96" s="917" t="s">
        <v>735</v>
      </c>
      <c r="HHB96" s="917" t="s">
        <v>735</v>
      </c>
      <c r="HHC96" s="917" t="s">
        <v>735</v>
      </c>
      <c r="HHD96" s="917" t="s">
        <v>735</v>
      </c>
      <c r="HHE96" s="917" t="s">
        <v>735</v>
      </c>
      <c r="HHF96" s="917" t="s">
        <v>735</v>
      </c>
      <c r="HHG96" s="917" t="s">
        <v>735</v>
      </c>
      <c r="HHH96" s="917" t="s">
        <v>735</v>
      </c>
      <c r="HHI96" s="917" t="s">
        <v>735</v>
      </c>
      <c r="HHJ96" s="917" t="s">
        <v>735</v>
      </c>
      <c r="HHK96" s="917" t="s">
        <v>735</v>
      </c>
      <c r="HHL96" s="917" t="s">
        <v>735</v>
      </c>
      <c r="HHM96" s="917" t="s">
        <v>735</v>
      </c>
      <c r="HHN96" s="917" t="s">
        <v>735</v>
      </c>
      <c r="HHO96" s="917" t="s">
        <v>735</v>
      </c>
      <c r="HHP96" s="917" t="s">
        <v>735</v>
      </c>
      <c r="HHQ96" s="917" t="s">
        <v>735</v>
      </c>
      <c r="HHR96" s="917" t="s">
        <v>735</v>
      </c>
      <c r="HHS96" s="917" t="s">
        <v>735</v>
      </c>
      <c r="HHT96" s="917" t="s">
        <v>735</v>
      </c>
      <c r="HHU96" s="917" t="s">
        <v>735</v>
      </c>
      <c r="HHV96" s="917" t="s">
        <v>735</v>
      </c>
      <c r="HHW96" s="917" t="s">
        <v>735</v>
      </c>
      <c r="HHX96" s="917" t="s">
        <v>735</v>
      </c>
      <c r="HHY96" s="917" t="s">
        <v>735</v>
      </c>
      <c r="HHZ96" s="917" t="s">
        <v>735</v>
      </c>
      <c r="HIA96" s="917" t="s">
        <v>735</v>
      </c>
      <c r="HIB96" s="917" t="s">
        <v>735</v>
      </c>
      <c r="HIC96" s="917" t="s">
        <v>735</v>
      </c>
      <c r="HID96" s="917" t="s">
        <v>735</v>
      </c>
      <c r="HIE96" s="917" t="s">
        <v>735</v>
      </c>
      <c r="HIF96" s="917" t="s">
        <v>735</v>
      </c>
      <c r="HIG96" s="917" t="s">
        <v>735</v>
      </c>
      <c r="HIH96" s="917" t="s">
        <v>735</v>
      </c>
      <c r="HII96" s="917" t="s">
        <v>735</v>
      </c>
      <c r="HIJ96" s="917" t="s">
        <v>735</v>
      </c>
      <c r="HIK96" s="917" t="s">
        <v>735</v>
      </c>
      <c r="HIL96" s="917" t="s">
        <v>735</v>
      </c>
      <c r="HIM96" s="917" t="s">
        <v>735</v>
      </c>
      <c r="HIN96" s="917" t="s">
        <v>735</v>
      </c>
      <c r="HIO96" s="917" t="s">
        <v>735</v>
      </c>
      <c r="HIP96" s="917" t="s">
        <v>735</v>
      </c>
      <c r="HIQ96" s="917" t="s">
        <v>735</v>
      </c>
      <c r="HIR96" s="917" t="s">
        <v>735</v>
      </c>
      <c r="HIS96" s="917" t="s">
        <v>735</v>
      </c>
      <c r="HIT96" s="917" t="s">
        <v>735</v>
      </c>
      <c r="HIU96" s="917" t="s">
        <v>735</v>
      </c>
      <c r="HIV96" s="917" t="s">
        <v>735</v>
      </c>
      <c r="HIW96" s="917" t="s">
        <v>735</v>
      </c>
      <c r="HIX96" s="917" t="s">
        <v>735</v>
      </c>
      <c r="HIY96" s="917" t="s">
        <v>735</v>
      </c>
      <c r="HIZ96" s="917" t="s">
        <v>735</v>
      </c>
      <c r="HJA96" s="917" t="s">
        <v>735</v>
      </c>
      <c r="HJB96" s="917" t="s">
        <v>735</v>
      </c>
      <c r="HJC96" s="917" t="s">
        <v>735</v>
      </c>
      <c r="HJD96" s="917" t="s">
        <v>735</v>
      </c>
      <c r="HJE96" s="917" t="s">
        <v>735</v>
      </c>
      <c r="HJF96" s="917" t="s">
        <v>735</v>
      </c>
      <c r="HJG96" s="917" t="s">
        <v>735</v>
      </c>
      <c r="HJH96" s="917" t="s">
        <v>735</v>
      </c>
      <c r="HJI96" s="917" t="s">
        <v>735</v>
      </c>
      <c r="HJJ96" s="917" t="s">
        <v>735</v>
      </c>
      <c r="HJK96" s="917" t="s">
        <v>735</v>
      </c>
      <c r="HJL96" s="917" t="s">
        <v>735</v>
      </c>
      <c r="HJM96" s="917" t="s">
        <v>735</v>
      </c>
      <c r="HJN96" s="917" t="s">
        <v>735</v>
      </c>
      <c r="HJO96" s="917" t="s">
        <v>735</v>
      </c>
      <c r="HJP96" s="917" t="s">
        <v>735</v>
      </c>
      <c r="HJQ96" s="917" t="s">
        <v>735</v>
      </c>
      <c r="HJR96" s="917" t="s">
        <v>735</v>
      </c>
      <c r="HJS96" s="917" t="s">
        <v>735</v>
      </c>
      <c r="HJT96" s="917" t="s">
        <v>735</v>
      </c>
      <c r="HJU96" s="917" t="s">
        <v>735</v>
      </c>
      <c r="HJV96" s="917" t="s">
        <v>735</v>
      </c>
      <c r="HJW96" s="917" t="s">
        <v>735</v>
      </c>
      <c r="HJX96" s="917" t="s">
        <v>735</v>
      </c>
      <c r="HJY96" s="917" t="s">
        <v>735</v>
      </c>
      <c r="HJZ96" s="917" t="s">
        <v>735</v>
      </c>
      <c r="HKA96" s="917" t="s">
        <v>735</v>
      </c>
      <c r="HKB96" s="917" t="s">
        <v>735</v>
      </c>
      <c r="HKC96" s="917" t="s">
        <v>735</v>
      </c>
      <c r="HKD96" s="917" t="s">
        <v>735</v>
      </c>
      <c r="HKE96" s="917" t="s">
        <v>735</v>
      </c>
      <c r="HKF96" s="917" t="s">
        <v>735</v>
      </c>
      <c r="HKG96" s="917" t="s">
        <v>735</v>
      </c>
      <c r="HKH96" s="917" t="s">
        <v>735</v>
      </c>
      <c r="HKI96" s="917" t="s">
        <v>735</v>
      </c>
      <c r="HKJ96" s="917" t="s">
        <v>735</v>
      </c>
      <c r="HKK96" s="917" t="s">
        <v>735</v>
      </c>
      <c r="HKL96" s="917" t="s">
        <v>735</v>
      </c>
      <c r="HKM96" s="917" t="s">
        <v>735</v>
      </c>
      <c r="HKN96" s="917" t="s">
        <v>735</v>
      </c>
      <c r="HKO96" s="917" t="s">
        <v>735</v>
      </c>
      <c r="HKP96" s="917" t="s">
        <v>735</v>
      </c>
      <c r="HKQ96" s="917" t="s">
        <v>735</v>
      </c>
      <c r="HKR96" s="917" t="s">
        <v>735</v>
      </c>
      <c r="HKS96" s="917" t="s">
        <v>735</v>
      </c>
      <c r="HKT96" s="917" t="s">
        <v>735</v>
      </c>
      <c r="HKU96" s="917" t="s">
        <v>735</v>
      </c>
      <c r="HKV96" s="917" t="s">
        <v>735</v>
      </c>
      <c r="HKW96" s="917" t="s">
        <v>735</v>
      </c>
      <c r="HKX96" s="917" t="s">
        <v>735</v>
      </c>
      <c r="HKY96" s="917" t="s">
        <v>735</v>
      </c>
      <c r="HKZ96" s="917" t="s">
        <v>735</v>
      </c>
      <c r="HLA96" s="917" t="s">
        <v>735</v>
      </c>
      <c r="HLB96" s="917" t="s">
        <v>735</v>
      </c>
      <c r="HLC96" s="917" t="s">
        <v>735</v>
      </c>
      <c r="HLD96" s="917" t="s">
        <v>735</v>
      </c>
      <c r="HLE96" s="917" t="s">
        <v>735</v>
      </c>
      <c r="HLF96" s="917" t="s">
        <v>735</v>
      </c>
      <c r="HLG96" s="917" t="s">
        <v>735</v>
      </c>
      <c r="HLH96" s="917" t="s">
        <v>735</v>
      </c>
      <c r="HLI96" s="917" t="s">
        <v>735</v>
      </c>
      <c r="HLJ96" s="917" t="s">
        <v>735</v>
      </c>
      <c r="HLK96" s="917" t="s">
        <v>735</v>
      </c>
      <c r="HLL96" s="917" t="s">
        <v>735</v>
      </c>
      <c r="HLM96" s="917" t="s">
        <v>735</v>
      </c>
      <c r="HLN96" s="917" t="s">
        <v>735</v>
      </c>
      <c r="HLO96" s="917" t="s">
        <v>735</v>
      </c>
      <c r="HLP96" s="917" t="s">
        <v>735</v>
      </c>
      <c r="HLQ96" s="917" t="s">
        <v>735</v>
      </c>
      <c r="HLR96" s="917" t="s">
        <v>735</v>
      </c>
      <c r="HLS96" s="917" t="s">
        <v>735</v>
      </c>
      <c r="HLT96" s="917" t="s">
        <v>735</v>
      </c>
      <c r="HLU96" s="917" t="s">
        <v>735</v>
      </c>
      <c r="HLV96" s="917" t="s">
        <v>735</v>
      </c>
      <c r="HLW96" s="917" t="s">
        <v>735</v>
      </c>
      <c r="HLX96" s="917" t="s">
        <v>735</v>
      </c>
      <c r="HLY96" s="917" t="s">
        <v>735</v>
      </c>
      <c r="HLZ96" s="917" t="s">
        <v>735</v>
      </c>
      <c r="HMA96" s="917" t="s">
        <v>735</v>
      </c>
      <c r="HMB96" s="917" t="s">
        <v>735</v>
      </c>
      <c r="HMC96" s="917" t="s">
        <v>735</v>
      </c>
      <c r="HMD96" s="917" t="s">
        <v>735</v>
      </c>
      <c r="HME96" s="917" t="s">
        <v>735</v>
      </c>
      <c r="HMF96" s="917" t="s">
        <v>735</v>
      </c>
      <c r="HMG96" s="917" t="s">
        <v>735</v>
      </c>
      <c r="HMH96" s="917" t="s">
        <v>735</v>
      </c>
      <c r="HMI96" s="917" t="s">
        <v>735</v>
      </c>
      <c r="HMJ96" s="917" t="s">
        <v>735</v>
      </c>
      <c r="HMK96" s="917" t="s">
        <v>735</v>
      </c>
      <c r="HML96" s="917" t="s">
        <v>735</v>
      </c>
      <c r="HMM96" s="917" t="s">
        <v>735</v>
      </c>
      <c r="HMN96" s="917" t="s">
        <v>735</v>
      </c>
      <c r="HMO96" s="917" t="s">
        <v>735</v>
      </c>
      <c r="HMP96" s="917" t="s">
        <v>735</v>
      </c>
      <c r="HMQ96" s="917" t="s">
        <v>735</v>
      </c>
      <c r="HMR96" s="917" t="s">
        <v>735</v>
      </c>
      <c r="HMS96" s="917" t="s">
        <v>735</v>
      </c>
      <c r="HMT96" s="917" t="s">
        <v>735</v>
      </c>
      <c r="HMU96" s="917" t="s">
        <v>735</v>
      </c>
      <c r="HMV96" s="917" t="s">
        <v>735</v>
      </c>
      <c r="HMW96" s="917" t="s">
        <v>735</v>
      </c>
      <c r="HMX96" s="917" t="s">
        <v>735</v>
      </c>
      <c r="HMY96" s="917" t="s">
        <v>735</v>
      </c>
      <c r="HMZ96" s="917" t="s">
        <v>735</v>
      </c>
      <c r="HNA96" s="917" t="s">
        <v>735</v>
      </c>
      <c r="HNB96" s="917" t="s">
        <v>735</v>
      </c>
      <c r="HNC96" s="917" t="s">
        <v>735</v>
      </c>
      <c r="HND96" s="917" t="s">
        <v>735</v>
      </c>
      <c r="HNE96" s="917" t="s">
        <v>735</v>
      </c>
      <c r="HNF96" s="917" t="s">
        <v>735</v>
      </c>
      <c r="HNG96" s="917" t="s">
        <v>735</v>
      </c>
      <c r="HNH96" s="917" t="s">
        <v>735</v>
      </c>
      <c r="HNI96" s="917" t="s">
        <v>735</v>
      </c>
      <c r="HNJ96" s="917" t="s">
        <v>735</v>
      </c>
      <c r="HNK96" s="917" t="s">
        <v>735</v>
      </c>
      <c r="HNL96" s="917" t="s">
        <v>735</v>
      </c>
      <c r="HNM96" s="917" t="s">
        <v>735</v>
      </c>
      <c r="HNN96" s="917" t="s">
        <v>735</v>
      </c>
      <c r="HNO96" s="917" t="s">
        <v>735</v>
      </c>
      <c r="HNP96" s="917" t="s">
        <v>735</v>
      </c>
      <c r="HNQ96" s="917" t="s">
        <v>735</v>
      </c>
      <c r="HNR96" s="917" t="s">
        <v>735</v>
      </c>
      <c r="HNS96" s="917" t="s">
        <v>735</v>
      </c>
      <c r="HNT96" s="917" t="s">
        <v>735</v>
      </c>
      <c r="HNU96" s="917" t="s">
        <v>735</v>
      </c>
      <c r="HNV96" s="917" t="s">
        <v>735</v>
      </c>
      <c r="HNW96" s="917" t="s">
        <v>735</v>
      </c>
      <c r="HNX96" s="917" t="s">
        <v>735</v>
      </c>
      <c r="HNY96" s="917" t="s">
        <v>735</v>
      </c>
      <c r="HNZ96" s="917" t="s">
        <v>735</v>
      </c>
      <c r="HOA96" s="917" t="s">
        <v>735</v>
      </c>
      <c r="HOB96" s="917" t="s">
        <v>735</v>
      </c>
      <c r="HOC96" s="917" t="s">
        <v>735</v>
      </c>
      <c r="HOD96" s="917" t="s">
        <v>735</v>
      </c>
      <c r="HOE96" s="917" t="s">
        <v>735</v>
      </c>
      <c r="HOF96" s="917" t="s">
        <v>735</v>
      </c>
      <c r="HOG96" s="917" t="s">
        <v>735</v>
      </c>
      <c r="HOH96" s="917" t="s">
        <v>735</v>
      </c>
      <c r="HOI96" s="917" t="s">
        <v>735</v>
      </c>
      <c r="HOJ96" s="917" t="s">
        <v>735</v>
      </c>
      <c r="HOK96" s="917" t="s">
        <v>735</v>
      </c>
      <c r="HOL96" s="917" t="s">
        <v>735</v>
      </c>
      <c r="HOM96" s="917" t="s">
        <v>735</v>
      </c>
      <c r="HON96" s="917" t="s">
        <v>735</v>
      </c>
      <c r="HOO96" s="917" t="s">
        <v>735</v>
      </c>
      <c r="HOP96" s="917" t="s">
        <v>735</v>
      </c>
      <c r="HOQ96" s="917" t="s">
        <v>735</v>
      </c>
      <c r="HOR96" s="917" t="s">
        <v>735</v>
      </c>
      <c r="HOS96" s="917" t="s">
        <v>735</v>
      </c>
      <c r="HOT96" s="917" t="s">
        <v>735</v>
      </c>
      <c r="HOU96" s="917" t="s">
        <v>735</v>
      </c>
      <c r="HOV96" s="917" t="s">
        <v>735</v>
      </c>
      <c r="HOW96" s="917" t="s">
        <v>735</v>
      </c>
      <c r="HOX96" s="917" t="s">
        <v>735</v>
      </c>
      <c r="HOY96" s="917" t="s">
        <v>735</v>
      </c>
      <c r="HOZ96" s="917" t="s">
        <v>735</v>
      </c>
      <c r="HPA96" s="917" t="s">
        <v>735</v>
      </c>
      <c r="HPB96" s="917" t="s">
        <v>735</v>
      </c>
      <c r="HPC96" s="917" t="s">
        <v>735</v>
      </c>
      <c r="HPD96" s="917" t="s">
        <v>735</v>
      </c>
      <c r="HPE96" s="917" t="s">
        <v>735</v>
      </c>
      <c r="HPF96" s="917" t="s">
        <v>735</v>
      </c>
      <c r="HPG96" s="917" t="s">
        <v>735</v>
      </c>
      <c r="HPH96" s="917" t="s">
        <v>735</v>
      </c>
      <c r="HPI96" s="917" t="s">
        <v>735</v>
      </c>
      <c r="HPJ96" s="917" t="s">
        <v>735</v>
      </c>
      <c r="HPK96" s="917" t="s">
        <v>735</v>
      </c>
      <c r="HPL96" s="917" t="s">
        <v>735</v>
      </c>
      <c r="HPM96" s="917" t="s">
        <v>735</v>
      </c>
      <c r="HPN96" s="917" t="s">
        <v>735</v>
      </c>
      <c r="HPO96" s="917" t="s">
        <v>735</v>
      </c>
      <c r="HPP96" s="917" t="s">
        <v>735</v>
      </c>
      <c r="HPQ96" s="917" t="s">
        <v>735</v>
      </c>
      <c r="HPR96" s="917" t="s">
        <v>735</v>
      </c>
      <c r="HPS96" s="917" t="s">
        <v>735</v>
      </c>
      <c r="HPT96" s="917" t="s">
        <v>735</v>
      </c>
      <c r="HPU96" s="917" t="s">
        <v>735</v>
      </c>
      <c r="HPV96" s="917" t="s">
        <v>735</v>
      </c>
      <c r="HPW96" s="917" t="s">
        <v>735</v>
      </c>
      <c r="HPX96" s="917" t="s">
        <v>735</v>
      </c>
      <c r="HPY96" s="917" t="s">
        <v>735</v>
      </c>
      <c r="HPZ96" s="917" t="s">
        <v>735</v>
      </c>
      <c r="HQA96" s="917" t="s">
        <v>735</v>
      </c>
      <c r="HQB96" s="917" t="s">
        <v>735</v>
      </c>
      <c r="HQC96" s="917" t="s">
        <v>735</v>
      </c>
      <c r="HQD96" s="917" t="s">
        <v>735</v>
      </c>
      <c r="HQE96" s="917" t="s">
        <v>735</v>
      </c>
      <c r="HQF96" s="917" t="s">
        <v>735</v>
      </c>
      <c r="HQG96" s="917" t="s">
        <v>735</v>
      </c>
      <c r="HQH96" s="917" t="s">
        <v>735</v>
      </c>
      <c r="HQI96" s="917" t="s">
        <v>735</v>
      </c>
      <c r="HQJ96" s="917" t="s">
        <v>735</v>
      </c>
      <c r="HQK96" s="917" t="s">
        <v>735</v>
      </c>
      <c r="HQL96" s="917" t="s">
        <v>735</v>
      </c>
      <c r="HQM96" s="917" t="s">
        <v>735</v>
      </c>
      <c r="HQN96" s="917" t="s">
        <v>735</v>
      </c>
      <c r="HQO96" s="917" t="s">
        <v>735</v>
      </c>
      <c r="HQP96" s="917" t="s">
        <v>735</v>
      </c>
      <c r="HQQ96" s="917" t="s">
        <v>735</v>
      </c>
      <c r="HQR96" s="917" t="s">
        <v>735</v>
      </c>
      <c r="HQS96" s="917" t="s">
        <v>735</v>
      </c>
      <c r="HQT96" s="917" t="s">
        <v>735</v>
      </c>
      <c r="HQU96" s="917" t="s">
        <v>735</v>
      </c>
      <c r="HQV96" s="917" t="s">
        <v>735</v>
      </c>
      <c r="HQW96" s="917" t="s">
        <v>735</v>
      </c>
      <c r="HQX96" s="917" t="s">
        <v>735</v>
      </c>
      <c r="HQY96" s="917" t="s">
        <v>735</v>
      </c>
      <c r="HQZ96" s="917" t="s">
        <v>735</v>
      </c>
      <c r="HRA96" s="917" t="s">
        <v>735</v>
      </c>
      <c r="HRB96" s="917" t="s">
        <v>735</v>
      </c>
      <c r="HRC96" s="917" t="s">
        <v>735</v>
      </c>
      <c r="HRD96" s="917" t="s">
        <v>735</v>
      </c>
      <c r="HRE96" s="917" t="s">
        <v>735</v>
      </c>
      <c r="HRF96" s="917" t="s">
        <v>735</v>
      </c>
      <c r="HRG96" s="917" t="s">
        <v>735</v>
      </c>
      <c r="HRH96" s="917" t="s">
        <v>735</v>
      </c>
      <c r="HRI96" s="917" t="s">
        <v>735</v>
      </c>
      <c r="HRJ96" s="917" t="s">
        <v>735</v>
      </c>
      <c r="HRK96" s="917" t="s">
        <v>735</v>
      </c>
      <c r="HRL96" s="917" t="s">
        <v>735</v>
      </c>
      <c r="HRM96" s="917" t="s">
        <v>735</v>
      </c>
      <c r="HRN96" s="917" t="s">
        <v>735</v>
      </c>
      <c r="HRO96" s="917" t="s">
        <v>735</v>
      </c>
      <c r="HRP96" s="917" t="s">
        <v>735</v>
      </c>
      <c r="HRQ96" s="917" t="s">
        <v>735</v>
      </c>
      <c r="HRR96" s="917" t="s">
        <v>735</v>
      </c>
      <c r="HRS96" s="917" t="s">
        <v>735</v>
      </c>
      <c r="HRT96" s="917" t="s">
        <v>735</v>
      </c>
      <c r="HRU96" s="917" t="s">
        <v>735</v>
      </c>
      <c r="HRV96" s="917" t="s">
        <v>735</v>
      </c>
      <c r="HRW96" s="917" t="s">
        <v>735</v>
      </c>
      <c r="HRX96" s="917" t="s">
        <v>735</v>
      </c>
      <c r="HRY96" s="917" t="s">
        <v>735</v>
      </c>
      <c r="HRZ96" s="917" t="s">
        <v>735</v>
      </c>
      <c r="HSA96" s="917" t="s">
        <v>735</v>
      </c>
      <c r="HSB96" s="917" t="s">
        <v>735</v>
      </c>
      <c r="HSC96" s="917" t="s">
        <v>735</v>
      </c>
      <c r="HSD96" s="917" t="s">
        <v>735</v>
      </c>
      <c r="HSE96" s="917" t="s">
        <v>735</v>
      </c>
      <c r="HSF96" s="917" t="s">
        <v>735</v>
      </c>
      <c r="HSG96" s="917" t="s">
        <v>735</v>
      </c>
      <c r="HSH96" s="917" t="s">
        <v>735</v>
      </c>
      <c r="HSI96" s="917" t="s">
        <v>735</v>
      </c>
      <c r="HSJ96" s="917" t="s">
        <v>735</v>
      </c>
      <c r="HSK96" s="917" t="s">
        <v>735</v>
      </c>
      <c r="HSL96" s="917" t="s">
        <v>735</v>
      </c>
      <c r="HSM96" s="917" t="s">
        <v>735</v>
      </c>
      <c r="HSN96" s="917" t="s">
        <v>735</v>
      </c>
      <c r="HSO96" s="917" t="s">
        <v>735</v>
      </c>
      <c r="HSP96" s="917" t="s">
        <v>735</v>
      </c>
      <c r="HSQ96" s="917" t="s">
        <v>735</v>
      </c>
      <c r="HSR96" s="917" t="s">
        <v>735</v>
      </c>
      <c r="HSS96" s="917" t="s">
        <v>735</v>
      </c>
      <c r="HST96" s="917" t="s">
        <v>735</v>
      </c>
      <c r="HSU96" s="917" t="s">
        <v>735</v>
      </c>
      <c r="HSV96" s="917" t="s">
        <v>735</v>
      </c>
      <c r="HSW96" s="917" t="s">
        <v>735</v>
      </c>
      <c r="HSX96" s="917" t="s">
        <v>735</v>
      </c>
      <c r="HSY96" s="917" t="s">
        <v>735</v>
      </c>
      <c r="HSZ96" s="917" t="s">
        <v>735</v>
      </c>
      <c r="HTA96" s="917" t="s">
        <v>735</v>
      </c>
      <c r="HTB96" s="917" t="s">
        <v>735</v>
      </c>
      <c r="HTC96" s="917" t="s">
        <v>735</v>
      </c>
      <c r="HTD96" s="917" t="s">
        <v>735</v>
      </c>
      <c r="HTE96" s="917" t="s">
        <v>735</v>
      </c>
      <c r="HTF96" s="917" t="s">
        <v>735</v>
      </c>
      <c r="HTG96" s="917" t="s">
        <v>735</v>
      </c>
      <c r="HTH96" s="917" t="s">
        <v>735</v>
      </c>
      <c r="HTI96" s="917" t="s">
        <v>735</v>
      </c>
      <c r="HTJ96" s="917" t="s">
        <v>735</v>
      </c>
      <c r="HTK96" s="917" t="s">
        <v>735</v>
      </c>
      <c r="HTL96" s="917" t="s">
        <v>735</v>
      </c>
      <c r="HTM96" s="917" t="s">
        <v>735</v>
      </c>
      <c r="HTN96" s="917" t="s">
        <v>735</v>
      </c>
      <c r="HTO96" s="917" t="s">
        <v>735</v>
      </c>
      <c r="HTP96" s="917" t="s">
        <v>735</v>
      </c>
      <c r="HTQ96" s="917" t="s">
        <v>735</v>
      </c>
      <c r="HTR96" s="917" t="s">
        <v>735</v>
      </c>
      <c r="HTS96" s="917" t="s">
        <v>735</v>
      </c>
      <c r="HTT96" s="917" t="s">
        <v>735</v>
      </c>
      <c r="HTU96" s="917" t="s">
        <v>735</v>
      </c>
      <c r="HTV96" s="917" t="s">
        <v>735</v>
      </c>
      <c r="HTW96" s="917" t="s">
        <v>735</v>
      </c>
      <c r="HTX96" s="917" t="s">
        <v>735</v>
      </c>
      <c r="HTY96" s="917" t="s">
        <v>735</v>
      </c>
      <c r="HTZ96" s="917" t="s">
        <v>735</v>
      </c>
      <c r="HUA96" s="917" t="s">
        <v>735</v>
      </c>
      <c r="HUB96" s="917" t="s">
        <v>735</v>
      </c>
      <c r="HUC96" s="917" t="s">
        <v>735</v>
      </c>
      <c r="HUD96" s="917" t="s">
        <v>735</v>
      </c>
      <c r="HUE96" s="917" t="s">
        <v>735</v>
      </c>
      <c r="HUF96" s="917" t="s">
        <v>735</v>
      </c>
      <c r="HUG96" s="917" t="s">
        <v>735</v>
      </c>
      <c r="HUH96" s="917" t="s">
        <v>735</v>
      </c>
      <c r="HUI96" s="917" t="s">
        <v>735</v>
      </c>
      <c r="HUJ96" s="917" t="s">
        <v>735</v>
      </c>
      <c r="HUK96" s="917" t="s">
        <v>735</v>
      </c>
      <c r="HUL96" s="917" t="s">
        <v>735</v>
      </c>
      <c r="HUM96" s="917" t="s">
        <v>735</v>
      </c>
      <c r="HUN96" s="917" t="s">
        <v>735</v>
      </c>
      <c r="HUO96" s="917" t="s">
        <v>735</v>
      </c>
      <c r="HUP96" s="917" t="s">
        <v>735</v>
      </c>
      <c r="HUQ96" s="917" t="s">
        <v>735</v>
      </c>
      <c r="HUR96" s="917" t="s">
        <v>735</v>
      </c>
      <c r="HUS96" s="917" t="s">
        <v>735</v>
      </c>
      <c r="HUT96" s="917" t="s">
        <v>735</v>
      </c>
      <c r="HUU96" s="917" t="s">
        <v>735</v>
      </c>
      <c r="HUV96" s="917" t="s">
        <v>735</v>
      </c>
      <c r="HUW96" s="917" t="s">
        <v>735</v>
      </c>
      <c r="HUX96" s="917" t="s">
        <v>735</v>
      </c>
      <c r="HUY96" s="917" t="s">
        <v>735</v>
      </c>
      <c r="HUZ96" s="917" t="s">
        <v>735</v>
      </c>
      <c r="HVA96" s="917" t="s">
        <v>735</v>
      </c>
      <c r="HVB96" s="917" t="s">
        <v>735</v>
      </c>
      <c r="HVC96" s="917" t="s">
        <v>735</v>
      </c>
      <c r="HVD96" s="917" t="s">
        <v>735</v>
      </c>
      <c r="HVE96" s="917" t="s">
        <v>735</v>
      </c>
      <c r="HVF96" s="917" t="s">
        <v>735</v>
      </c>
      <c r="HVG96" s="917" t="s">
        <v>735</v>
      </c>
      <c r="HVH96" s="917" t="s">
        <v>735</v>
      </c>
      <c r="HVI96" s="917" t="s">
        <v>735</v>
      </c>
      <c r="HVJ96" s="917" t="s">
        <v>735</v>
      </c>
      <c r="HVK96" s="917" t="s">
        <v>735</v>
      </c>
      <c r="HVL96" s="917" t="s">
        <v>735</v>
      </c>
      <c r="HVM96" s="917" t="s">
        <v>735</v>
      </c>
      <c r="HVN96" s="917" t="s">
        <v>735</v>
      </c>
      <c r="HVO96" s="917" t="s">
        <v>735</v>
      </c>
      <c r="HVP96" s="917" t="s">
        <v>735</v>
      </c>
      <c r="HVQ96" s="917" t="s">
        <v>735</v>
      </c>
      <c r="HVR96" s="917" t="s">
        <v>735</v>
      </c>
      <c r="HVS96" s="917" t="s">
        <v>735</v>
      </c>
      <c r="HVT96" s="917" t="s">
        <v>735</v>
      </c>
      <c r="HVU96" s="917" t="s">
        <v>735</v>
      </c>
      <c r="HVV96" s="917" t="s">
        <v>735</v>
      </c>
      <c r="HVW96" s="917" t="s">
        <v>735</v>
      </c>
      <c r="HVX96" s="917" t="s">
        <v>735</v>
      </c>
      <c r="HVY96" s="917" t="s">
        <v>735</v>
      </c>
      <c r="HVZ96" s="917" t="s">
        <v>735</v>
      </c>
      <c r="HWA96" s="917" t="s">
        <v>735</v>
      </c>
      <c r="HWB96" s="917" t="s">
        <v>735</v>
      </c>
      <c r="HWC96" s="917" t="s">
        <v>735</v>
      </c>
      <c r="HWD96" s="917" t="s">
        <v>735</v>
      </c>
      <c r="HWE96" s="917" t="s">
        <v>735</v>
      </c>
      <c r="HWF96" s="917" t="s">
        <v>735</v>
      </c>
      <c r="HWG96" s="917" t="s">
        <v>735</v>
      </c>
      <c r="HWH96" s="917" t="s">
        <v>735</v>
      </c>
      <c r="HWI96" s="917" t="s">
        <v>735</v>
      </c>
      <c r="HWJ96" s="917" t="s">
        <v>735</v>
      </c>
      <c r="HWK96" s="917" t="s">
        <v>735</v>
      </c>
      <c r="HWL96" s="917" t="s">
        <v>735</v>
      </c>
      <c r="HWM96" s="917" t="s">
        <v>735</v>
      </c>
      <c r="HWN96" s="917" t="s">
        <v>735</v>
      </c>
      <c r="HWO96" s="917" t="s">
        <v>735</v>
      </c>
      <c r="HWP96" s="917" t="s">
        <v>735</v>
      </c>
      <c r="HWQ96" s="917" t="s">
        <v>735</v>
      </c>
      <c r="HWR96" s="917" t="s">
        <v>735</v>
      </c>
      <c r="HWS96" s="917" t="s">
        <v>735</v>
      </c>
      <c r="HWT96" s="917" t="s">
        <v>735</v>
      </c>
      <c r="HWU96" s="917" t="s">
        <v>735</v>
      </c>
      <c r="HWV96" s="917" t="s">
        <v>735</v>
      </c>
      <c r="HWW96" s="917" t="s">
        <v>735</v>
      </c>
      <c r="HWX96" s="917" t="s">
        <v>735</v>
      </c>
      <c r="HWY96" s="917" t="s">
        <v>735</v>
      </c>
      <c r="HWZ96" s="917" t="s">
        <v>735</v>
      </c>
      <c r="HXA96" s="917" t="s">
        <v>735</v>
      </c>
      <c r="HXB96" s="917" t="s">
        <v>735</v>
      </c>
      <c r="HXC96" s="917" t="s">
        <v>735</v>
      </c>
      <c r="HXD96" s="917" t="s">
        <v>735</v>
      </c>
      <c r="HXE96" s="917" t="s">
        <v>735</v>
      </c>
      <c r="HXF96" s="917" t="s">
        <v>735</v>
      </c>
      <c r="HXG96" s="917" t="s">
        <v>735</v>
      </c>
      <c r="HXH96" s="917" t="s">
        <v>735</v>
      </c>
      <c r="HXI96" s="917" t="s">
        <v>735</v>
      </c>
      <c r="HXJ96" s="917" t="s">
        <v>735</v>
      </c>
      <c r="HXK96" s="917" t="s">
        <v>735</v>
      </c>
      <c r="HXL96" s="917" t="s">
        <v>735</v>
      </c>
      <c r="HXM96" s="917" t="s">
        <v>735</v>
      </c>
      <c r="HXN96" s="917" t="s">
        <v>735</v>
      </c>
      <c r="HXO96" s="917" t="s">
        <v>735</v>
      </c>
      <c r="HXP96" s="917" t="s">
        <v>735</v>
      </c>
      <c r="HXQ96" s="917" t="s">
        <v>735</v>
      </c>
      <c r="HXR96" s="917" t="s">
        <v>735</v>
      </c>
      <c r="HXS96" s="917" t="s">
        <v>735</v>
      </c>
      <c r="HXT96" s="917" t="s">
        <v>735</v>
      </c>
      <c r="HXU96" s="917" t="s">
        <v>735</v>
      </c>
      <c r="HXV96" s="917" t="s">
        <v>735</v>
      </c>
      <c r="HXW96" s="917" t="s">
        <v>735</v>
      </c>
      <c r="HXX96" s="917" t="s">
        <v>735</v>
      </c>
      <c r="HXY96" s="917" t="s">
        <v>735</v>
      </c>
      <c r="HXZ96" s="917" t="s">
        <v>735</v>
      </c>
      <c r="HYA96" s="917" t="s">
        <v>735</v>
      </c>
      <c r="HYB96" s="917" t="s">
        <v>735</v>
      </c>
      <c r="HYC96" s="917" t="s">
        <v>735</v>
      </c>
      <c r="HYD96" s="917" t="s">
        <v>735</v>
      </c>
      <c r="HYE96" s="917" t="s">
        <v>735</v>
      </c>
      <c r="HYF96" s="917" t="s">
        <v>735</v>
      </c>
      <c r="HYG96" s="917" t="s">
        <v>735</v>
      </c>
      <c r="HYH96" s="917" t="s">
        <v>735</v>
      </c>
      <c r="HYI96" s="917" t="s">
        <v>735</v>
      </c>
      <c r="HYJ96" s="917" t="s">
        <v>735</v>
      </c>
      <c r="HYK96" s="917" t="s">
        <v>735</v>
      </c>
      <c r="HYL96" s="917" t="s">
        <v>735</v>
      </c>
      <c r="HYM96" s="917" t="s">
        <v>735</v>
      </c>
      <c r="HYN96" s="917" t="s">
        <v>735</v>
      </c>
      <c r="HYO96" s="917" t="s">
        <v>735</v>
      </c>
      <c r="HYP96" s="917" t="s">
        <v>735</v>
      </c>
      <c r="HYQ96" s="917" t="s">
        <v>735</v>
      </c>
      <c r="HYR96" s="917" t="s">
        <v>735</v>
      </c>
      <c r="HYS96" s="917" t="s">
        <v>735</v>
      </c>
      <c r="HYT96" s="917" t="s">
        <v>735</v>
      </c>
      <c r="HYU96" s="917" t="s">
        <v>735</v>
      </c>
      <c r="HYV96" s="917" t="s">
        <v>735</v>
      </c>
      <c r="HYW96" s="917" t="s">
        <v>735</v>
      </c>
      <c r="HYX96" s="917" t="s">
        <v>735</v>
      </c>
      <c r="HYY96" s="917" t="s">
        <v>735</v>
      </c>
      <c r="HYZ96" s="917" t="s">
        <v>735</v>
      </c>
      <c r="HZA96" s="917" t="s">
        <v>735</v>
      </c>
      <c r="HZB96" s="917" t="s">
        <v>735</v>
      </c>
      <c r="HZC96" s="917" t="s">
        <v>735</v>
      </c>
      <c r="HZD96" s="917" t="s">
        <v>735</v>
      </c>
      <c r="HZE96" s="917" t="s">
        <v>735</v>
      </c>
      <c r="HZF96" s="917" t="s">
        <v>735</v>
      </c>
      <c r="HZG96" s="917" t="s">
        <v>735</v>
      </c>
      <c r="HZH96" s="917" t="s">
        <v>735</v>
      </c>
      <c r="HZI96" s="917" t="s">
        <v>735</v>
      </c>
      <c r="HZJ96" s="917" t="s">
        <v>735</v>
      </c>
      <c r="HZK96" s="917" t="s">
        <v>735</v>
      </c>
      <c r="HZL96" s="917" t="s">
        <v>735</v>
      </c>
      <c r="HZM96" s="917" t="s">
        <v>735</v>
      </c>
      <c r="HZN96" s="917" t="s">
        <v>735</v>
      </c>
      <c r="HZO96" s="917" t="s">
        <v>735</v>
      </c>
      <c r="HZP96" s="917" t="s">
        <v>735</v>
      </c>
      <c r="HZQ96" s="917" t="s">
        <v>735</v>
      </c>
      <c r="HZR96" s="917" t="s">
        <v>735</v>
      </c>
      <c r="HZS96" s="917" t="s">
        <v>735</v>
      </c>
      <c r="HZT96" s="917" t="s">
        <v>735</v>
      </c>
      <c r="HZU96" s="917" t="s">
        <v>735</v>
      </c>
      <c r="HZV96" s="917" t="s">
        <v>735</v>
      </c>
      <c r="HZW96" s="917" t="s">
        <v>735</v>
      </c>
      <c r="HZX96" s="917" t="s">
        <v>735</v>
      </c>
      <c r="HZY96" s="917" t="s">
        <v>735</v>
      </c>
      <c r="HZZ96" s="917" t="s">
        <v>735</v>
      </c>
      <c r="IAA96" s="917" t="s">
        <v>735</v>
      </c>
      <c r="IAB96" s="917" t="s">
        <v>735</v>
      </c>
      <c r="IAC96" s="917" t="s">
        <v>735</v>
      </c>
      <c r="IAD96" s="917" t="s">
        <v>735</v>
      </c>
      <c r="IAE96" s="917" t="s">
        <v>735</v>
      </c>
      <c r="IAF96" s="917" t="s">
        <v>735</v>
      </c>
      <c r="IAG96" s="917" t="s">
        <v>735</v>
      </c>
      <c r="IAH96" s="917" t="s">
        <v>735</v>
      </c>
      <c r="IAI96" s="917" t="s">
        <v>735</v>
      </c>
      <c r="IAJ96" s="917" t="s">
        <v>735</v>
      </c>
      <c r="IAK96" s="917" t="s">
        <v>735</v>
      </c>
      <c r="IAL96" s="917" t="s">
        <v>735</v>
      </c>
      <c r="IAM96" s="917" t="s">
        <v>735</v>
      </c>
      <c r="IAN96" s="917" t="s">
        <v>735</v>
      </c>
      <c r="IAO96" s="917" t="s">
        <v>735</v>
      </c>
      <c r="IAP96" s="917" t="s">
        <v>735</v>
      </c>
      <c r="IAQ96" s="917" t="s">
        <v>735</v>
      </c>
      <c r="IAR96" s="917" t="s">
        <v>735</v>
      </c>
      <c r="IAS96" s="917" t="s">
        <v>735</v>
      </c>
      <c r="IAT96" s="917" t="s">
        <v>735</v>
      </c>
      <c r="IAU96" s="917" t="s">
        <v>735</v>
      </c>
      <c r="IAV96" s="917" t="s">
        <v>735</v>
      </c>
      <c r="IAW96" s="917" t="s">
        <v>735</v>
      </c>
      <c r="IAX96" s="917" t="s">
        <v>735</v>
      </c>
      <c r="IAY96" s="917" t="s">
        <v>735</v>
      </c>
      <c r="IAZ96" s="917" t="s">
        <v>735</v>
      </c>
      <c r="IBA96" s="917" t="s">
        <v>735</v>
      </c>
      <c r="IBB96" s="917" t="s">
        <v>735</v>
      </c>
      <c r="IBC96" s="917" t="s">
        <v>735</v>
      </c>
      <c r="IBD96" s="917" t="s">
        <v>735</v>
      </c>
      <c r="IBE96" s="917" t="s">
        <v>735</v>
      </c>
      <c r="IBF96" s="917" t="s">
        <v>735</v>
      </c>
      <c r="IBG96" s="917" t="s">
        <v>735</v>
      </c>
      <c r="IBH96" s="917" t="s">
        <v>735</v>
      </c>
      <c r="IBI96" s="917" t="s">
        <v>735</v>
      </c>
      <c r="IBJ96" s="917" t="s">
        <v>735</v>
      </c>
      <c r="IBK96" s="917" t="s">
        <v>735</v>
      </c>
      <c r="IBL96" s="917" t="s">
        <v>735</v>
      </c>
      <c r="IBM96" s="917" t="s">
        <v>735</v>
      </c>
      <c r="IBN96" s="917" t="s">
        <v>735</v>
      </c>
      <c r="IBO96" s="917" t="s">
        <v>735</v>
      </c>
      <c r="IBP96" s="917" t="s">
        <v>735</v>
      </c>
      <c r="IBQ96" s="917" t="s">
        <v>735</v>
      </c>
      <c r="IBR96" s="917" t="s">
        <v>735</v>
      </c>
      <c r="IBS96" s="917" t="s">
        <v>735</v>
      </c>
      <c r="IBT96" s="917" t="s">
        <v>735</v>
      </c>
      <c r="IBU96" s="917" t="s">
        <v>735</v>
      </c>
      <c r="IBV96" s="917" t="s">
        <v>735</v>
      </c>
      <c r="IBW96" s="917" t="s">
        <v>735</v>
      </c>
      <c r="IBX96" s="917" t="s">
        <v>735</v>
      </c>
      <c r="IBY96" s="917" t="s">
        <v>735</v>
      </c>
      <c r="IBZ96" s="917" t="s">
        <v>735</v>
      </c>
      <c r="ICA96" s="917" t="s">
        <v>735</v>
      </c>
      <c r="ICB96" s="917" t="s">
        <v>735</v>
      </c>
      <c r="ICC96" s="917" t="s">
        <v>735</v>
      </c>
      <c r="ICD96" s="917" t="s">
        <v>735</v>
      </c>
      <c r="ICE96" s="917" t="s">
        <v>735</v>
      </c>
      <c r="ICF96" s="917" t="s">
        <v>735</v>
      </c>
      <c r="ICG96" s="917" t="s">
        <v>735</v>
      </c>
      <c r="ICH96" s="917" t="s">
        <v>735</v>
      </c>
      <c r="ICI96" s="917" t="s">
        <v>735</v>
      </c>
      <c r="ICJ96" s="917" t="s">
        <v>735</v>
      </c>
      <c r="ICK96" s="917" t="s">
        <v>735</v>
      </c>
      <c r="ICL96" s="917" t="s">
        <v>735</v>
      </c>
      <c r="ICM96" s="917" t="s">
        <v>735</v>
      </c>
      <c r="ICN96" s="917" t="s">
        <v>735</v>
      </c>
      <c r="ICO96" s="917" t="s">
        <v>735</v>
      </c>
      <c r="ICP96" s="917" t="s">
        <v>735</v>
      </c>
      <c r="ICQ96" s="917" t="s">
        <v>735</v>
      </c>
      <c r="ICR96" s="917" t="s">
        <v>735</v>
      </c>
      <c r="ICS96" s="917" t="s">
        <v>735</v>
      </c>
      <c r="ICT96" s="917" t="s">
        <v>735</v>
      </c>
      <c r="ICU96" s="917" t="s">
        <v>735</v>
      </c>
      <c r="ICV96" s="917" t="s">
        <v>735</v>
      </c>
      <c r="ICW96" s="917" t="s">
        <v>735</v>
      </c>
      <c r="ICX96" s="917" t="s">
        <v>735</v>
      </c>
      <c r="ICY96" s="917" t="s">
        <v>735</v>
      </c>
      <c r="ICZ96" s="917" t="s">
        <v>735</v>
      </c>
      <c r="IDA96" s="917" t="s">
        <v>735</v>
      </c>
      <c r="IDB96" s="917" t="s">
        <v>735</v>
      </c>
      <c r="IDC96" s="917" t="s">
        <v>735</v>
      </c>
      <c r="IDD96" s="917" t="s">
        <v>735</v>
      </c>
      <c r="IDE96" s="917" t="s">
        <v>735</v>
      </c>
      <c r="IDF96" s="917" t="s">
        <v>735</v>
      </c>
      <c r="IDG96" s="917" t="s">
        <v>735</v>
      </c>
      <c r="IDH96" s="917" t="s">
        <v>735</v>
      </c>
      <c r="IDI96" s="917" t="s">
        <v>735</v>
      </c>
      <c r="IDJ96" s="917" t="s">
        <v>735</v>
      </c>
      <c r="IDK96" s="917" t="s">
        <v>735</v>
      </c>
      <c r="IDL96" s="917" t="s">
        <v>735</v>
      </c>
      <c r="IDM96" s="917" t="s">
        <v>735</v>
      </c>
      <c r="IDN96" s="917" t="s">
        <v>735</v>
      </c>
      <c r="IDO96" s="917" t="s">
        <v>735</v>
      </c>
      <c r="IDP96" s="917" t="s">
        <v>735</v>
      </c>
      <c r="IDQ96" s="917" t="s">
        <v>735</v>
      </c>
      <c r="IDR96" s="917" t="s">
        <v>735</v>
      </c>
      <c r="IDS96" s="917" t="s">
        <v>735</v>
      </c>
      <c r="IDT96" s="917" t="s">
        <v>735</v>
      </c>
      <c r="IDU96" s="917" t="s">
        <v>735</v>
      </c>
      <c r="IDV96" s="917" t="s">
        <v>735</v>
      </c>
      <c r="IDW96" s="917" t="s">
        <v>735</v>
      </c>
      <c r="IDX96" s="917" t="s">
        <v>735</v>
      </c>
      <c r="IDY96" s="917" t="s">
        <v>735</v>
      </c>
      <c r="IDZ96" s="917" t="s">
        <v>735</v>
      </c>
      <c r="IEA96" s="917" t="s">
        <v>735</v>
      </c>
      <c r="IEB96" s="917" t="s">
        <v>735</v>
      </c>
      <c r="IEC96" s="917" t="s">
        <v>735</v>
      </c>
      <c r="IED96" s="917" t="s">
        <v>735</v>
      </c>
      <c r="IEE96" s="917" t="s">
        <v>735</v>
      </c>
      <c r="IEF96" s="917" t="s">
        <v>735</v>
      </c>
      <c r="IEG96" s="917" t="s">
        <v>735</v>
      </c>
      <c r="IEH96" s="917" t="s">
        <v>735</v>
      </c>
      <c r="IEI96" s="917" t="s">
        <v>735</v>
      </c>
      <c r="IEJ96" s="917" t="s">
        <v>735</v>
      </c>
      <c r="IEK96" s="917" t="s">
        <v>735</v>
      </c>
      <c r="IEL96" s="917" t="s">
        <v>735</v>
      </c>
      <c r="IEM96" s="917" t="s">
        <v>735</v>
      </c>
      <c r="IEN96" s="917" t="s">
        <v>735</v>
      </c>
      <c r="IEO96" s="917" t="s">
        <v>735</v>
      </c>
      <c r="IEP96" s="917" t="s">
        <v>735</v>
      </c>
      <c r="IEQ96" s="917" t="s">
        <v>735</v>
      </c>
      <c r="IER96" s="917" t="s">
        <v>735</v>
      </c>
      <c r="IES96" s="917" t="s">
        <v>735</v>
      </c>
      <c r="IET96" s="917" t="s">
        <v>735</v>
      </c>
      <c r="IEU96" s="917" t="s">
        <v>735</v>
      </c>
      <c r="IEV96" s="917" t="s">
        <v>735</v>
      </c>
      <c r="IEW96" s="917" t="s">
        <v>735</v>
      </c>
      <c r="IEX96" s="917" t="s">
        <v>735</v>
      </c>
      <c r="IEY96" s="917" t="s">
        <v>735</v>
      </c>
      <c r="IEZ96" s="917" t="s">
        <v>735</v>
      </c>
      <c r="IFA96" s="917" t="s">
        <v>735</v>
      </c>
      <c r="IFB96" s="917" t="s">
        <v>735</v>
      </c>
      <c r="IFC96" s="917" t="s">
        <v>735</v>
      </c>
      <c r="IFD96" s="917" t="s">
        <v>735</v>
      </c>
      <c r="IFE96" s="917" t="s">
        <v>735</v>
      </c>
      <c r="IFF96" s="917" t="s">
        <v>735</v>
      </c>
      <c r="IFG96" s="917" t="s">
        <v>735</v>
      </c>
      <c r="IFH96" s="917" t="s">
        <v>735</v>
      </c>
      <c r="IFI96" s="917" t="s">
        <v>735</v>
      </c>
      <c r="IFJ96" s="917" t="s">
        <v>735</v>
      </c>
      <c r="IFK96" s="917" t="s">
        <v>735</v>
      </c>
      <c r="IFL96" s="917" t="s">
        <v>735</v>
      </c>
      <c r="IFM96" s="917" t="s">
        <v>735</v>
      </c>
      <c r="IFN96" s="917" t="s">
        <v>735</v>
      </c>
      <c r="IFO96" s="917" t="s">
        <v>735</v>
      </c>
      <c r="IFP96" s="917" t="s">
        <v>735</v>
      </c>
      <c r="IFQ96" s="917" t="s">
        <v>735</v>
      </c>
      <c r="IFR96" s="917" t="s">
        <v>735</v>
      </c>
      <c r="IFS96" s="917" t="s">
        <v>735</v>
      </c>
      <c r="IFT96" s="917" t="s">
        <v>735</v>
      </c>
      <c r="IFU96" s="917" t="s">
        <v>735</v>
      </c>
      <c r="IFV96" s="917" t="s">
        <v>735</v>
      </c>
      <c r="IFW96" s="917" t="s">
        <v>735</v>
      </c>
      <c r="IFX96" s="917" t="s">
        <v>735</v>
      </c>
      <c r="IFY96" s="917" t="s">
        <v>735</v>
      </c>
      <c r="IFZ96" s="917" t="s">
        <v>735</v>
      </c>
      <c r="IGA96" s="917" t="s">
        <v>735</v>
      </c>
      <c r="IGB96" s="917" t="s">
        <v>735</v>
      </c>
      <c r="IGC96" s="917" t="s">
        <v>735</v>
      </c>
      <c r="IGD96" s="917" t="s">
        <v>735</v>
      </c>
      <c r="IGE96" s="917" t="s">
        <v>735</v>
      </c>
      <c r="IGF96" s="917" t="s">
        <v>735</v>
      </c>
      <c r="IGG96" s="917" t="s">
        <v>735</v>
      </c>
      <c r="IGH96" s="917" t="s">
        <v>735</v>
      </c>
      <c r="IGI96" s="917" t="s">
        <v>735</v>
      </c>
      <c r="IGJ96" s="917" t="s">
        <v>735</v>
      </c>
      <c r="IGK96" s="917" t="s">
        <v>735</v>
      </c>
      <c r="IGL96" s="917" t="s">
        <v>735</v>
      </c>
      <c r="IGM96" s="917" t="s">
        <v>735</v>
      </c>
      <c r="IGN96" s="917" t="s">
        <v>735</v>
      </c>
      <c r="IGO96" s="917" t="s">
        <v>735</v>
      </c>
      <c r="IGP96" s="917" t="s">
        <v>735</v>
      </c>
      <c r="IGQ96" s="917" t="s">
        <v>735</v>
      </c>
      <c r="IGR96" s="917" t="s">
        <v>735</v>
      </c>
      <c r="IGS96" s="917" t="s">
        <v>735</v>
      </c>
      <c r="IGT96" s="917" t="s">
        <v>735</v>
      </c>
      <c r="IGU96" s="917" t="s">
        <v>735</v>
      </c>
      <c r="IGV96" s="917" t="s">
        <v>735</v>
      </c>
      <c r="IGW96" s="917" t="s">
        <v>735</v>
      </c>
      <c r="IGX96" s="917" t="s">
        <v>735</v>
      </c>
      <c r="IGY96" s="917" t="s">
        <v>735</v>
      </c>
      <c r="IGZ96" s="917" t="s">
        <v>735</v>
      </c>
      <c r="IHA96" s="917" t="s">
        <v>735</v>
      </c>
      <c r="IHB96" s="917" t="s">
        <v>735</v>
      </c>
      <c r="IHC96" s="917" t="s">
        <v>735</v>
      </c>
      <c r="IHD96" s="917" t="s">
        <v>735</v>
      </c>
      <c r="IHE96" s="917" t="s">
        <v>735</v>
      </c>
      <c r="IHF96" s="917" t="s">
        <v>735</v>
      </c>
      <c r="IHG96" s="917" t="s">
        <v>735</v>
      </c>
      <c r="IHH96" s="917" t="s">
        <v>735</v>
      </c>
      <c r="IHI96" s="917" t="s">
        <v>735</v>
      </c>
      <c r="IHJ96" s="917" t="s">
        <v>735</v>
      </c>
      <c r="IHK96" s="917" t="s">
        <v>735</v>
      </c>
      <c r="IHL96" s="917" t="s">
        <v>735</v>
      </c>
      <c r="IHM96" s="917" t="s">
        <v>735</v>
      </c>
      <c r="IHN96" s="917" t="s">
        <v>735</v>
      </c>
      <c r="IHO96" s="917" t="s">
        <v>735</v>
      </c>
      <c r="IHP96" s="917" t="s">
        <v>735</v>
      </c>
      <c r="IHQ96" s="917" t="s">
        <v>735</v>
      </c>
      <c r="IHR96" s="917" t="s">
        <v>735</v>
      </c>
      <c r="IHS96" s="917" t="s">
        <v>735</v>
      </c>
      <c r="IHT96" s="917" t="s">
        <v>735</v>
      </c>
      <c r="IHU96" s="917" t="s">
        <v>735</v>
      </c>
      <c r="IHV96" s="917" t="s">
        <v>735</v>
      </c>
      <c r="IHW96" s="917" t="s">
        <v>735</v>
      </c>
      <c r="IHX96" s="917" t="s">
        <v>735</v>
      </c>
      <c r="IHY96" s="917" t="s">
        <v>735</v>
      </c>
      <c r="IHZ96" s="917" t="s">
        <v>735</v>
      </c>
      <c r="IIA96" s="917" t="s">
        <v>735</v>
      </c>
      <c r="IIB96" s="917" t="s">
        <v>735</v>
      </c>
      <c r="IIC96" s="917" t="s">
        <v>735</v>
      </c>
      <c r="IID96" s="917" t="s">
        <v>735</v>
      </c>
      <c r="IIE96" s="917" t="s">
        <v>735</v>
      </c>
      <c r="IIF96" s="917" t="s">
        <v>735</v>
      </c>
      <c r="IIG96" s="917" t="s">
        <v>735</v>
      </c>
      <c r="IIH96" s="917" t="s">
        <v>735</v>
      </c>
      <c r="III96" s="917" t="s">
        <v>735</v>
      </c>
      <c r="IIJ96" s="917" t="s">
        <v>735</v>
      </c>
      <c r="IIK96" s="917" t="s">
        <v>735</v>
      </c>
      <c r="IIL96" s="917" t="s">
        <v>735</v>
      </c>
      <c r="IIM96" s="917" t="s">
        <v>735</v>
      </c>
      <c r="IIN96" s="917" t="s">
        <v>735</v>
      </c>
      <c r="IIO96" s="917" t="s">
        <v>735</v>
      </c>
      <c r="IIP96" s="917" t="s">
        <v>735</v>
      </c>
      <c r="IIQ96" s="917" t="s">
        <v>735</v>
      </c>
      <c r="IIR96" s="917" t="s">
        <v>735</v>
      </c>
      <c r="IIS96" s="917" t="s">
        <v>735</v>
      </c>
      <c r="IIT96" s="917" t="s">
        <v>735</v>
      </c>
      <c r="IIU96" s="917" t="s">
        <v>735</v>
      </c>
      <c r="IIV96" s="917" t="s">
        <v>735</v>
      </c>
      <c r="IIW96" s="917" t="s">
        <v>735</v>
      </c>
      <c r="IIX96" s="917" t="s">
        <v>735</v>
      </c>
      <c r="IIY96" s="917" t="s">
        <v>735</v>
      </c>
      <c r="IIZ96" s="917" t="s">
        <v>735</v>
      </c>
      <c r="IJA96" s="917" t="s">
        <v>735</v>
      </c>
      <c r="IJB96" s="917" t="s">
        <v>735</v>
      </c>
      <c r="IJC96" s="917" t="s">
        <v>735</v>
      </c>
      <c r="IJD96" s="917" t="s">
        <v>735</v>
      </c>
      <c r="IJE96" s="917" t="s">
        <v>735</v>
      </c>
      <c r="IJF96" s="917" t="s">
        <v>735</v>
      </c>
      <c r="IJG96" s="917" t="s">
        <v>735</v>
      </c>
      <c r="IJH96" s="917" t="s">
        <v>735</v>
      </c>
      <c r="IJI96" s="917" t="s">
        <v>735</v>
      </c>
      <c r="IJJ96" s="917" t="s">
        <v>735</v>
      </c>
      <c r="IJK96" s="917" t="s">
        <v>735</v>
      </c>
      <c r="IJL96" s="917" t="s">
        <v>735</v>
      </c>
      <c r="IJM96" s="917" t="s">
        <v>735</v>
      </c>
      <c r="IJN96" s="917" t="s">
        <v>735</v>
      </c>
      <c r="IJO96" s="917" t="s">
        <v>735</v>
      </c>
      <c r="IJP96" s="917" t="s">
        <v>735</v>
      </c>
      <c r="IJQ96" s="917" t="s">
        <v>735</v>
      </c>
      <c r="IJR96" s="917" t="s">
        <v>735</v>
      </c>
      <c r="IJS96" s="917" t="s">
        <v>735</v>
      </c>
      <c r="IJT96" s="917" t="s">
        <v>735</v>
      </c>
      <c r="IJU96" s="917" t="s">
        <v>735</v>
      </c>
      <c r="IJV96" s="917" t="s">
        <v>735</v>
      </c>
      <c r="IJW96" s="917" t="s">
        <v>735</v>
      </c>
      <c r="IJX96" s="917" t="s">
        <v>735</v>
      </c>
      <c r="IJY96" s="917" t="s">
        <v>735</v>
      </c>
      <c r="IJZ96" s="917" t="s">
        <v>735</v>
      </c>
      <c r="IKA96" s="917" t="s">
        <v>735</v>
      </c>
      <c r="IKB96" s="917" t="s">
        <v>735</v>
      </c>
      <c r="IKC96" s="917" t="s">
        <v>735</v>
      </c>
      <c r="IKD96" s="917" t="s">
        <v>735</v>
      </c>
      <c r="IKE96" s="917" t="s">
        <v>735</v>
      </c>
      <c r="IKF96" s="917" t="s">
        <v>735</v>
      </c>
      <c r="IKG96" s="917" t="s">
        <v>735</v>
      </c>
      <c r="IKH96" s="917" t="s">
        <v>735</v>
      </c>
      <c r="IKI96" s="917" t="s">
        <v>735</v>
      </c>
      <c r="IKJ96" s="917" t="s">
        <v>735</v>
      </c>
      <c r="IKK96" s="917" t="s">
        <v>735</v>
      </c>
      <c r="IKL96" s="917" t="s">
        <v>735</v>
      </c>
      <c r="IKM96" s="917" t="s">
        <v>735</v>
      </c>
      <c r="IKN96" s="917" t="s">
        <v>735</v>
      </c>
      <c r="IKO96" s="917" t="s">
        <v>735</v>
      </c>
      <c r="IKP96" s="917" t="s">
        <v>735</v>
      </c>
      <c r="IKQ96" s="917" t="s">
        <v>735</v>
      </c>
      <c r="IKR96" s="917" t="s">
        <v>735</v>
      </c>
      <c r="IKS96" s="917" t="s">
        <v>735</v>
      </c>
      <c r="IKT96" s="917" t="s">
        <v>735</v>
      </c>
      <c r="IKU96" s="917" t="s">
        <v>735</v>
      </c>
      <c r="IKV96" s="917" t="s">
        <v>735</v>
      </c>
      <c r="IKW96" s="917" t="s">
        <v>735</v>
      </c>
      <c r="IKX96" s="917" t="s">
        <v>735</v>
      </c>
      <c r="IKY96" s="917" t="s">
        <v>735</v>
      </c>
      <c r="IKZ96" s="917" t="s">
        <v>735</v>
      </c>
      <c r="ILA96" s="917" t="s">
        <v>735</v>
      </c>
      <c r="ILB96" s="917" t="s">
        <v>735</v>
      </c>
      <c r="ILC96" s="917" t="s">
        <v>735</v>
      </c>
      <c r="ILD96" s="917" t="s">
        <v>735</v>
      </c>
      <c r="ILE96" s="917" t="s">
        <v>735</v>
      </c>
      <c r="ILF96" s="917" t="s">
        <v>735</v>
      </c>
      <c r="ILG96" s="917" t="s">
        <v>735</v>
      </c>
      <c r="ILH96" s="917" t="s">
        <v>735</v>
      </c>
      <c r="ILI96" s="917" t="s">
        <v>735</v>
      </c>
      <c r="ILJ96" s="917" t="s">
        <v>735</v>
      </c>
      <c r="ILK96" s="917" t="s">
        <v>735</v>
      </c>
      <c r="ILL96" s="917" t="s">
        <v>735</v>
      </c>
      <c r="ILM96" s="917" t="s">
        <v>735</v>
      </c>
      <c r="ILN96" s="917" t="s">
        <v>735</v>
      </c>
      <c r="ILO96" s="917" t="s">
        <v>735</v>
      </c>
      <c r="ILP96" s="917" t="s">
        <v>735</v>
      </c>
      <c r="ILQ96" s="917" t="s">
        <v>735</v>
      </c>
      <c r="ILR96" s="917" t="s">
        <v>735</v>
      </c>
      <c r="ILS96" s="917" t="s">
        <v>735</v>
      </c>
      <c r="ILT96" s="917" t="s">
        <v>735</v>
      </c>
      <c r="ILU96" s="917" t="s">
        <v>735</v>
      </c>
      <c r="ILV96" s="917" t="s">
        <v>735</v>
      </c>
      <c r="ILW96" s="917" t="s">
        <v>735</v>
      </c>
      <c r="ILX96" s="917" t="s">
        <v>735</v>
      </c>
      <c r="ILY96" s="917" t="s">
        <v>735</v>
      </c>
      <c r="ILZ96" s="917" t="s">
        <v>735</v>
      </c>
      <c r="IMA96" s="917" t="s">
        <v>735</v>
      </c>
      <c r="IMB96" s="917" t="s">
        <v>735</v>
      </c>
      <c r="IMC96" s="917" t="s">
        <v>735</v>
      </c>
      <c r="IMD96" s="917" t="s">
        <v>735</v>
      </c>
      <c r="IME96" s="917" t="s">
        <v>735</v>
      </c>
      <c r="IMF96" s="917" t="s">
        <v>735</v>
      </c>
      <c r="IMG96" s="917" t="s">
        <v>735</v>
      </c>
      <c r="IMH96" s="917" t="s">
        <v>735</v>
      </c>
      <c r="IMI96" s="917" t="s">
        <v>735</v>
      </c>
      <c r="IMJ96" s="917" t="s">
        <v>735</v>
      </c>
      <c r="IMK96" s="917" t="s">
        <v>735</v>
      </c>
      <c r="IML96" s="917" t="s">
        <v>735</v>
      </c>
      <c r="IMM96" s="917" t="s">
        <v>735</v>
      </c>
      <c r="IMN96" s="917" t="s">
        <v>735</v>
      </c>
      <c r="IMO96" s="917" t="s">
        <v>735</v>
      </c>
      <c r="IMP96" s="917" t="s">
        <v>735</v>
      </c>
      <c r="IMQ96" s="917" t="s">
        <v>735</v>
      </c>
      <c r="IMR96" s="917" t="s">
        <v>735</v>
      </c>
      <c r="IMS96" s="917" t="s">
        <v>735</v>
      </c>
      <c r="IMT96" s="917" t="s">
        <v>735</v>
      </c>
      <c r="IMU96" s="917" t="s">
        <v>735</v>
      </c>
      <c r="IMV96" s="917" t="s">
        <v>735</v>
      </c>
      <c r="IMW96" s="917" t="s">
        <v>735</v>
      </c>
      <c r="IMX96" s="917" t="s">
        <v>735</v>
      </c>
      <c r="IMY96" s="917" t="s">
        <v>735</v>
      </c>
      <c r="IMZ96" s="917" t="s">
        <v>735</v>
      </c>
      <c r="INA96" s="917" t="s">
        <v>735</v>
      </c>
      <c r="INB96" s="917" t="s">
        <v>735</v>
      </c>
      <c r="INC96" s="917" t="s">
        <v>735</v>
      </c>
      <c r="IND96" s="917" t="s">
        <v>735</v>
      </c>
      <c r="INE96" s="917" t="s">
        <v>735</v>
      </c>
      <c r="INF96" s="917" t="s">
        <v>735</v>
      </c>
      <c r="ING96" s="917" t="s">
        <v>735</v>
      </c>
      <c r="INH96" s="917" t="s">
        <v>735</v>
      </c>
      <c r="INI96" s="917" t="s">
        <v>735</v>
      </c>
      <c r="INJ96" s="917" t="s">
        <v>735</v>
      </c>
      <c r="INK96" s="917" t="s">
        <v>735</v>
      </c>
      <c r="INL96" s="917" t="s">
        <v>735</v>
      </c>
      <c r="INM96" s="917" t="s">
        <v>735</v>
      </c>
      <c r="INN96" s="917" t="s">
        <v>735</v>
      </c>
      <c r="INO96" s="917" t="s">
        <v>735</v>
      </c>
      <c r="INP96" s="917" t="s">
        <v>735</v>
      </c>
      <c r="INQ96" s="917" t="s">
        <v>735</v>
      </c>
      <c r="INR96" s="917" t="s">
        <v>735</v>
      </c>
      <c r="INS96" s="917" t="s">
        <v>735</v>
      </c>
      <c r="INT96" s="917" t="s">
        <v>735</v>
      </c>
      <c r="INU96" s="917" t="s">
        <v>735</v>
      </c>
      <c r="INV96" s="917" t="s">
        <v>735</v>
      </c>
      <c r="INW96" s="917" t="s">
        <v>735</v>
      </c>
      <c r="INX96" s="917" t="s">
        <v>735</v>
      </c>
      <c r="INY96" s="917" t="s">
        <v>735</v>
      </c>
      <c r="INZ96" s="917" t="s">
        <v>735</v>
      </c>
      <c r="IOA96" s="917" t="s">
        <v>735</v>
      </c>
      <c r="IOB96" s="917" t="s">
        <v>735</v>
      </c>
      <c r="IOC96" s="917" t="s">
        <v>735</v>
      </c>
      <c r="IOD96" s="917" t="s">
        <v>735</v>
      </c>
      <c r="IOE96" s="917" t="s">
        <v>735</v>
      </c>
      <c r="IOF96" s="917" t="s">
        <v>735</v>
      </c>
      <c r="IOG96" s="917" t="s">
        <v>735</v>
      </c>
      <c r="IOH96" s="917" t="s">
        <v>735</v>
      </c>
      <c r="IOI96" s="917" t="s">
        <v>735</v>
      </c>
      <c r="IOJ96" s="917" t="s">
        <v>735</v>
      </c>
      <c r="IOK96" s="917" t="s">
        <v>735</v>
      </c>
      <c r="IOL96" s="917" t="s">
        <v>735</v>
      </c>
      <c r="IOM96" s="917" t="s">
        <v>735</v>
      </c>
      <c r="ION96" s="917" t="s">
        <v>735</v>
      </c>
      <c r="IOO96" s="917" t="s">
        <v>735</v>
      </c>
      <c r="IOP96" s="917" t="s">
        <v>735</v>
      </c>
      <c r="IOQ96" s="917" t="s">
        <v>735</v>
      </c>
      <c r="IOR96" s="917" t="s">
        <v>735</v>
      </c>
      <c r="IOS96" s="917" t="s">
        <v>735</v>
      </c>
      <c r="IOT96" s="917" t="s">
        <v>735</v>
      </c>
      <c r="IOU96" s="917" t="s">
        <v>735</v>
      </c>
      <c r="IOV96" s="917" t="s">
        <v>735</v>
      </c>
      <c r="IOW96" s="917" t="s">
        <v>735</v>
      </c>
      <c r="IOX96" s="917" t="s">
        <v>735</v>
      </c>
      <c r="IOY96" s="917" t="s">
        <v>735</v>
      </c>
      <c r="IOZ96" s="917" t="s">
        <v>735</v>
      </c>
      <c r="IPA96" s="917" t="s">
        <v>735</v>
      </c>
      <c r="IPB96" s="917" t="s">
        <v>735</v>
      </c>
      <c r="IPC96" s="917" t="s">
        <v>735</v>
      </c>
      <c r="IPD96" s="917" t="s">
        <v>735</v>
      </c>
      <c r="IPE96" s="917" t="s">
        <v>735</v>
      </c>
      <c r="IPF96" s="917" t="s">
        <v>735</v>
      </c>
      <c r="IPG96" s="917" t="s">
        <v>735</v>
      </c>
      <c r="IPH96" s="917" t="s">
        <v>735</v>
      </c>
      <c r="IPI96" s="917" t="s">
        <v>735</v>
      </c>
      <c r="IPJ96" s="917" t="s">
        <v>735</v>
      </c>
      <c r="IPK96" s="917" t="s">
        <v>735</v>
      </c>
      <c r="IPL96" s="917" t="s">
        <v>735</v>
      </c>
      <c r="IPM96" s="917" t="s">
        <v>735</v>
      </c>
      <c r="IPN96" s="917" t="s">
        <v>735</v>
      </c>
      <c r="IPO96" s="917" t="s">
        <v>735</v>
      </c>
      <c r="IPP96" s="917" t="s">
        <v>735</v>
      </c>
      <c r="IPQ96" s="917" t="s">
        <v>735</v>
      </c>
      <c r="IPR96" s="917" t="s">
        <v>735</v>
      </c>
      <c r="IPS96" s="917" t="s">
        <v>735</v>
      </c>
      <c r="IPT96" s="917" t="s">
        <v>735</v>
      </c>
      <c r="IPU96" s="917" t="s">
        <v>735</v>
      </c>
      <c r="IPV96" s="917" t="s">
        <v>735</v>
      </c>
      <c r="IPW96" s="917" t="s">
        <v>735</v>
      </c>
      <c r="IPX96" s="917" t="s">
        <v>735</v>
      </c>
      <c r="IPY96" s="917" t="s">
        <v>735</v>
      </c>
      <c r="IPZ96" s="917" t="s">
        <v>735</v>
      </c>
      <c r="IQA96" s="917" t="s">
        <v>735</v>
      </c>
      <c r="IQB96" s="917" t="s">
        <v>735</v>
      </c>
      <c r="IQC96" s="917" t="s">
        <v>735</v>
      </c>
      <c r="IQD96" s="917" t="s">
        <v>735</v>
      </c>
      <c r="IQE96" s="917" t="s">
        <v>735</v>
      </c>
      <c r="IQF96" s="917" t="s">
        <v>735</v>
      </c>
      <c r="IQG96" s="917" t="s">
        <v>735</v>
      </c>
      <c r="IQH96" s="917" t="s">
        <v>735</v>
      </c>
      <c r="IQI96" s="917" t="s">
        <v>735</v>
      </c>
      <c r="IQJ96" s="917" t="s">
        <v>735</v>
      </c>
      <c r="IQK96" s="917" t="s">
        <v>735</v>
      </c>
      <c r="IQL96" s="917" t="s">
        <v>735</v>
      </c>
      <c r="IQM96" s="917" t="s">
        <v>735</v>
      </c>
      <c r="IQN96" s="917" t="s">
        <v>735</v>
      </c>
      <c r="IQO96" s="917" t="s">
        <v>735</v>
      </c>
      <c r="IQP96" s="917" t="s">
        <v>735</v>
      </c>
      <c r="IQQ96" s="917" t="s">
        <v>735</v>
      </c>
      <c r="IQR96" s="917" t="s">
        <v>735</v>
      </c>
      <c r="IQS96" s="917" t="s">
        <v>735</v>
      </c>
      <c r="IQT96" s="917" t="s">
        <v>735</v>
      </c>
      <c r="IQU96" s="917" t="s">
        <v>735</v>
      </c>
      <c r="IQV96" s="917" t="s">
        <v>735</v>
      </c>
      <c r="IQW96" s="917" t="s">
        <v>735</v>
      </c>
      <c r="IQX96" s="917" t="s">
        <v>735</v>
      </c>
      <c r="IQY96" s="917" t="s">
        <v>735</v>
      </c>
      <c r="IQZ96" s="917" t="s">
        <v>735</v>
      </c>
      <c r="IRA96" s="917" t="s">
        <v>735</v>
      </c>
      <c r="IRB96" s="917" t="s">
        <v>735</v>
      </c>
      <c r="IRC96" s="917" t="s">
        <v>735</v>
      </c>
      <c r="IRD96" s="917" t="s">
        <v>735</v>
      </c>
      <c r="IRE96" s="917" t="s">
        <v>735</v>
      </c>
      <c r="IRF96" s="917" t="s">
        <v>735</v>
      </c>
      <c r="IRG96" s="917" t="s">
        <v>735</v>
      </c>
      <c r="IRH96" s="917" t="s">
        <v>735</v>
      </c>
      <c r="IRI96" s="917" t="s">
        <v>735</v>
      </c>
      <c r="IRJ96" s="917" t="s">
        <v>735</v>
      </c>
      <c r="IRK96" s="917" t="s">
        <v>735</v>
      </c>
      <c r="IRL96" s="917" t="s">
        <v>735</v>
      </c>
      <c r="IRM96" s="917" t="s">
        <v>735</v>
      </c>
      <c r="IRN96" s="917" t="s">
        <v>735</v>
      </c>
      <c r="IRO96" s="917" t="s">
        <v>735</v>
      </c>
      <c r="IRP96" s="917" t="s">
        <v>735</v>
      </c>
      <c r="IRQ96" s="917" t="s">
        <v>735</v>
      </c>
      <c r="IRR96" s="917" t="s">
        <v>735</v>
      </c>
      <c r="IRS96" s="917" t="s">
        <v>735</v>
      </c>
      <c r="IRT96" s="917" t="s">
        <v>735</v>
      </c>
      <c r="IRU96" s="917" t="s">
        <v>735</v>
      </c>
      <c r="IRV96" s="917" t="s">
        <v>735</v>
      </c>
      <c r="IRW96" s="917" t="s">
        <v>735</v>
      </c>
      <c r="IRX96" s="917" t="s">
        <v>735</v>
      </c>
      <c r="IRY96" s="917" t="s">
        <v>735</v>
      </c>
      <c r="IRZ96" s="917" t="s">
        <v>735</v>
      </c>
      <c r="ISA96" s="917" t="s">
        <v>735</v>
      </c>
      <c r="ISB96" s="917" t="s">
        <v>735</v>
      </c>
      <c r="ISC96" s="917" t="s">
        <v>735</v>
      </c>
      <c r="ISD96" s="917" t="s">
        <v>735</v>
      </c>
      <c r="ISE96" s="917" t="s">
        <v>735</v>
      </c>
      <c r="ISF96" s="917" t="s">
        <v>735</v>
      </c>
      <c r="ISG96" s="917" t="s">
        <v>735</v>
      </c>
      <c r="ISH96" s="917" t="s">
        <v>735</v>
      </c>
      <c r="ISI96" s="917" t="s">
        <v>735</v>
      </c>
      <c r="ISJ96" s="917" t="s">
        <v>735</v>
      </c>
      <c r="ISK96" s="917" t="s">
        <v>735</v>
      </c>
      <c r="ISL96" s="917" t="s">
        <v>735</v>
      </c>
      <c r="ISM96" s="917" t="s">
        <v>735</v>
      </c>
      <c r="ISN96" s="917" t="s">
        <v>735</v>
      </c>
      <c r="ISO96" s="917" t="s">
        <v>735</v>
      </c>
      <c r="ISP96" s="917" t="s">
        <v>735</v>
      </c>
      <c r="ISQ96" s="917" t="s">
        <v>735</v>
      </c>
      <c r="ISR96" s="917" t="s">
        <v>735</v>
      </c>
      <c r="ISS96" s="917" t="s">
        <v>735</v>
      </c>
      <c r="IST96" s="917" t="s">
        <v>735</v>
      </c>
      <c r="ISU96" s="917" t="s">
        <v>735</v>
      </c>
      <c r="ISV96" s="917" t="s">
        <v>735</v>
      </c>
      <c r="ISW96" s="917" t="s">
        <v>735</v>
      </c>
      <c r="ISX96" s="917" t="s">
        <v>735</v>
      </c>
      <c r="ISY96" s="917" t="s">
        <v>735</v>
      </c>
      <c r="ISZ96" s="917" t="s">
        <v>735</v>
      </c>
      <c r="ITA96" s="917" t="s">
        <v>735</v>
      </c>
      <c r="ITB96" s="917" t="s">
        <v>735</v>
      </c>
      <c r="ITC96" s="917" t="s">
        <v>735</v>
      </c>
      <c r="ITD96" s="917" t="s">
        <v>735</v>
      </c>
      <c r="ITE96" s="917" t="s">
        <v>735</v>
      </c>
      <c r="ITF96" s="917" t="s">
        <v>735</v>
      </c>
      <c r="ITG96" s="917" t="s">
        <v>735</v>
      </c>
      <c r="ITH96" s="917" t="s">
        <v>735</v>
      </c>
      <c r="ITI96" s="917" t="s">
        <v>735</v>
      </c>
      <c r="ITJ96" s="917" t="s">
        <v>735</v>
      </c>
      <c r="ITK96" s="917" t="s">
        <v>735</v>
      </c>
      <c r="ITL96" s="917" t="s">
        <v>735</v>
      </c>
      <c r="ITM96" s="917" t="s">
        <v>735</v>
      </c>
      <c r="ITN96" s="917" t="s">
        <v>735</v>
      </c>
      <c r="ITO96" s="917" t="s">
        <v>735</v>
      </c>
      <c r="ITP96" s="917" t="s">
        <v>735</v>
      </c>
      <c r="ITQ96" s="917" t="s">
        <v>735</v>
      </c>
      <c r="ITR96" s="917" t="s">
        <v>735</v>
      </c>
      <c r="ITS96" s="917" t="s">
        <v>735</v>
      </c>
      <c r="ITT96" s="917" t="s">
        <v>735</v>
      </c>
      <c r="ITU96" s="917" t="s">
        <v>735</v>
      </c>
      <c r="ITV96" s="917" t="s">
        <v>735</v>
      </c>
      <c r="ITW96" s="917" t="s">
        <v>735</v>
      </c>
      <c r="ITX96" s="917" t="s">
        <v>735</v>
      </c>
      <c r="ITY96" s="917" t="s">
        <v>735</v>
      </c>
      <c r="ITZ96" s="917" t="s">
        <v>735</v>
      </c>
      <c r="IUA96" s="917" t="s">
        <v>735</v>
      </c>
      <c r="IUB96" s="917" t="s">
        <v>735</v>
      </c>
      <c r="IUC96" s="917" t="s">
        <v>735</v>
      </c>
      <c r="IUD96" s="917" t="s">
        <v>735</v>
      </c>
      <c r="IUE96" s="917" t="s">
        <v>735</v>
      </c>
      <c r="IUF96" s="917" t="s">
        <v>735</v>
      </c>
      <c r="IUG96" s="917" t="s">
        <v>735</v>
      </c>
      <c r="IUH96" s="917" t="s">
        <v>735</v>
      </c>
      <c r="IUI96" s="917" t="s">
        <v>735</v>
      </c>
      <c r="IUJ96" s="917" t="s">
        <v>735</v>
      </c>
      <c r="IUK96" s="917" t="s">
        <v>735</v>
      </c>
      <c r="IUL96" s="917" t="s">
        <v>735</v>
      </c>
      <c r="IUM96" s="917" t="s">
        <v>735</v>
      </c>
      <c r="IUN96" s="917" t="s">
        <v>735</v>
      </c>
      <c r="IUO96" s="917" t="s">
        <v>735</v>
      </c>
      <c r="IUP96" s="917" t="s">
        <v>735</v>
      </c>
      <c r="IUQ96" s="917" t="s">
        <v>735</v>
      </c>
      <c r="IUR96" s="917" t="s">
        <v>735</v>
      </c>
      <c r="IUS96" s="917" t="s">
        <v>735</v>
      </c>
      <c r="IUT96" s="917" t="s">
        <v>735</v>
      </c>
      <c r="IUU96" s="917" t="s">
        <v>735</v>
      </c>
      <c r="IUV96" s="917" t="s">
        <v>735</v>
      </c>
      <c r="IUW96" s="917" t="s">
        <v>735</v>
      </c>
      <c r="IUX96" s="917" t="s">
        <v>735</v>
      </c>
      <c r="IUY96" s="917" t="s">
        <v>735</v>
      </c>
      <c r="IUZ96" s="917" t="s">
        <v>735</v>
      </c>
      <c r="IVA96" s="917" t="s">
        <v>735</v>
      </c>
      <c r="IVB96" s="917" t="s">
        <v>735</v>
      </c>
      <c r="IVC96" s="917" t="s">
        <v>735</v>
      </c>
      <c r="IVD96" s="917" t="s">
        <v>735</v>
      </c>
      <c r="IVE96" s="917" t="s">
        <v>735</v>
      </c>
      <c r="IVF96" s="917" t="s">
        <v>735</v>
      </c>
      <c r="IVG96" s="917" t="s">
        <v>735</v>
      </c>
      <c r="IVH96" s="917" t="s">
        <v>735</v>
      </c>
      <c r="IVI96" s="917" t="s">
        <v>735</v>
      </c>
      <c r="IVJ96" s="917" t="s">
        <v>735</v>
      </c>
      <c r="IVK96" s="917" t="s">
        <v>735</v>
      </c>
      <c r="IVL96" s="917" t="s">
        <v>735</v>
      </c>
      <c r="IVM96" s="917" t="s">
        <v>735</v>
      </c>
      <c r="IVN96" s="917" t="s">
        <v>735</v>
      </c>
      <c r="IVO96" s="917" t="s">
        <v>735</v>
      </c>
      <c r="IVP96" s="917" t="s">
        <v>735</v>
      </c>
      <c r="IVQ96" s="917" t="s">
        <v>735</v>
      </c>
      <c r="IVR96" s="917" t="s">
        <v>735</v>
      </c>
      <c r="IVS96" s="917" t="s">
        <v>735</v>
      </c>
      <c r="IVT96" s="917" t="s">
        <v>735</v>
      </c>
      <c r="IVU96" s="917" t="s">
        <v>735</v>
      </c>
      <c r="IVV96" s="917" t="s">
        <v>735</v>
      </c>
      <c r="IVW96" s="917" t="s">
        <v>735</v>
      </c>
      <c r="IVX96" s="917" t="s">
        <v>735</v>
      </c>
      <c r="IVY96" s="917" t="s">
        <v>735</v>
      </c>
      <c r="IVZ96" s="917" t="s">
        <v>735</v>
      </c>
      <c r="IWA96" s="917" t="s">
        <v>735</v>
      </c>
      <c r="IWB96" s="917" t="s">
        <v>735</v>
      </c>
      <c r="IWC96" s="917" t="s">
        <v>735</v>
      </c>
      <c r="IWD96" s="917" t="s">
        <v>735</v>
      </c>
      <c r="IWE96" s="917" t="s">
        <v>735</v>
      </c>
      <c r="IWF96" s="917" t="s">
        <v>735</v>
      </c>
      <c r="IWG96" s="917" t="s">
        <v>735</v>
      </c>
      <c r="IWH96" s="917" t="s">
        <v>735</v>
      </c>
      <c r="IWI96" s="917" t="s">
        <v>735</v>
      </c>
      <c r="IWJ96" s="917" t="s">
        <v>735</v>
      </c>
      <c r="IWK96" s="917" t="s">
        <v>735</v>
      </c>
      <c r="IWL96" s="917" t="s">
        <v>735</v>
      </c>
      <c r="IWM96" s="917" t="s">
        <v>735</v>
      </c>
      <c r="IWN96" s="917" t="s">
        <v>735</v>
      </c>
      <c r="IWO96" s="917" t="s">
        <v>735</v>
      </c>
      <c r="IWP96" s="917" t="s">
        <v>735</v>
      </c>
      <c r="IWQ96" s="917" t="s">
        <v>735</v>
      </c>
      <c r="IWR96" s="917" t="s">
        <v>735</v>
      </c>
      <c r="IWS96" s="917" t="s">
        <v>735</v>
      </c>
      <c r="IWT96" s="917" t="s">
        <v>735</v>
      </c>
      <c r="IWU96" s="917" t="s">
        <v>735</v>
      </c>
      <c r="IWV96" s="917" t="s">
        <v>735</v>
      </c>
      <c r="IWW96" s="917" t="s">
        <v>735</v>
      </c>
      <c r="IWX96" s="917" t="s">
        <v>735</v>
      </c>
      <c r="IWY96" s="917" t="s">
        <v>735</v>
      </c>
      <c r="IWZ96" s="917" t="s">
        <v>735</v>
      </c>
      <c r="IXA96" s="917" t="s">
        <v>735</v>
      </c>
      <c r="IXB96" s="917" t="s">
        <v>735</v>
      </c>
      <c r="IXC96" s="917" t="s">
        <v>735</v>
      </c>
      <c r="IXD96" s="917" t="s">
        <v>735</v>
      </c>
      <c r="IXE96" s="917" t="s">
        <v>735</v>
      </c>
      <c r="IXF96" s="917" t="s">
        <v>735</v>
      </c>
      <c r="IXG96" s="917" t="s">
        <v>735</v>
      </c>
      <c r="IXH96" s="917" t="s">
        <v>735</v>
      </c>
      <c r="IXI96" s="917" t="s">
        <v>735</v>
      </c>
      <c r="IXJ96" s="917" t="s">
        <v>735</v>
      </c>
      <c r="IXK96" s="917" t="s">
        <v>735</v>
      </c>
      <c r="IXL96" s="917" t="s">
        <v>735</v>
      </c>
      <c r="IXM96" s="917" t="s">
        <v>735</v>
      </c>
      <c r="IXN96" s="917" t="s">
        <v>735</v>
      </c>
      <c r="IXO96" s="917" t="s">
        <v>735</v>
      </c>
      <c r="IXP96" s="917" t="s">
        <v>735</v>
      </c>
      <c r="IXQ96" s="917" t="s">
        <v>735</v>
      </c>
      <c r="IXR96" s="917" t="s">
        <v>735</v>
      </c>
      <c r="IXS96" s="917" t="s">
        <v>735</v>
      </c>
      <c r="IXT96" s="917" t="s">
        <v>735</v>
      </c>
      <c r="IXU96" s="917" t="s">
        <v>735</v>
      </c>
      <c r="IXV96" s="917" t="s">
        <v>735</v>
      </c>
      <c r="IXW96" s="917" t="s">
        <v>735</v>
      </c>
      <c r="IXX96" s="917" t="s">
        <v>735</v>
      </c>
      <c r="IXY96" s="917" t="s">
        <v>735</v>
      </c>
      <c r="IXZ96" s="917" t="s">
        <v>735</v>
      </c>
      <c r="IYA96" s="917" t="s">
        <v>735</v>
      </c>
      <c r="IYB96" s="917" t="s">
        <v>735</v>
      </c>
      <c r="IYC96" s="917" t="s">
        <v>735</v>
      </c>
      <c r="IYD96" s="917" t="s">
        <v>735</v>
      </c>
      <c r="IYE96" s="917" t="s">
        <v>735</v>
      </c>
      <c r="IYF96" s="917" t="s">
        <v>735</v>
      </c>
      <c r="IYG96" s="917" t="s">
        <v>735</v>
      </c>
      <c r="IYH96" s="917" t="s">
        <v>735</v>
      </c>
      <c r="IYI96" s="917" t="s">
        <v>735</v>
      </c>
      <c r="IYJ96" s="917" t="s">
        <v>735</v>
      </c>
      <c r="IYK96" s="917" t="s">
        <v>735</v>
      </c>
      <c r="IYL96" s="917" t="s">
        <v>735</v>
      </c>
      <c r="IYM96" s="917" t="s">
        <v>735</v>
      </c>
      <c r="IYN96" s="917" t="s">
        <v>735</v>
      </c>
      <c r="IYO96" s="917" t="s">
        <v>735</v>
      </c>
      <c r="IYP96" s="917" t="s">
        <v>735</v>
      </c>
      <c r="IYQ96" s="917" t="s">
        <v>735</v>
      </c>
      <c r="IYR96" s="917" t="s">
        <v>735</v>
      </c>
      <c r="IYS96" s="917" t="s">
        <v>735</v>
      </c>
      <c r="IYT96" s="917" t="s">
        <v>735</v>
      </c>
      <c r="IYU96" s="917" t="s">
        <v>735</v>
      </c>
      <c r="IYV96" s="917" t="s">
        <v>735</v>
      </c>
      <c r="IYW96" s="917" t="s">
        <v>735</v>
      </c>
      <c r="IYX96" s="917" t="s">
        <v>735</v>
      </c>
      <c r="IYY96" s="917" t="s">
        <v>735</v>
      </c>
      <c r="IYZ96" s="917" t="s">
        <v>735</v>
      </c>
      <c r="IZA96" s="917" t="s">
        <v>735</v>
      </c>
      <c r="IZB96" s="917" t="s">
        <v>735</v>
      </c>
      <c r="IZC96" s="917" t="s">
        <v>735</v>
      </c>
      <c r="IZD96" s="917" t="s">
        <v>735</v>
      </c>
      <c r="IZE96" s="917" t="s">
        <v>735</v>
      </c>
      <c r="IZF96" s="917" t="s">
        <v>735</v>
      </c>
      <c r="IZG96" s="917" t="s">
        <v>735</v>
      </c>
      <c r="IZH96" s="917" t="s">
        <v>735</v>
      </c>
      <c r="IZI96" s="917" t="s">
        <v>735</v>
      </c>
      <c r="IZJ96" s="917" t="s">
        <v>735</v>
      </c>
      <c r="IZK96" s="917" t="s">
        <v>735</v>
      </c>
      <c r="IZL96" s="917" t="s">
        <v>735</v>
      </c>
      <c r="IZM96" s="917" t="s">
        <v>735</v>
      </c>
      <c r="IZN96" s="917" t="s">
        <v>735</v>
      </c>
      <c r="IZO96" s="917" t="s">
        <v>735</v>
      </c>
      <c r="IZP96" s="917" t="s">
        <v>735</v>
      </c>
      <c r="IZQ96" s="917" t="s">
        <v>735</v>
      </c>
      <c r="IZR96" s="917" t="s">
        <v>735</v>
      </c>
      <c r="IZS96" s="917" t="s">
        <v>735</v>
      </c>
      <c r="IZT96" s="917" t="s">
        <v>735</v>
      </c>
      <c r="IZU96" s="917" t="s">
        <v>735</v>
      </c>
      <c r="IZV96" s="917" t="s">
        <v>735</v>
      </c>
      <c r="IZW96" s="917" t="s">
        <v>735</v>
      </c>
      <c r="IZX96" s="917" t="s">
        <v>735</v>
      </c>
      <c r="IZY96" s="917" t="s">
        <v>735</v>
      </c>
      <c r="IZZ96" s="917" t="s">
        <v>735</v>
      </c>
      <c r="JAA96" s="917" t="s">
        <v>735</v>
      </c>
      <c r="JAB96" s="917" t="s">
        <v>735</v>
      </c>
      <c r="JAC96" s="917" t="s">
        <v>735</v>
      </c>
      <c r="JAD96" s="917" t="s">
        <v>735</v>
      </c>
      <c r="JAE96" s="917" t="s">
        <v>735</v>
      </c>
      <c r="JAF96" s="917" t="s">
        <v>735</v>
      </c>
      <c r="JAG96" s="917" t="s">
        <v>735</v>
      </c>
      <c r="JAH96" s="917" t="s">
        <v>735</v>
      </c>
      <c r="JAI96" s="917" t="s">
        <v>735</v>
      </c>
      <c r="JAJ96" s="917" t="s">
        <v>735</v>
      </c>
      <c r="JAK96" s="917" t="s">
        <v>735</v>
      </c>
      <c r="JAL96" s="917" t="s">
        <v>735</v>
      </c>
      <c r="JAM96" s="917" t="s">
        <v>735</v>
      </c>
      <c r="JAN96" s="917" t="s">
        <v>735</v>
      </c>
      <c r="JAO96" s="917" t="s">
        <v>735</v>
      </c>
      <c r="JAP96" s="917" t="s">
        <v>735</v>
      </c>
      <c r="JAQ96" s="917" t="s">
        <v>735</v>
      </c>
      <c r="JAR96" s="917" t="s">
        <v>735</v>
      </c>
      <c r="JAS96" s="917" t="s">
        <v>735</v>
      </c>
      <c r="JAT96" s="917" t="s">
        <v>735</v>
      </c>
      <c r="JAU96" s="917" t="s">
        <v>735</v>
      </c>
      <c r="JAV96" s="917" t="s">
        <v>735</v>
      </c>
      <c r="JAW96" s="917" t="s">
        <v>735</v>
      </c>
      <c r="JAX96" s="917" t="s">
        <v>735</v>
      </c>
      <c r="JAY96" s="917" t="s">
        <v>735</v>
      </c>
      <c r="JAZ96" s="917" t="s">
        <v>735</v>
      </c>
      <c r="JBA96" s="917" t="s">
        <v>735</v>
      </c>
      <c r="JBB96" s="917" t="s">
        <v>735</v>
      </c>
      <c r="JBC96" s="917" t="s">
        <v>735</v>
      </c>
      <c r="JBD96" s="917" t="s">
        <v>735</v>
      </c>
      <c r="JBE96" s="917" t="s">
        <v>735</v>
      </c>
      <c r="JBF96" s="917" t="s">
        <v>735</v>
      </c>
      <c r="JBG96" s="917" t="s">
        <v>735</v>
      </c>
      <c r="JBH96" s="917" t="s">
        <v>735</v>
      </c>
      <c r="JBI96" s="917" t="s">
        <v>735</v>
      </c>
      <c r="JBJ96" s="917" t="s">
        <v>735</v>
      </c>
      <c r="JBK96" s="917" t="s">
        <v>735</v>
      </c>
      <c r="JBL96" s="917" t="s">
        <v>735</v>
      </c>
      <c r="JBM96" s="917" t="s">
        <v>735</v>
      </c>
      <c r="JBN96" s="917" t="s">
        <v>735</v>
      </c>
      <c r="JBO96" s="917" t="s">
        <v>735</v>
      </c>
      <c r="JBP96" s="917" t="s">
        <v>735</v>
      </c>
      <c r="JBQ96" s="917" t="s">
        <v>735</v>
      </c>
      <c r="JBR96" s="917" t="s">
        <v>735</v>
      </c>
      <c r="JBS96" s="917" t="s">
        <v>735</v>
      </c>
      <c r="JBT96" s="917" t="s">
        <v>735</v>
      </c>
      <c r="JBU96" s="917" t="s">
        <v>735</v>
      </c>
      <c r="JBV96" s="917" t="s">
        <v>735</v>
      </c>
      <c r="JBW96" s="917" t="s">
        <v>735</v>
      </c>
      <c r="JBX96" s="917" t="s">
        <v>735</v>
      </c>
      <c r="JBY96" s="917" t="s">
        <v>735</v>
      </c>
      <c r="JBZ96" s="917" t="s">
        <v>735</v>
      </c>
      <c r="JCA96" s="917" t="s">
        <v>735</v>
      </c>
      <c r="JCB96" s="917" t="s">
        <v>735</v>
      </c>
      <c r="JCC96" s="917" t="s">
        <v>735</v>
      </c>
      <c r="JCD96" s="917" t="s">
        <v>735</v>
      </c>
      <c r="JCE96" s="917" t="s">
        <v>735</v>
      </c>
      <c r="JCF96" s="917" t="s">
        <v>735</v>
      </c>
      <c r="JCG96" s="917" t="s">
        <v>735</v>
      </c>
      <c r="JCH96" s="917" t="s">
        <v>735</v>
      </c>
      <c r="JCI96" s="917" t="s">
        <v>735</v>
      </c>
      <c r="JCJ96" s="917" t="s">
        <v>735</v>
      </c>
      <c r="JCK96" s="917" t="s">
        <v>735</v>
      </c>
      <c r="JCL96" s="917" t="s">
        <v>735</v>
      </c>
      <c r="JCM96" s="917" t="s">
        <v>735</v>
      </c>
      <c r="JCN96" s="917" t="s">
        <v>735</v>
      </c>
      <c r="JCO96" s="917" t="s">
        <v>735</v>
      </c>
      <c r="JCP96" s="917" t="s">
        <v>735</v>
      </c>
      <c r="JCQ96" s="917" t="s">
        <v>735</v>
      </c>
      <c r="JCR96" s="917" t="s">
        <v>735</v>
      </c>
      <c r="JCS96" s="917" t="s">
        <v>735</v>
      </c>
      <c r="JCT96" s="917" t="s">
        <v>735</v>
      </c>
      <c r="JCU96" s="917" t="s">
        <v>735</v>
      </c>
      <c r="JCV96" s="917" t="s">
        <v>735</v>
      </c>
      <c r="JCW96" s="917" t="s">
        <v>735</v>
      </c>
      <c r="JCX96" s="917" t="s">
        <v>735</v>
      </c>
      <c r="JCY96" s="917" t="s">
        <v>735</v>
      </c>
      <c r="JCZ96" s="917" t="s">
        <v>735</v>
      </c>
      <c r="JDA96" s="917" t="s">
        <v>735</v>
      </c>
      <c r="JDB96" s="917" t="s">
        <v>735</v>
      </c>
      <c r="JDC96" s="917" t="s">
        <v>735</v>
      </c>
      <c r="JDD96" s="917" t="s">
        <v>735</v>
      </c>
      <c r="JDE96" s="917" t="s">
        <v>735</v>
      </c>
      <c r="JDF96" s="917" t="s">
        <v>735</v>
      </c>
      <c r="JDG96" s="917" t="s">
        <v>735</v>
      </c>
      <c r="JDH96" s="917" t="s">
        <v>735</v>
      </c>
      <c r="JDI96" s="917" t="s">
        <v>735</v>
      </c>
      <c r="JDJ96" s="917" t="s">
        <v>735</v>
      </c>
      <c r="JDK96" s="917" t="s">
        <v>735</v>
      </c>
      <c r="JDL96" s="917" t="s">
        <v>735</v>
      </c>
      <c r="JDM96" s="917" t="s">
        <v>735</v>
      </c>
      <c r="JDN96" s="917" t="s">
        <v>735</v>
      </c>
      <c r="JDO96" s="917" t="s">
        <v>735</v>
      </c>
      <c r="JDP96" s="917" t="s">
        <v>735</v>
      </c>
      <c r="JDQ96" s="917" t="s">
        <v>735</v>
      </c>
      <c r="JDR96" s="917" t="s">
        <v>735</v>
      </c>
      <c r="JDS96" s="917" t="s">
        <v>735</v>
      </c>
      <c r="JDT96" s="917" t="s">
        <v>735</v>
      </c>
      <c r="JDU96" s="917" t="s">
        <v>735</v>
      </c>
      <c r="JDV96" s="917" t="s">
        <v>735</v>
      </c>
      <c r="JDW96" s="917" t="s">
        <v>735</v>
      </c>
      <c r="JDX96" s="917" t="s">
        <v>735</v>
      </c>
      <c r="JDY96" s="917" t="s">
        <v>735</v>
      </c>
      <c r="JDZ96" s="917" t="s">
        <v>735</v>
      </c>
      <c r="JEA96" s="917" t="s">
        <v>735</v>
      </c>
      <c r="JEB96" s="917" t="s">
        <v>735</v>
      </c>
      <c r="JEC96" s="917" t="s">
        <v>735</v>
      </c>
      <c r="JED96" s="917" t="s">
        <v>735</v>
      </c>
      <c r="JEE96" s="917" t="s">
        <v>735</v>
      </c>
      <c r="JEF96" s="917" t="s">
        <v>735</v>
      </c>
      <c r="JEG96" s="917" t="s">
        <v>735</v>
      </c>
      <c r="JEH96" s="917" t="s">
        <v>735</v>
      </c>
      <c r="JEI96" s="917" t="s">
        <v>735</v>
      </c>
      <c r="JEJ96" s="917" t="s">
        <v>735</v>
      </c>
      <c r="JEK96" s="917" t="s">
        <v>735</v>
      </c>
      <c r="JEL96" s="917" t="s">
        <v>735</v>
      </c>
      <c r="JEM96" s="917" t="s">
        <v>735</v>
      </c>
      <c r="JEN96" s="917" t="s">
        <v>735</v>
      </c>
      <c r="JEO96" s="917" t="s">
        <v>735</v>
      </c>
      <c r="JEP96" s="917" t="s">
        <v>735</v>
      </c>
      <c r="JEQ96" s="917" t="s">
        <v>735</v>
      </c>
      <c r="JER96" s="917" t="s">
        <v>735</v>
      </c>
      <c r="JES96" s="917" t="s">
        <v>735</v>
      </c>
      <c r="JET96" s="917" t="s">
        <v>735</v>
      </c>
      <c r="JEU96" s="917" t="s">
        <v>735</v>
      </c>
      <c r="JEV96" s="917" t="s">
        <v>735</v>
      </c>
      <c r="JEW96" s="917" t="s">
        <v>735</v>
      </c>
      <c r="JEX96" s="917" t="s">
        <v>735</v>
      </c>
      <c r="JEY96" s="917" t="s">
        <v>735</v>
      </c>
      <c r="JEZ96" s="917" t="s">
        <v>735</v>
      </c>
      <c r="JFA96" s="917" t="s">
        <v>735</v>
      </c>
      <c r="JFB96" s="917" t="s">
        <v>735</v>
      </c>
      <c r="JFC96" s="917" t="s">
        <v>735</v>
      </c>
      <c r="JFD96" s="917" t="s">
        <v>735</v>
      </c>
      <c r="JFE96" s="917" t="s">
        <v>735</v>
      </c>
      <c r="JFF96" s="917" t="s">
        <v>735</v>
      </c>
      <c r="JFG96" s="917" t="s">
        <v>735</v>
      </c>
      <c r="JFH96" s="917" t="s">
        <v>735</v>
      </c>
      <c r="JFI96" s="917" t="s">
        <v>735</v>
      </c>
      <c r="JFJ96" s="917" t="s">
        <v>735</v>
      </c>
      <c r="JFK96" s="917" t="s">
        <v>735</v>
      </c>
      <c r="JFL96" s="917" t="s">
        <v>735</v>
      </c>
      <c r="JFM96" s="917" t="s">
        <v>735</v>
      </c>
      <c r="JFN96" s="917" t="s">
        <v>735</v>
      </c>
      <c r="JFO96" s="917" t="s">
        <v>735</v>
      </c>
      <c r="JFP96" s="917" t="s">
        <v>735</v>
      </c>
      <c r="JFQ96" s="917" t="s">
        <v>735</v>
      </c>
      <c r="JFR96" s="917" t="s">
        <v>735</v>
      </c>
      <c r="JFS96" s="917" t="s">
        <v>735</v>
      </c>
      <c r="JFT96" s="917" t="s">
        <v>735</v>
      </c>
      <c r="JFU96" s="917" t="s">
        <v>735</v>
      </c>
      <c r="JFV96" s="917" t="s">
        <v>735</v>
      </c>
      <c r="JFW96" s="917" t="s">
        <v>735</v>
      </c>
      <c r="JFX96" s="917" t="s">
        <v>735</v>
      </c>
      <c r="JFY96" s="917" t="s">
        <v>735</v>
      </c>
      <c r="JFZ96" s="917" t="s">
        <v>735</v>
      </c>
      <c r="JGA96" s="917" t="s">
        <v>735</v>
      </c>
      <c r="JGB96" s="917" t="s">
        <v>735</v>
      </c>
      <c r="JGC96" s="917" t="s">
        <v>735</v>
      </c>
      <c r="JGD96" s="917" t="s">
        <v>735</v>
      </c>
      <c r="JGE96" s="917" t="s">
        <v>735</v>
      </c>
      <c r="JGF96" s="917" t="s">
        <v>735</v>
      </c>
      <c r="JGG96" s="917" t="s">
        <v>735</v>
      </c>
      <c r="JGH96" s="917" t="s">
        <v>735</v>
      </c>
      <c r="JGI96" s="917" t="s">
        <v>735</v>
      </c>
      <c r="JGJ96" s="917" t="s">
        <v>735</v>
      </c>
      <c r="JGK96" s="917" t="s">
        <v>735</v>
      </c>
      <c r="JGL96" s="917" t="s">
        <v>735</v>
      </c>
      <c r="JGM96" s="917" t="s">
        <v>735</v>
      </c>
      <c r="JGN96" s="917" t="s">
        <v>735</v>
      </c>
      <c r="JGO96" s="917" t="s">
        <v>735</v>
      </c>
      <c r="JGP96" s="917" t="s">
        <v>735</v>
      </c>
      <c r="JGQ96" s="917" t="s">
        <v>735</v>
      </c>
      <c r="JGR96" s="917" t="s">
        <v>735</v>
      </c>
      <c r="JGS96" s="917" t="s">
        <v>735</v>
      </c>
      <c r="JGT96" s="917" t="s">
        <v>735</v>
      </c>
      <c r="JGU96" s="917" t="s">
        <v>735</v>
      </c>
      <c r="JGV96" s="917" t="s">
        <v>735</v>
      </c>
      <c r="JGW96" s="917" t="s">
        <v>735</v>
      </c>
      <c r="JGX96" s="917" t="s">
        <v>735</v>
      </c>
      <c r="JGY96" s="917" t="s">
        <v>735</v>
      </c>
      <c r="JGZ96" s="917" t="s">
        <v>735</v>
      </c>
      <c r="JHA96" s="917" t="s">
        <v>735</v>
      </c>
      <c r="JHB96" s="917" t="s">
        <v>735</v>
      </c>
      <c r="JHC96" s="917" t="s">
        <v>735</v>
      </c>
      <c r="JHD96" s="917" t="s">
        <v>735</v>
      </c>
      <c r="JHE96" s="917" t="s">
        <v>735</v>
      </c>
      <c r="JHF96" s="917" t="s">
        <v>735</v>
      </c>
      <c r="JHG96" s="917" t="s">
        <v>735</v>
      </c>
      <c r="JHH96" s="917" t="s">
        <v>735</v>
      </c>
      <c r="JHI96" s="917" t="s">
        <v>735</v>
      </c>
      <c r="JHJ96" s="917" t="s">
        <v>735</v>
      </c>
      <c r="JHK96" s="917" t="s">
        <v>735</v>
      </c>
      <c r="JHL96" s="917" t="s">
        <v>735</v>
      </c>
      <c r="JHM96" s="917" t="s">
        <v>735</v>
      </c>
      <c r="JHN96" s="917" t="s">
        <v>735</v>
      </c>
      <c r="JHO96" s="917" t="s">
        <v>735</v>
      </c>
      <c r="JHP96" s="917" t="s">
        <v>735</v>
      </c>
      <c r="JHQ96" s="917" t="s">
        <v>735</v>
      </c>
      <c r="JHR96" s="917" t="s">
        <v>735</v>
      </c>
      <c r="JHS96" s="917" t="s">
        <v>735</v>
      </c>
      <c r="JHT96" s="917" t="s">
        <v>735</v>
      </c>
      <c r="JHU96" s="917" t="s">
        <v>735</v>
      </c>
      <c r="JHV96" s="917" t="s">
        <v>735</v>
      </c>
      <c r="JHW96" s="917" t="s">
        <v>735</v>
      </c>
      <c r="JHX96" s="917" t="s">
        <v>735</v>
      </c>
      <c r="JHY96" s="917" t="s">
        <v>735</v>
      </c>
      <c r="JHZ96" s="917" t="s">
        <v>735</v>
      </c>
      <c r="JIA96" s="917" t="s">
        <v>735</v>
      </c>
      <c r="JIB96" s="917" t="s">
        <v>735</v>
      </c>
      <c r="JIC96" s="917" t="s">
        <v>735</v>
      </c>
      <c r="JID96" s="917" t="s">
        <v>735</v>
      </c>
      <c r="JIE96" s="917" t="s">
        <v>735</v>
      </c>
      <c r="JIF96" s="917" t="s">
        <v>735</v>
      </c>
      <c r="JIG96" s="917" t="s">
        <v>735</v>
      </c>
      <c r="JIH96" s="917" t="s">
        <v>735</v>
      </c>
      <c r="JII96" s="917" t="s">
        <v>735</v>
      </c>
      <c r="JIJ96" s="917" t="s">
        <v>735</v>
      </c>
      <c r="JIK96" s="917" t="s">
        <v>735</v>
      </c>
      <c r="JIL96" s="917" t="s">
        <v>735</v>
      </c>
      <c r="JIM96" s="917" t="s">
        <v>735</v>
      </c>
      <c r="JIN96" s="917" t="s">
        <v>735</v>
      </c>
      <c r="JIO96" s="917" t="s">
        <v>735</v>
      </c>
      <c r="JIP96" s="917" t="s">
        <v>735</v>
      </c>
      <c r="JIQ96" s="917" t="s">
        <v>735</v>
      </c>
      <c r="JIR96" s="917" t="s">
        <v>735</v>
      </c>
      <c r="JIS96" s="917" t="s">
        <v>735</v>
      </c>
      <c r="JIT96" s="917" t="s">
        <v>735</v>
      </c>
      <c r="JIU96" s="917" t="s">
        <v>735</v>
      </c>
      <c r="JIV96" s="917" t="s">
        <v>735</v>
      </c>
      <c r="JIW96" s="917" t="s">
        <v>735</v>
      </c>
      <c r="JIX96" s="917" t="s">
        <v>735</v>
      </c>
      <c r="JIY96" s="917" t="s">
        <v>735</v>
      </c>
      <c r="JIZ96" s="917" t="s">
        <v>735</v>
      </c>
      <c r="JJA96" s="917" t="s">
        <v>735</v>
      </c>
      <c r="JJB96" s="917" t="s">
        <v>735</v>
      </c>
      <c r="JJC96" s="917" t="s">
        <v>735</v>
      </c>
      <c r="JJD96" s="917" t="s">
        <v>735</v>
      </c>
      <c r="JJE96" s="917" t="s">
        <v>735</v>
      </c>
      <c r="JJF96" s="917" t="s">
        <v>735</v>
      </c>
      <c r="JJG96" s="917" t="s">
        <v>735</v>
      </c>
      <c r="JJH96" s="917" t="s">
        <v>735</v>
      </c>
      <c r="JJI96" s="917" t="s">
        <v>735</v>
      </c>
      <c r="JJJ96" s="917" t="s">
        <v>735</v>
      </c>
      <c r="JJK96" s="917" t="s">
        <v>735</v>
      </c>
      <c r="JJL96" s="917" t="s">
        <v>735</v>
      </c>
      <c r="JJM96" s="917" t="s">
        <v>735</v>
      </c>
      <c r="JJN96" s="917" t="s">
        <v>735</v>
      </c>
      <c r="JJO96" s="917" t="s">
        <v>735</v>
      </c>
      <c r="JJP96" s="917" t="s">
        <v>735</v>
      </c>
      <c r="JJQ96" s="917" t="s">
        <v>735</v>
      </c>
      <c r="JJR96" s="917" t="s">
        <v>735</v>
      </c>
      <c r="JJS96" s="917" t="s">
        <v>735</v>
      </c>
      <c r="JJT96" s="917" t="s">
        <v>735</v>
      </c>
      <c r="JJU96" s="917" t="s">
        <v>735</v>
      </c>
      <c r="JJV96" s="917" t="s">
        <v>735</v>
      </c>
      <c r="JJW96" s="917" t="s">
        <v>735</v>
      </c>
      <c r="JJX96" s="917" t="s">
        <v>735</v>
      </c>
      <c r="JJY96" s="917" t="s">
        <v>735</v>
      </c>
      <c r="JJZ96" s="917" t="s">
        <v>735</v>
      </c>
      <c r="JKA96" s="917" t="s">
        <v>735</v>
      </c>
      <c r="JKB96" s="917" t="s">
        <v>735</v>
      </c>
      <c r="JKC96" s="917" t="s">
        <v>735</v>
      </c>
      <c r="JKD96" s="917" t="s">
        <v>735</v>
      </c>
      <c r="JKE96" s="917" t="s">
        <v>735</v>
      </c>
      <c r="JKF96" s="917" t="s">
        <v>735</v>
      </c>
      <c r="JKG96" s="917" t="s">
        <v>735</v>
      </c>
      <c r="JKH96" s="917" t="s">
        <v>735</v>
      </c>
      <c r="JKI96" s="917" t="s">
        <v>735</v>
      </c>
      <c r="JKJ96" s="917" t="s">
        <v>735</v>
      </c>
      <c r="JKK96" s="917" t="s">
        <v>735</v>
      </c>
      <c r="JKL96" s="917" t="s">
        <v>735</v>
      </c>
      <c r="JKM96" s="917" t="s">
        <v>735</v>
      </c>
      <c r="JKN96" s="917" t="s">
        <v>735</v>
      </c>
      <c r="JKO96" s="917" t="s">
        <v>735</v>
      </c>
      <c r="JKP96" s="917" t="s">
        <v>735</v>
      </c>
      <c r="JKQ96" s="917" t="s">
        <v>735</v>
      </c>
      <c r="JKR96" s="917" t="s">
        <v>735</v>
      </c>
      <c r="JKS96" s="917" t="s">
        <v>735</v>
      </c>
      <c r="JKT96" s="917" t="s">
        <v>735</v>
      </c>
      <c r="JKU96" s="917" t="s">
        <v>735</v>
      </c>
      <c r="JKV96" s="917" t="s">
        <v>735</v>
      </c>
      <c r="JKW96" s="917" t="s">
        <v>735</v>
      </c>
      <c r="JKX96" s="917" t="s">
        <v>735</v>
      </c>
      <c r="JKY96" s="917" t="s">
        <v>735</v>
      </c>
      <c r="JKZ96" s="917" t="s">
        <v>735</v>
      </c>
      <c r="JLA96" s="917" t="s">
        <v>735</v>
      </c>
      <c r="JLB96" s="917" t="s">
        <v>735</v>
      </c>
      <c r="JLC96" s="917" t="s">
        <v>735</v>
      </c>
      <c r="JLD96" s="917" t="s">
        <v>735</v>
      </c>
      <c r="JLE96" s="917" t="s">
        <v>735</v>
      </c>
      <c r="JLF96" s="917" t="s">
        <v>735</v>
      </c>
      <c r="JLG96" s="917" t="s">
        <v>735</v>
      </c>
      <c r="JLH96" s="917" t="s">
        <v>735</v>
      </c>
      <c r="JLI96" s="917" t="s">
        <v>735</v>
      </c>
      <c r="JLJ96" s="917" t="s">
        <v>735</v>
      </c>
      <c r="JLK96" s="917" t="s">
        <v>735</v>
      </c>
      <c r="JLL96" s="917" t="s">
        <v>735</v>
      </c>
      <c r="JLM96" s="917" t="s">
        <v>735</v>
      </c>
      <c r="JLN96" s="917" t="s">
        <v>735</v>
      </c>
      <c r="JLO96" s="917" t="s">
        <v>735</v>
      </c>
      <c r="JLP96" s="917" t="s">
        <v>735</v>
      </c>
      <c r="JLQ96" s="917" t="s">
        <v>735</v>
      </c>
      <c r="JLR96" s="917" t="s">
        <v>735</v>
      </c>
      <c r="JLS96" s="917" t="s">
        <v>735</v>
      </c>
      <c r="JLT96" s="917" t="s">
        <v>735</v>
      </c>
      <c r="JLU96" s="917" t="s">
        <v>735</v>
      </c>
      <c r="JLV96" s="917" t="s">
        <v>735</v>
      </c>
      <c r="JLW96" s="917" t="s">
        <v>735</v>
      </c>
      <c r="JLX96" s="917" t="s">
        <v>735</v>
      </c>
      <c r="JLY96" s="917" t="s">
        <v>735</v>
      </c>
      <c r="JLZ96" s="917" t="s">
        <v>735</v>
      </c>
      <c r="JMA96" s="917" t="s">
        <v>735</v>
      </c>
      <c r="JMB96" s="917" t="s">
        <v>735</v>
      </c>
      <c r="JMC96" s="917" t="s">
        <v>735</v>
      </c>
      <c r="JMD96" s="917" t="s">
        <v>735</v>
      </c>
      <c r="JME96" s="917" t="s">
        <v>735</v>
      </c>
      <c r="JMF96" s="917" t="s">
        <v>735</v>
      </c>
      <c r="JMG96" s="917" t="s">
        <v>735</v>
      </c>
      <c r="JMH96" s="917" t="s">
        <v>735</v>
      </c>
      <c r="JMI96" s="917" t="s">
        <v>735</v>
      </c>
      <c r="JMJ96" s="917" t="s">
        <v>735</v>
      </c>
      <c r="JMK96" s="917" t="s">
        <v>735</v>
      </c>
      <c r="JML96" s="917" t="s">
        <v>735</v>
      </c>
      <c r="JMM96" s="917" t="s">
        <v>735</v>
      </c>
      <c r="JMN96" s="917" t="s">
        <v>735</v>
      </c>
      <c r="JMO96" s="917" t="s">
        <v>735</v>
      </c>
      <c r="JMP96" s="917" t="s">
        <v>735</v>
      </c>
      <c r="JMQ96" s="917" t="s">
        <v>735</v>
      </c>
      <c r="JMR96" s="917" t="s">
        <v>735</v>
      </c>
      <c r="JMS96" s="917" t="s">
        <v>735</v>
      </c>
      <c r="JMT96" s="917" t="s">
        <v>735</v>
      </c>
      <c r="JMU96" s="917" t="s">
        <v>735</v>
      </c>
      <c r="JMV96" s="917" t="s">
        <v>735</v>
      </c>
      <c r="JMW96" s="917" t="s">
        <v>735</v>
      </c>
      <c r="JMX96" s="917" t="s">
        <v>735</v>
      </c>
      <c r="JMY96" s="917" t="s">
        <v>735</v>
      </c>
      <c r="JMZ96" s="917" t="s">
        <v>735</v>
      </c>
      <c r="JNA96" s="917" t="s">
        <v>735</v>
      </c>
      <c r="JNB96" s="917" t="s">
        <v>735</v>
      </c>
      <c r="JNC96" s="917" t="s">
        <v>735</v>
      </c>
      <c r="JND96" s="917" t="s">
        <v>735</v>
      </c>
      <c r="JNE96" s="917" t="s">
        <v>735</v>
      </c>
      <c r="JNF96" s="917" t="s">
        <v>735</v>
      </c>
      <c r="JNG96" s="917" t="s">
        <v>735</v>
      </c>
      <c r="JNH96" s="917" t="s">
        <v>735</v>
      </c>
      <c r="JNI96" s="917" t="s">
        <v>735</v>
      </c>
      <c r="JNJ96" s="917" t="s">
        <v>735</v>
      </c>
      <c r="JNK96" s="917" t="s">
        <v>735</v>
      </c>
      <c r="JNL96" s="917" t="s">
        <v>735</v>
      </c>
      <c r="JNM96" s="917" t="s">
        <v>735</v>
      </c>
      <c r="JNN96" s="917" t="s">
        <v>735</v>
      </c>
      <c r="JNO96" s="917" t="s">
        <v>735</v>
      </c>
      <c r="JNP96" s="917" t="s">
        <v>735</v>
      </c>
      <c r="JNQ96" s="917" t="s">
        <v>735</v>
      </c>
      <c r="JNR96" s="917" t="s">
        <v>735</v>
      </c>
      <c r="JNS96" s="917" t="s">
        <v>735</v>
      </c>
      <c r="JNT96" s="917" t="s">
        <v>735</v>
      </c>
      <c r="JNU96" s="917" t="s">
        <v>735</v>
      </c>
      <c r="JNV96" s="917" t="s">
        <v>735</v>
      </c>
      <c r="JNW96" s="917" t="s">
        <v>735</v>
      </c>
      <c r="JNX96" s="917" t="s">
        <v>735</v>
      </c>
      <c r="JNY96" s="917" t="s">
        <v>735</v>
      </c>
      <c r="JNZ96" s="917" t="s">
        <v>735</v>
      </c>
      <c r="JOA96" s="917" t="s">
        <v>735</v>
      </c>
      <c r="JOB96" s="917" t="s">
        <v>735</v>
      </c>
      <c r="JOC96" s="917" t="s">
        <v>735</v>
      </c>
      <c r="JOD96" s="917" t="s">
        <v>735</v>
      </c>
      <c r="JOE96" s="917" t="s">
        <v>735</v>
      </c>
      <c r="JOF96" s="917" t="s">
        <v>735</v>
      </c>
      <c r="JOG96" s="917" t="s">
        <v>735</v>
      </c>
      <c r="JOH96" s="917" t="s">
        <v>735</v>
      </c>
      <c r="JOI96" s="917" t="s">
        <v>735</v>
      </c>
      <c r="JOJ96" s="917" t="s">
        <v>735</v>
      </c>
      <c r="JOK96" s="917" t="s">
        <v>735</v>
      </c>
      <c r="JOL96" s="917" t="s">
        <v>735</v>
      </c>
      <c r="JOM96" s="917" t="s">
        <v>735</v>
      </c>
      <c r="JON96" s="917" t="s">
        <v>735</v>
      </c>
      <c r="JOO96" s="917" t="s">
        <v>735</v>
      </c>
      <c r="JOP96" s="917" t="s">
        <v>735</v>
      </c>
      <c r="JOQ96" s="917" t="s">
        <v>735</v>
      </c>
      <c r="JOR96" s="917" t="s">
        <v>735</v>
      </c>
      <c r="JOS96" s="917" t="s">
        <v>735</v>
      </c>
      <c r="JOT96" s="917" t="s">
        <v>735</v>
      </c>
      <c r="JOU96" s="917" t="s">
        <v>735</v>
      </c>
      <c r="JOV96" s="917" t="s">
        <v>735</v>
      </c>
      <c r="JOW96" s="917" t="s">
        <v>735</v>
      </c>
      <c r="JOX96" s="917" t="s">
        <v>735</v>
      </c>
      <c r="JOY96" s="917" t="s">
        <v>735</v>
      </c>
      <c r="JOZ96" s="917" t="s">
        <v>735</v>
      </c>
      <c r="JPA96" s="917" t="s">
        <v>735</v>
      </c>
      <c r="JPB96" s="917" t="s">
        <v>735</v>
      </c>
      <c r="JPC96" s="917" t="s">
        <v>735</v>
      </c>
      <c r="JPD96" s="917" t="s">
        <v>735</v>
      </c>
      <c r="JPE96" s="917" t="s">
        <v>735</v>
      </c>
      <c r="JPF96" s="917" t="s">
        <v>735</v>
      </c>
      <c r="JPG96" s="917" t="s">
        <v>735</v>
      </c>
      <c r="JPH96" s="917" t="s">
        <v>735</v>
      </c>
      <c r="JPI96" s="917" t="s">
        <v>735</v>
      </c>
      <c r="JPJ96" s="917" t="s">
        <v>735</v>
      </c>
      <c r="JPK96" s="917" t="s">
        <v>735</v>
      </c>
      <c r="JPL96" s="917" t="s">
        <v>735</v>
      </c>
      <c r="JPM96" s="917" t="s">
        <v>735</v>
      </c>
      <c r="JPN96" s="917" t="s">
        <v>735</v>
      </c>
      <c r="JPO96" s="917" t="s">
        <v>735</v>
      </c>
      <c r="JPP96" s="917" t="s">
        <v>735</v>
      </c>
      <c r="JPQ96" s="917" t="s">
        <v>735</v>
      </c>
      <c r="JPR96" s="917" t="s">
        <v>735</v>
      </c>
      <c r="JPS96" s="917" t="s">
        <v>735</v>
      </c>
      <c r="JPT96" s="917" t="s">
        <v>735</v>
      </c>
      <c r="JPU96" s="917" t="s">
        <v>735</v>
      </c>
      <c r="JPV96" s="917" t="s">
        <v>735</v>
      </c>
      <c r="JPW96" s="917" t="s">
        <v>735</v>
      </c>
      <c r="JPX96" s="917" t="s">
        <v>735</v>
      </c>
      <c r="JPY96" s="917" t="s">
        <v>735</v>
      </c>
      <c r="JPZ96" s="917" t="s">
        <v>735</v>
      </c>
      <c r="JQA96" s="917" t="s">
        <v>735</v>
      </c>
      <c r="JQB96" s="917" t="s">
        <v>735</v>
      </c>
      <c r="JQC96" s="917" t="s">
        <v>735</v>
      </c>
      <c r="JQD96" s="917" t="s">
        <v>735</v>
      </c>
      <c r="JQE96" s="917" t="s">
        <v>735</v>
      </c>
      <c r="JQF96" s="917" t="s">
        <v>735</v>
      </c>
      <c r="JQG96" s="917" t="s">
        <v>735</v>
      </c>
      <c r="JQH96" s="917" t="s">
        <v>735</v>
      </c>
      <c r="JQI96" s="917" t="s">
        <v>735</v>
      </c>
      <c r="JQJ96" s="917" t="s">
        <v>735</v>
      </c>
      <c r="JQK96" s="917" t="s">
        <v>735</v>
      </c>
      <c r="JQL96" s="917" t="s">
        <v>735</v>
      </c>
      <c r="JQM96" s="917" t="s">
        <v>735</v>
      </c>
      <c r="JQN96" s="917" t="s">
        <v>735</v>
      </c>
      <c r="JQO96" s="917" t="s">
        <v>735</v>
      </c>
      <c r="JQP96" s="917" t="s">
        <v>735</v>
      </c>
      <c r="JQQ96" s="917" t="s">
        <v>735</v>
      </c>
      <c r="JQR96" s="917" t="s">
        <v>735</v>
      </c>
      <c r="JQS96" s="917" t="s">
        <v>735</v>
      </c>
      <c r="JQT96" s="917" t="s">
        <v>735</v>
      </c>
      <c r="JQU96" s="917" t="s">
        <v>735</v>
      </c>
      <c r="JQV96" s="917" t="s">
        <v>735</v>
      </c>
      <c r="JQW96" s="917" t="s">
        <v>735</v>
      </c>
      <c r="JQX96" s="917" t="s">
        <v>735</v>
      </c>
      <c r="JQY96" s="917" t="s">
        <v>735</v>
      </c>
      <c r="JQZ96" s="917" t="s">
        <v>735</v>
      </c>
      <c r="JRA96" s="917" t="s">
        <v>735</v>
      </c>
      <c r="JRB96" s="917" t="s">
        <v>735</v>
      </c>
      <c r="JRC96" s="917" t="s">
        <v>735</v>
      </c>
      <c r="JRD96" s="917" t="s">
        <v>735</v>
      </c>
      <c r="JRE96" s="917" t="s">
        <v>735</v>
      </c>
      <c r="JRF96" s="917" t="s">
        <v>735</v>
      </c>
      <c r="JRG96" s="917" t="s">
        <v>735</v>
      </c>
      <c r="JRH96" s="917" t="s">
        <v>735</v>
      </c>
      <c r="JRI96" s="917" t="s">
        <v>735</v>
      </c>
      <c r="JRJ96" s="917" t="s">
        <v>735</v>
      </c>
      <c r="JRK96" s="917" t="s">
        <v>735</v>
      </c>
      <c r="JRL96" s="917" t="s">
        <v>735</v>
      </c>
      <c r="JRM96" s="917" t="s">
        <v>735</v>
      </c>
      <c r="JRN96" s="917" t="s">
        <v>735</v>
      </c>
      <c r="JRO96" s="917" t="s">
        <v>735</v>
      </c>
      <c r="JRP96" s="917" t="s">
        <v>735</v>
      </c>
      <c r="JRQ96" s="917" t="s">
        <v>735</v>
      </c>
      <c r="JRR96" s="917" t="s">
        <v>735</v>
      </c>
      <c r="JRS96" s="917" t="s">
        <v>735</v>
      </c>
      <c r="JRT96" s="917" t="s">
        <v>735</v>
      </c>
      <c r="JRU96" s="917" t="s">
        <v>735</v>
      </c>
      <c r="JRV96" s="917" t="s">
        <v>735</v>
      </c>
      <c r="JRW96" s="917" t="s">
        <v>735</v>
      </c>
      <c r="JRX96" s="917" t="s">
        <v>735</v>
      </c>
      <c r="JRY96" s="917" t="s">
        <v>735</v>
      </c>
      <c r="JRZ96" s="917" t="s">
        <v>735</v>
      </c>
      <c r="JSA96" s="917" t="s">
        <v>735</v>
      </c>
      <c r="JSB96" s="917" t="s">
        <v>735</v>
      </c>
      <c r="JSC96" s="917" t="s">
        <v>735</v>
      </c>
      <c r="JSD96" s="917" t="s">
        <v>735</v>
      </c>
      <c r="JSE96" s="917" t="s">
        <v>735</v>
      </c>
      <c r="JSF96" s="917" t="s">
        <v>735</v>
      </c>
      <c r="JSG96" s="917" t="s">
        <v>735</v>
      </c>
      <c r="JSH96" s="917" t="s">
        <v>735</v>
      </c>
      <c r="JSI96" s="917" t="s">
        <v>735</v>
      </c>
      <c r="JSJ96" s="917" t="s">
        <v>735</v>
      </c>
      <c r="JSK96" s="917" t="s">
        <v>735</v>
      </c>
      <c r="JSL96" s="917" t="s">
        <v>735</v>
      </c>
      <c r="JSM96" s="917" t="s">
        <v>735</v>
      </c>
      <c r="JSN96" s="917" t="s">
        <v>735</v>
      </c>
      <c r="JSO96" s="917" t="s">
        <v>735</v>
      </c>
      <c r="JSP96" s="917" t="s">
        <v>735</v>
      </c>
      <c r="JSQ96" s="917" t="s">
        <v>735</v>
      </c>
      <c r="JSR96" s="917" t="s">
        <v>735</v>
      </c>
      <c r="JSS96" s="917" t="s">
        <v>735</v>
      </c>
      <c r="JST96" s="917" t="s">
        <v>735</v>
      </c>
      <c r="JSU96" s="917" t="s">
        <v>735</v>
      </c>
      <c r="JSV96" s="917" t="s">
        <v>735</v>
      </c>
      <c r="JSW96" s="917" t="s">
        <v>735</v>
      </c>
      <c r="JSX96" s="917" t="s">
        <v>735</v>
      </c>
      <c r="JSY96" s="917" t="s">
        <v>735</v>
      </c>
      <c r="JSZ96" s="917" t="s">
        <v>735</v>
      </c>
      <c r="JTA96" s="917" t="s">
        <v>735</v>
      </c>
      <c r="JTB96" s="917" t="s">
        <v>735</v>
      </c>
      <c r="JTC96" s="917" t="s">
        <v>735</v>
      </c>
      <c r="JTD96" s="917" t="s">
        <v>735</v>
      </c>
      <c r="JTE96" s="917" t="s">
        <v>735</v>
      </c>
      <c r="JTF96" s="917" t="s">
        <v>735</v>
      </c>
      <c r="JTG96" s="917" t="s">
        <v>735</v>
      </c>
      <c r="JTH96" s="917" t="s">
        <v>735</v>
      </c>
      <c r="JTI96" s="917" t="s">
        <v>735</v>
      </c>
      <c r="JTJ96" s="917" t="s">
        <v>735</v>
      </c>
      <c r="JTK96" s="917" t="s">
        <v>735</v>
      </c>
      <c r="JTL96" s="917" t="s">
        <v>735</v>
      </c>
      <c r="JTM96" s="917" t="s">
        <v>735</v>
      </c>
      <c r="JTN96" s="917" t="s">
        <v>735</v>
      </c>
      <c r="JTO96" s="917" t="s">
        <v>735</v>
      </c>
      <c r="JTP96" s="917" t="s">
        <v>735</v>
      </c>
      <c r="JTQ96" s="917" t="s">
        <v>735</v>
      </c>
      <c r="JTR96" s="917" t="s">
        <v>735</v>
      </c>
      <c r="JTS96" s="917" t="s">
        <v>735</v>
      </c>
      <c r="JTT96" s="917" t="s">
        <v>735</v>
      </c>
      <c r="JTU96" s="917" t="s">
        <v>735</v>
      </c>
      <c r="JTV96" s="917" t="s">
        <v>735</v>
      </c>
      <c r="JTW96" s="917" t="s">
        <v>735</v>
      </c>
      <c r="JTX96" s="917" t="s">
        <v>735</v>
      </c>
      <c r="JTY96" s="917" t="s">
        <v>735</v>
      </c>
      <c r="JTZ96" s="917" t="s">
        <v>735</v>
      </c>
      <c r="JUA96" s="917" t="s">
        <v>735</v>
      </c>
      <c r="JUB96" s="917" t="s">
        <v>735</v>
      </c>
      <c r="JUC96" s="917" t="s">
        <v>735</v>
      </c>
      <c r="JUD96" s="917" t="s">
        <v>735</v>
      </c>
      <c r="JUE96" s="917" t="s">
        <v>735</v>
      </c>
      <c r="JUF96" s="917" t="s">
        <v>735</v>
      </c>
      <c r="JUG96" s="917" t="s">
        <v>735</v>
      </c>
      <c r="JUH96" s="917" t="s">
        <v>735</v>
      </c>
      <c r="JUI96" s="917" t="s">
        <v>735</v>
      </c>
      <c r="JUJ96" s="917" t="s">
        <v>735</v>
      </c>
      <c r="JUK96" s="917" t="s">
        <v>735</v>
      </c>
      <c r="JUL96" s="917" t="s">
        <v>735</v>
      </c>
      <c r="JUM96" s="917" t="s">
        <v>735</v>
      </c>
      <c r="JUN96" s="917" t="s">
        <v>735</v>
      </c>
      <c r="JUO96" s="917" t="s">
        <v>735</v>
      </c>
      <c r="JUP96" s="917" t="s">
        <v>735</v>
      </c>
      <c r="JUQ96" s="917" t="s">
        <v>735</v>
      </c>
      <c r="JUR96" s="917" t="s">
        <v>735</v>
      </c>
      <c r="JUS96" s="917" t="s">
        <v>735</v>
      </c>
      <c r="JUT96" s="917" t="s">
        <v>735</v>
      </c>
      <c r="JUU96" s="917" t="s">
        <v>735</v>
      </c>
      <c r="JUV96" s="917" t="s">
        <v>735</v>
      </c>
      <c r="JUW96" s="917" t="s">
        <v>735</v>
      </c>
      <c r="JUX96" s="917" t="s">
        <v>735</v>
      </c>
      <c r="JUY96" s="917" t="s">
        <v>735</v>
      </c>
      <c r="JUZ96" s="917" t="s">
        <v>735</v>
      </c>
      <c r="JVA96" s="917" t="s">
        <v>735</v>
      </c>
      <c r="JVB96" s="917" t="s">
        <v>735</v>
      </c>
      <c r="JVC96" s="917" t="s">
        <v>735</v>
      </c>
      <c r="JVD96" s="917" t="s">
        <v>735</v>
      </c>
      <c r="JVE96" s="917" t="s">
        <v>735</v>
      </c>
      <c r="JVF96" s="917" t="s">
        <v>735</v>
      </c>
      <c r="JVG96" s="917" t="s">
        <v>735</v>
      </c>
      <c r="JVH96" s="917" t="s">
        <v>735</v>
      </c>
      <c r="JVI96" s="917" t="s">
        <v>735</v>
      </c>
      <c r="JVJ96" s="917" t="s">
        <v>735</v>
      </c>
      <c r="JVK96" s="917" t="s">
        <v>735</v>
      </c>
      <c r="JVL96" s="917" t="s">
        <v>735</v>
      </c>
      <c r="JVM96" s="917" t="s">
        <v>735</v>
      </c>
      <c r="JVN96" s="917" t="s">
        <v>735</v>
      </c>
      <c r="JVO96" s="917" t="s">
        <v>735</v>
      </c>
      <c r="JVP96" s="917" t="s">
        <v>735</v>
      </c>
      <c r="JVQ96" s="917" t="s">
        <v>735</v>
      </c>
      <c r="JVR96" s="917" t="s">
        <v>735</v>
      </c>
      <c r="JVS96" s="917" t="s">
        <v>735</v>
      </c>
      <c r="JVT96" s="917" t="s">
        <v>735</v>
      </c>
      <c r="JVU96" s="917" t="s">
        <v>735</v>
      </c>
      <c r="JVV96" s="917" t="s">
        <v>735</v>
      </c>
      <c r="JVW96" s="917" t="s">
        <v>735</v>
      </c>
      <c r="JVX96" s="917" t="s">
        <v>735</v>
      </c>
      <c r="JVY96" s="917" t="s">
        <v>735</v>
      </c>
      <c r="JVZ96" s="917" t="s">
        <v>735</v>
      </c>
      <c r="JWA96" s="917" t="s">
        <v>735</v>
      </c>
      <c r="JWB96" s="917" t="s">
        <v>735</v>
      </c>
      <c r="JWC96" s="917" t="s">
        <v>735</v>
      </c>
      <c r="JWD96" s="917" t="s">
        <v>735</v>
      </c>
      <c r="JWE96" s="917" t="s">
        <v>735</v>
      </c>
      <c r="JWF96" s="917" t="s">
        <v>735</v>
      </c>
      <c r="JWG96" s="917" t="s">
        <v>735</v>
      </c>
      <c r="JWH96" s="917" t="s">
        <v>735</v>
      </c>
      <c r="JWI96" s="917" t="s">
        <v>735</v>
      </c>
      <c r="JWJ96" s="917" t="s">
        <v>735</v>
      </c>
      <c r="JWK96" s="917" t="s">
        <v>735</v>
      </c>
      <c r="JWL96" s="917" t="s">
        <v>735</v>
      </c>
      <c r="JWM96" s="917" t="s">
        <v>735</v>
      </c>
      <c r="JWN96" s="917" t="s">
        <v>735</v>
      </c>
      <c r="JWO96" s="917" t="s">
        <v>735</v>
      </c>
      <c r="JWP96" s="917" t="s">
        <v>735</v>
      </c>
      <c r="JWQ96" s="917" t="s">
        <v>735</v>
      </c>
      <c r="JWR96" s="917" t="s">
        <v>735</v>
      </c>
      <c r="JWS96" s="917" t="s">
        <v>735</v>
      </c>
      <c r="JWT96" s="917" t="s">
        <v>735</v>
      </c>
      <c r="JWU96" s="917" t="s">
        <v>735</v>
      </c>
      <c r="JWV96" s="917" t="s">
        <v>735</v>
      </c>
      <c r="JWW96" s="917" t="s">
        <v>735</v>
      </c>
      <c r="JWX96" s="917" t="s">
        <v>735</v>
      </c>
      <c r="JWY96" s="917" t="s">
        <v>735</v>
      </c>
      <c r="JWZ96" s="917" t="s">
        <v>735</v>
      </c>
      <c r="JXA96" s="917" t="s">
        <v>735</v>
      </c>
      <c r="JXB96" s="917" t="s">
        <v>735</v>
      </c>
      <c r="JXC96" s="917" t="s">
        <v>735</v>
      </c>
      <c r="JXD96" s="917" t="s">
        <v>735</v>
      </c>
      <c r="JXE96" s="917" t="s">
        <v>735</v>
      </c>
      <c r="JXF96" s="917" t="s">
        <v>735</v>
      </c>
      <c r="JXG96" s="917" t="s">
        <v>735</v>
      </c>
      <c r="JXH96" s="917" t="s">
        <v>735</v>
      </c>
      <c r="JXI96" s="917" t="s">
        <v>735</v>
      </c>
      <c r="JXJ96" s="917" t="s">
        <v>735</v>
      </c>
      <c r="JXK96" s="917" t="s">
        <v>735</v>
      </c>
      <c r="JXL96" s="917" t="s">
        <v>735</v>
      </c>
      <c r="JXM96" s="917" t="s">
        <v>735</v>
      </c>
      <c r="JXN96" s="917" t="s">
        <v>735</v>
      </c>
      <c r="JXO96" s="917" t="s">
        <v>735</v>
      </c>
      <c r="JXP96" s="917" t="s">
        <v>735</v>
      </c>
      <c r="JXQ96" s="917" t="s">
        <v>735</v>
      </c>
      <c r="JXR96" s="917" t="s">
        <v>735</v>
      </c>
      <c r="JXS96" s="917" t="s">
        <v>735</v>
      </c>
      <c r="JXT96" s="917" t="s">
        <v>735</v>
      </c>
      <c r="JXU96" s="917" t="s">
        <v>735</v>
      </c>
      <c r="JXV96" s="917" t="s">
        <v>735</v>
      </c>
      <c r="JXW96" s="917" t="s">
        <v>735</v>
      </c>
      <c r="JXX96" s="917" t="s">
        <v>735</v>
      </c>
      <c r="JXY96" s="917" t="s">
        <v>735</v>
      </c>
      <c r="JXZ96" s="917" t="s">
        <v>735</v>
      </c>
      <c r="JYA96" s="917" t="s">
        <v>735</v>
      </c>
      <c r="JYB96" s="917" t="s">
        <v>735</v>
      </c>
      <c r="JYC96" s="917" t="s">
        <v>735</v>
      </c>
      <c r="JYD96" s="917" t="s">
        <v>735</v>
      </c>
      <c r="JYE96" s="917" t="s">
        <v>735</v>
      </c>
      <c r="JYF96" s="917" t="s">
        <v>735</v>
      </c>
      <c r="JYG96" s="917" t="s">
        <v>735</v>
      </c>
      <c r="JYH96" s="917" t="s">
        <v>735</v>
      </c>
      <c r="JYI96" s="917" t="s">
        <v>735</v>
      </c>
      <c r="JYJ96" s="917" t="s">
        <v>735</v>
      </c>
      <c r="JYK96" s="917" t="s">
        <v>735</v>
      </c>
      <c r="JYL96" s="917" t="s">
        <v>735</v>
      </c>
      <c r="JYM96" s="917" t="s">
        <v>735</v>
      </c>
      <c r="JYN96" s="917" t="s">
        <v>735</v>
      </c>
      <c r="JYO96" s="917" t="s">
        <v>735</v>
      </c>
      <c r="JYP96" s="917" t="s">
        <v>735</v>
      </c>
      <c r="JYQ96" s="917" t="s">
        <v>735</v>
      </c>
      <c r="JYR96" s="917" t="s">
        <v>735</v>
      </c>
      <c r="JYS96" s="917" t="s">
        <v>735</v>
      </c>
      <c r="JYT96" s="917" t="s">
        <v>735</v>
      </c>
      <c r="JYU96" s="917" t="s">
        <v>735</v>
      </c>
      <c r="JYV96" s="917" t="s">
        <v>735</v>
      </c>
      <c r="JYW96" s="917" t="s">
        <v>735</v>
      </c>
      <c r="JYX96" s="917" t="s">
        <v>735</v>
      </c>
      <c r="JYY96" s="917" t="s">
        <v>735</v>
      </c>
      <c r="JYZ96" s="917" t="s">
        <v>735</v>
      </c>
      <c r="JZA96" s="917" t="s">
        <v>735</v>
      </c>
      <c r="JZB96" s="917" t="s">
        <v>735</v>
      </c>
      <c r="JZC96" s="917" t="s">
        <v>735</v>
      </c>
      <c r="JZD96" s="917" t="s">
        <v>735</v>
      </c>
      <c r="JZE96" s="917" t="s">
        <v>735</v>
      </c>
      <c r="JZF96" s="917" t="s">
        <v>735</v>
      </c>
      <c r="JZG96" s="917" t="s">
        <v>735</v>
      </c>
      <c r="JZH96" s="917" t="s">
        <v>735</v>
      </c>
      <c r="JZI96" s="917" t="s">
        <v>735</v>
      </c>
      <c r="JZJ96" s="917" t="s">
        <v>735</v>
      </c>
      <c r="JZK96" s="917" t="s">
        <v>735</v>
      </c>
      <c r="JZL96" s="917" t="s">
        <v>735</v>
      </c>
      <c r="JZM96" s="917" t="s">
        <v>735</v>
      </c>
      <c r="JZN96" s="917" t="s">
        <v>735</v>
      </c>
      <c r="JZO96" s="917" t="s">
        <v>735</v>
      </c>
      <c r="JZP96" s="917" t="s">
        <v>735</v>
      </c>
      <c r="JZQ96" s="917" t="s">
        <v>735</v>
      </c>
      <c r="JZR96" s="917" t="s">
        <v>735</v>
      </c>
      <c r="JZS96" s="917" t="s">
        <v>735</v>
      </c>
      <c r="JZT96" s="917" t="s">
        <v>735</v>
      </c>
      <c r="JZU96" s="917" t="s">
        <v>735</v>
      </c>
      <c r="JZV96" s="917" t="s">
        <v>735</v>
      </c>
      <c r="JZW96" s="917" t="s">
        <v>735</v>
      </c>
      <c r="JZX96" s="917" t="s">
        <v>735</v>
      </c>
      <c r="JZY96" s="917" t="s">
        <v>735</v>
      </c>
      <c r="JZZ96" s="917" t="s">
        <v>735</v>
      </c>
      <c r="KAA96" s="917" t="s">
        <v>735</v>
      </c>
      <c r="KAB96" s="917" t="s">
        <v>735</v>
      </c>
      <c r="KAC96" s="917" t="s">
        <v>735</v>
      </c>
      <c r="KAD96" s="917" t="s">
        <v>735</v>
      </c>
      <c r="KAE96" s="917" t="s">
        <v>735</v>
      </c>
      <c r="KAF96" s="917" t="s">
        <v>735</v>
      </c>
      <c r="KAG96" s="917" t="s">
        <v>735</v>
      </c>
      <c r="KAH96" s="917" t="s">
        <v>735</v>
      </c>
      <c r="KAI96" s="917" t="s">
        <v>735</v>
      </c>
      <c r="KAJ96" s="917" t="s">
        <v>735</v>
      </c>
      <c r="KAK96" s="917" t="s">
        <v>735</v>
      </c>
      <c r="KAL96" s="917" t="s">
        <v>735</v>
      </c>
      <c r="KAM96" s="917" t="s">
        <v>735</v>
      </c>
      <c r="KAN96" s="917" t="s">
        <v>735</v>
      </c>
      <c r="KAO96" s="917" t="s">
        <v>735</v>
      </c>
      <c r="KAP96" s="917" t="s">
        <v>735</v>
      </c>
      <c r="KAQ96" s="917" t="s">
        <v>735</v>
      </c>
      <c r="KAR96" s="917" t="s">
        <v>735</v>
      </c>
      <c r="KAS96" s="917" t="s">
        <v>735</v>
      </c>
      <c r="KAT96" s="917" t="s">
        <v>735</v>
      </c>
      <c r="KAU96" s="917" t="s">
        <v>735</v>
      </c>
      <c r="KAV96" s="917" t="s">
        <v>735</v>
      </c>
      <c r="KAW96" s="917" t="s">
        <v>735</v>
      </c>
      <c r="KAX96" s="917" t="s">
        <v>735</v>
      </c>
      <c r="KAY96" s="917" t="s">
        <v>735</v>
      </c>
      <c r="KAZ96" s="917" t="s">
        <v>735</v>
      </c>
      <c r="KBA96" s="917" t="s">
        <v>735</v>
      </c>
      <c r="KBB96" s="917" t="s">
        <v>735</v>
      </c>
      <c r="KBC96" s="917" t="s">
        <v>735</v>
      </c>
      <c r="KBD96" s="917" t="s">
        <v>735</v>
      </c>
      <c r="KBE96" s="917" t="s">
        <v>735</v>
      </c>
      <c r="KBF96" s="917" t="s">
        <v>735</v>
      </c>
      <c r="KBG96" s="917" t="s">
        <v>735</v>
      </c>
      <c r="KBH96" s="917" t="s">
        <v>735</v>
      </c>
      <c r="KBI96" s="917" t="s">
        <v>735</v>
      </c>
      <c r="KBJ96" s="917" t="s">
        <v>735</v>
      </c>
      <c r="KBK96" s="917" t="s">
        <v>735</v>
      </c>
      <c r="KBL96" s="917" t="s">
        <v>735</v>
      </c>
      <c r="KBM96" s="917" t="s">
        <v>735</v>
      </c>
      <c r="KBN96" s="917" t="s">
        <v>735</v>
      </c>
      <c r="KBO96" s="917" t="s">
        <v>735</v>
      </c>
      <c r="KBP96" s="917" t="s">
        <v>735</v>
      </c>
      <c r="KBQ96" s="917" t="s">
        <v>735</v>
      </c>
      <c r="KBR96" s="917" t="s">
        <v>735</v>
      </c>
      <c r="KBS96" s="917" t="s">
        <v>735</v>
      </c>
      <c r="KBT96" s="917" t="s">
        <v>735</v>
      </c>
      <c r="KBU96" s="917" t="s">
        <v>735</v>
      </c>
      <c r="KBV96" s="917" t="s">
        <v>735</v>
      </c>
      <c r="KBW96" s="917" t="s">
        <v>735</v>
      </c>
      <c r="KBX96" s="917" t="s">
        <v>735</v>
      </c>
      <c r="KBY96" s="917" t="s">
        <v>735</v>
      </c>
      <c r="KBZ96" s="917" t="s">
        <v>735</v>
      </c>
      <c r="KCA96" s="917" t="s">
        <v>735</v>
      </c>
      <c r="KCB96" s="917" t="s">
        <v>735</v>
      </c>
      <c r="KCC96" s="917" t="s">
        <v>735</v>
      </c>
      <c r="KCD96" s="917" t="s">
        <v>735</v>
      </c>
      <c r="KCE96" s="917" t="s">
        <v>735</v>
      </c>
      <c r="KCF96" s="917" t="s">
        <v>735</v>
      </c>
      <c r="KCG96" s="917" t="s">
        <v>735</v>
      </c>
      <c r="KCH96" s="917" t="s">
        <v>735</v>
      </c>
      <c r="KCI96" s="917" t="s">
        <v>735</v>
      </c>
      <c r="KCJ96" s="917" t="s">
        <v>735</v>
      </c>
      <c r="KCK96" s="917" t="s">
        <v>735</v>
      </c>
      <c r="KCL96" s="917" t="s">
        <v>735</v>
      </c>
      <c r="KCM96" s="917" t="s">
        <v>735</v>
      </c>
      <c r="KCN96" s="917" t="s">
        <v>735</v>
      </c>
      <c r="KCO96" s="917" t="s">
        <v>735</v>
      </c>
      <c r="KCP96" s="917" t="s">
        <v>735</v>
      </c>
      <c r="KCQ96" s="917" t="s">
        <v>735</v>
      </c>
      <c r="KCR96" s="917" t="s">
        <v>735</v>
      </c>
      <c r="KCS96" s="917" t="s">
        <v>735</v>
      </c>
      <c r="KCT96" s="917" t="s">
        <v>735</v>
      </c>
      <c r="KCU96" s="917" t="s">
        <v>735</v>
      </c>
      <c r="KCV96" s="917" t="s">
        <v>735</v>
      </c>
      <c r="KCW96" s="917" t="s">
        <v>735</v>
      </c>
      <c r="KCX96" s="917" t="s">
        <v>735</v>
      </c>
      <c r="KCY96" s="917" t="s">
        <v>735</v>
      </c>
      <c r="KCZ96" s="917" t="s">
        <v>735</v>
      </c>
      <c r="KDA96" s="917" t="s">
        <v>735</v>
      </c>
      <c r="KDB96" s="917" t="s">
        <v>735</v>
      </c>
      <c r="KDC96" s="917" t="s">
        <v>735</v>
      </c>
      <c r="KDD96" s="917" t="s">
        <v>735</v>
      </c>
      <c r="KDE96" s="917" t="s">
        <v>735</v>
      </c>
      <c r="KDF96" s="917" t="s">
        <v>735</v>
      </c>
      <c r="KDG96" s="917" t="s">
        <v>735</v>
      </c>
      <c r="KDH96" s="917" t="s">
        <v>735</v>
      </c>
      <c r="KDI96" s="917" t="s">
        <v>735</v>
      </c>
      <c r="KDJ96" s="917" t="s">
        <v>735</v>
      </c>
      <c r="KDK96" s="917" t="s">
        <v>735</v>
      </c>
      <c r="KDL96" s="917" t="s">
        <v>735</v>
      </c>
      <c r="KDM96" s="917" t="s">
        <v>735</v>
      </c>
      <c r="KDN96" s="917" t="s">
        <v>735</v>
      </c>
      <c r="KDO96" s="917" t="s">
        <v>735</v>
      </c>
      <c r="KDP96" s="917" t="s">
        <v>735</v>
      </c>
      <c r="KDQ96" s="917" t="s">
        <v>735</v>
      </c>
      <c r="KDR96" s="917" t="s">
        <v>735</v>
      </c>
      <c r="KDS96" s="917" t="s">
        <v>735</v>
      </c>
      <c r="KDT96" s="917" t="s">
        <v>735</v>
      </c>
      <c r="KDU96" s="917" t="s">
        <v>735</v>
      </c>
      <c r="KDV96" s="917" t="s">
        <v>735</v>
      </c>
      <c r="KDW96" s="917" t="s">
        <v>735</v>
      </c>
      <c r="KDX96" s="917" t="s">
        <v>735</v>
      </c>
      <c r="KDY96" s="917" t="s">
        <v>735</v>
      </c>
      <c r="KDZ96" s="917" t="s">
        <v>735</v>
      </c>
      <c r="KEA96" s="917" t="s">
        <v>735</v>
      </c>
      <c r="KEB96" s="917" t="s">
        <v>735</v>
      </c>
      <c r="KEC96" s="917" t="s">
        <v>735</v>
      </c>
      <c r="KED96" s="917" t="s">
        <v>735</v>
      </c>
      <c r="KEE96" s="917" t="s">
        <v>735</v>
      </c>
      <c r="KEF96" s="917" t="s">
        <v>735</v>
      </c>
      <c r="KEG96" s="917" t="s">
        <v>735</v>
      </c>
      <c r="KEH96" s="917" t="s">
        <v>735</v>
      </c>
      <c r="KEI96" s="917" t="s">
        <v>735</v>
      </c>
      <c r="KEJ96" s="917" t="s">
        <v>735</v>
      </c>
      <c r="KEK96" s="917" t="s">
        <v>735</v>
      </c>
      <c r="KEL96" s="917" t="s">
        <v>735</v>
      </c>
      <c r="KEM96" s="917" t="s">
        <v>735</v>
      </c>
      <c r="KEN96" s="917" t="s">
        <v>735</v>
      </c>
      <c r="KEO96" s="917" t="s">
        <v>735</v>
      </c>
      <c r="KEP96" s="917" t="s">
        <v>735</v>
      </c>
      <c r="KEQ96" s="917" t="s">
        <v>735</v>
      </c>
      <c r="KER96" s="917" t="s">
        <v>735</v>
      </c>
      <c r="KES96" s="917" t="s">
        <v>735</v>
      </c>
      <c r="KET96" s="917" t="s">
        <v>735</v>
      </c>
      <c r="KEU96" s="917" t="s">
        <v>735</v>
      </c>
      <c r="KEV96" s="917" t="s">
        <v>735</v>
      </c>
      <c r="KEW96" s="917" t="s">
        <v>735</v>
      </c>
      <c r="KEX96" s="917" t="s">
        <v>735</v>
      </c>
      <c r="KEY96" s="917" t="s">
        <v>735</v>
      </c>
      <c r="KEZ96" s="917" t="s">
        <v>735</v>
      </c>
      <c r="KFA96" s="917" t="s">
        <v>735</v>
      </c>
      <c r="KFB96" s="917" t="s">
        <v>735</v>
      </c>
      <c r="KFC96" s="917" t="s">
        <v>735</v>
      </c>
      <c r="KFD96" s="917" t="s">
        <v>735</v>
      </c>
      <c r="KFE96" s="917" t="s">
        <v>735</v>
      </c>
      <c r="KFF96" s="917" t="s">
        <v>735</v>
      </c>
      <c r="KFG96" s="917" t="s">
        <v>735</v>
      </c>
      <c r="KFH96" s="917" t="s">
        <v>735</v>
      </c>
      <c r="KFI96" s="917" t="s">
        <v>735</v>
      </c>
      <c r="KFJ96" s="917" t="s">
        <v>735</v>
      </c>
      <c r="KFK96" s="917" t="s">
        <v>735</v>
      </c>
      <c r="KFL96" s="917" t="s">
        <v>735</v>
      </c>
      <c r="KFM96" s="917" t="s">
        <v>735</v>
      </c>
      <c r="KFN96" s="917" t="s">
        <v>735</v>
      </c>
      <c r="KFO96" s="917" t="s">
        <v>735</v>
      </c>
      <c r="KFP96" s="917" t="s">
        <v>735</v>
      </c>
      <c r="KFQ96" s="917" t="s">
        <v>735</v>
      </c>
      <c r="KFR96" s="917" t="s">
        <v>735</v>
      </c>
      <c r="KFS96" s="917" t="s">
        <v>735</v>
      </c>
      <c r="KFT96" s="917" t="s">
        <v>735</v>
      </c>
      <c r="KFU96" s="917" t="s">
        <v>735</v>
      </c>
      <c r="KFV96" s="917" t="s">
        <v>735</v>
      </c>
      <c r="KFW96" s="917" t="s">
        <v>735</v>
      </c>
      <c r="KFX96" s="917" t="s">
        <v>735</v>
      </c>
      <c r="KFY96" s="917" t="s">
        <v>735</v>
      </c>
      <c r="KFZ96" s="917" t="s">
        <v>735</v>
      </c>
      <c r="KGA96" s="917" t="s">
        <v>735</v>
      </c>
      <c r="KGB96" s="917" t="s">
        <v>735</v>
      </c>
      <c r="KGC96" s="917" t="s">
        <v>735</v>
      </c>
      <c r="KGD96" s="917" t="s">
        <v>735</v>
      </c>
      <c r="KGE96" s="917" t="s">
        <v>735</v>
      </c>
      <c r="KGF96" s="917" t="s">
        <v>735</v>
      </c>
      <c r="KGG96" s="917" t="s">
        <v>735</v>
      </c>
      <c r="KGH96" s="917" t="s">
        <v>735</v>
      </c>
      <c r="KGI96" s="917" t="s">
        <v>735</v>
      </c>
      <c r="KGJ96" s="917" t="s">
        <v>735</v>
      </c>
      <c r="KGK96" s="917" t="s">
        <v>735</v>
      </c>
      <c r="KGL96" s="917" t="s">
        <v>735</v>
      </c>
      <c r="KGM96" s="917" t="s">
        <v>735</v>
      </c>
      <c r="KGN96" s="917" t="s">
        <v>735</v>
      </c>
      <c r="KGO96" s="917" t="s">
        <v>735</v>
      </c>
      <c r="KGP96" s="917" t="s">
        <v>735</v>
      </c>
      <c r="KGQ96" s="917" t="s">
        <v>735</v>
      </c>
      <c r="KGR96" s="917" t="s">
        <v>735</v>
      </c>
      <c r="KGS96" s="917" t="s">
        <v>735</v>
      </c>
      <c r="KGT96" s="917" t="s">
        <v>735</v>
      </c>
      <c r="KGU96" s="917" t="s">
        <v>735</v>
      </c>
      <c r="KGV96" s="917" t="s">
        <v>735</v>
      </c>
      <c r="KGW96" s="917" t="s">
        <v>735</v>
      </c>
      <c r="KGX96" s="917" t="s">
        <v>735</v>
      </c>
      <c r="KGY96" s="917" t="s">
        <v>735</v>
      </c>
      <c r="KGZ96" s="917" t="s">
        <v>735</v>
      </c>
      <c r="KHA96" s="917" t="s">
        <v>735</v>
      </c>
      <c r="KHB96" s="917" t="s">
        <v>735</v>
      </c>
      <c r="KHC96" s="917" t="s">
        <v>735</v>
      </c>
      <c r="KHD96" s="917" t="s">
        <v>735</v>
      </c>
      <c r="KHE96" s="917" t="s">
        <v>735</v>
      </c>
      <c r="KHF96" s="917" t="s">
        <v>735</v>
      </c>
      <c r="KHG96" s="917" t="s">
        <v>735</v>
      </c>
      <c r="KHH96" s="917" t="s">
        <v>735</v>
      </c>
      <c r="KHI96" s="917" t="s">
        <v>735</v>
      </c>
      <c r="KHJ96" s="917" t="s">
        <v>735</v>
      </c>
      <c r="KHK96" s="917" t="s">
        <v>735</v>
      </c>
      <c r="KHL96" s="917" t="s">
        <v>735</v>
      </c>
      <c r="KHM96" s="917" t="s">
        <v>735</v>
      </c>
      <c r="KHN96" s="917" t="s">
        <v>735</v>
      </c>
      <c r="KHO96" s="917" t="s">
        <v>735</v>
      </c>
      <c r="KHP96" s="917" t="s">
        <v>735</v>
      </c>
      <c r="KHQ96" s="917" t="s">
        <v>735</v>
      </c>
      <c r="KHR96" s="917" t="s">
        <v>735</v>
      </c>
      <c r="KHS96" s="917" t="s">
        <v>735</v>
      </c>
      <c r="KHT96" s="917" t="s">
        <v>735</v>
      </c>
      <c r="KHU96" s="917" t="s">
        <v>735</v>
      </c>
      <c r="KHV96" s="917" t="s">
        <v>735</v>
      </c>
      <c r="KHW96" s="917" t="s">
        <v>735</v>
      </c>
      <c r="KHX96" s="917" t="s">
        <v>735</v>
      </c>
      <c r="KHY96" s="917" t="s">
        <v>735</v>
      </c>
      <c r="KHZ96" s="917" t="s">
        <v>735</v>
      </c>
      <c r="KIA96" s="917" t="s">
        <v>735</v>
      </c>
      <c r="KIB96" s="917" t="s">
        <v>735</v>
      </c>
      <c r="KIC96" s="917" t="s">
        <v>735</v>
      </c>
      <c r="KID96" s="917" t="s">
        <v>735</v>
      </c>
      <c r="KIE96" s="917" t="s">
        <v>735</v>
      </c>
      <c r="KIF96" s="917" t="s">
        <v>735</v>
      </c>
      <c r="KIG96" s="917" t="s">
        <v>735</v>
      </c>
      <c r="KIH96" s="917" t="s">
        <v>735</v>
      </c>
      <c r="KII96" s="917" t="s">
        <v>735</v>
      </c>
      <c r="KIJ96" s="917" t="s">
        <v>735</v>
      </c>
      <c r="KIK96" s="917" t="s">
        <v>735</v>
      </c>
      <c r="KIL96" s="917" t="s">
        <v>735</v>
      </c>
      <c r="KIM96" s="917" t="s">
        <v>735</v>
      </c>
      <c r="KIN96" s="917" t="s">
        <v>735</v>
      </c>
      <c r="KIO96" s="917" t="s">
        <v>735</v>
      </c>
      <c r="KIP96" s="917" t="s">
        <v>735</v>
      </c>
      <c r="KIQ96" s="917" t="s">
        <v>735</v>
      </c>
      <c r="KIR96" s="917" t="s">
        <v>735</v>
      </c>
      <c r="KIS96" s="917" t="s">
        <v>735</v>
      </c>
      <c r="KIT96" s="917" t="s">
        <v>735</v>
      </c>
      <c r="KIU96" s="917" t="s">
        <v>735</v>
      </c>
      <c r="KIV96" s="917" t="s">
        <v>735</v>
      </c>
      <c r="KIW96" s="917" t="s">
        <v>735</v>
      </c>
      <c r="KIX96" s="917" t="s">
        <v>735</v>
      </c>
      <c r="KIY96" s="917" t="s">
        <v>735</v>
      </c>
      <c r="KIZ96" s="917" t="s">
        <v>735</v>
      </c>
      <c r="KJA96" s="917" t="s">
        <v>735</v>
      </c>
      <c r="KJB96" s="917" t="s">
        <v>735</v>
      </c>
      <c r="KJC96" s="917" t="s">
        <v>735</v>
      </c>
      <c r="KJD96" s="917" t="s">
        <v>735</v>
      </c>
      <c r="KJE96" s="917" t="s">
        <v>735</v>
      </c>
      <c r="KJF96" s="917" t="s">
        <v>735</v>
      </c>
      <c r="KJG96" s="917" t="s">
        <v>735</v>
      </c>
      <c r="KJH96" s="917" t="s">
        <v>735</v>
      </c>
      <c r="KJI96" s="917" t="s">
        <v>735</v>
      </c>
      <c r="KJJ96" s="917" t="s">
        <v>735</v>
      </c>
      <c r="KJK96" s="917" t="s">
        <v>735</v>
      </c>
      <c r="KJL96" s="917" t="s">
        <v>735</v>
      </c>
      <c r="KJM96" s="917" t="s">
        <v>735</v>
      </c>
      <c r="KJN96" s="917" t="s">
        <v>735</v>
      </c>
      <c r="KJO96" s="917" t="s">
        <v>735</v>
      </c>
      <c r="KJP96" s="917" t="s">
        <v>735</v>
      </c>
      <c r="KJQ96" s="917" t="s">
        <v>735</v>
      </c>
      <c r="KJR96" s="917" t="s">
        <v>735</v>
      </c>
      <c r="KJS96" s="917" t="s">
        <v>735</v>
      </c>
      <c r="KJT96" s="917" t="s">
        <v>735</v>
      </c>
      <c r="KJU96" s="917" t="s">
        <v>735</v>
      </c>
      <c r="KJV96" s="917" t="s">
        <v>735</v>
      </c>
      <c r="KJW96" s="917" t="s">
        <v>735</v>
      </c>
      <c r="KJX96" s="917" t="s">
        <v>735</v>
      </c>
      <c r="KJY96" s="917" t="s">
        <v>735</v>
      </c>
      <c r="KJZ96" s="917" t="s">
        <v>735</v>
      </c>
      <c r="KKA96" s="917" t="s">
        <v>735</v>
      </c>
      <c r="KKB96" s="917" t="s">
        <v>735</v>
      </c>
      <c r="KKC96" s="917" t="s">
        <v>735</v>
      </c>
      <c r="KKD96" s="917" t="s">
        <v>735</v>
      </c>
      <c r="KKE96" s="917" t="s">
        <v>735</v>
      </c>
      <c r="KKF96" s="917" t="s">
        <v>735</v>
      </c>
      <c r="KKG96" s="917" t="s">
        <v>735</v>
      </c>
      <c r="KKH96" s="917" t="s">
        <v>735</v>
      </c>
      <c r="KKI96" s="917" t="s">
        <v>735</v>
      </c>
      <c r="KKJ96" s="917" t="s">
        <v>735</v>
      </c>
      <c r="KKK96" s="917" t="s">
        <v>735</v>
      </c>
      <c r="KKL96" s="917" t="s">
        <v>735</v>
      </c>
      <c r="KKM96" s="917" t="s">
        <v>735</v>
      </c>
      <c r="KKN96" s="917" t="s">
        <v>735</v>
      </c>
      <c r="KKO96" s="917" t="s">
        <v>735</v>
      </c>
      <c r="KKP96" s="917" t="s">
        <v>735</v>
      </c>
      <c r="KKQ96" s="917" t="s">
        <v>735</v>
      </c>
      <c r="KKR96" s="917" t="s">
        <v>735</v>
      </c>
      <c r="KKS96" s="917" t="s">
        <v>735</v>
      </c>
      <c r="KKT96" s="917" t="s">
        <v>735</v>
      </c>
      <c r="KKU96" s="917" t="s">
        <v>735</v>
      </c>
      <c r="KKV96" s="917" t="s">
        <v>735</v>
      </c>
      <c r="KKW96" s="917" t="s">
        <v>735</v>
      </c>
      <c r="KKX96" s="917" t="s">
        <v>735</v>
      </c>
      <c r="KKY96" s="917" t="s">
        <v>735</v>
      </c>
      <c r="KKZ96" s="917" t="s">
        <v>735</v>
      </c>
      <c r="KLA96" s="917" t="s">
        <v>735</v>
      </c>
      <c r="KLB96" s="917" t="s">
        <v>735</v>
      </c>
      <c r="KLC96" s="917" t="s">
        <v>735</v>
      </c>
      <c r="KLD96" s="917" t="s">
        <v>735</v>
      </c>
      <c r="KLE96" s="917" t="s">
        <v>735</v>
      </c>
      <c r="KLF96" s="917" t="s">
        <v>735</v>
      </c>
      <c r="KLG96" s="917" t="s">
        <v>735</v>
      </c>
      <c r="KLH96" s="917" t="s">
        <v>735</v>
      </c>
      <c r="KLI96" s="917" t="s">
        <v>735</v>
      </c>
      <c r="KLJ96" s="917" t="s">
        <v>735</v>
      </c>
      <c r="KLK96" s="917" t="s">
        <v>735</v>
      </c>
      <c r="KLL96" s="917" t="s">
        <v>735</v>
      </c>
      <c r="KLM96" s="917" t="s">
        <v>735</v>
      </c>
      <c r="KLN96" s="917" t="s">
        <v>735</v>
      </c>
      <c r="KLO96" s="917" t="s">
        <v>735</v>
      </c>
      <c r="KLP96" s="917" t="s">
        <v>735</v>
      </c>
      <c r="KLQ96" s="917" t="s">
        <v>735</v>
      </c>
      <c r="KLR96" s="917" t="s">
        <v>735</v>
      </c>
      <c r="KLS96" s="917" t="s">
        <v>735</v>
      </c>
      <c r="KLT96" s="917" t="s">
        <v>735</v>
      </c>
      <c r="KLU96" s="917" t="s">
        <v>735</v>
      </c>
      <c r="KLV96" s="917" t="s">
        <v>735</v>
      </c>
      <c r="KLW96" s="917" t="s">
        <v>735</v>
      </c>
      <c r="KLX96" s="917" t="s">
        <v>735</v>
      </c>
      <c r="KLY96" s="917" t="s">
        <v>735</v>
      </c>
      <c r="KLZ96" s="917" t="s">
        <v>735</v>
      </c>
      <c r="KMA96" s="917" t="s">
        <v>735</v>
      </c>
      <c r="KMB96" s="917" t="s">
        <v>735</v>
      </c>
      <c r="KMC96" s="917" t="s">
        <v>735</v>
      </c>
      <c r="KMD96" s="917" t="s">
        <v>735</v>
      </c>
      <c r="KME96" s="917" t="s">
        <v>735</v>
      </c>
      <c r="KMF96" s="917" t="s">
        <v>735</v>
      </c>
      <c r="KMG96" s="917" t="s">
        <v>735</v>
      </c>
      <c r="KMH96" s="917" t="s">
        <v>735</v>
      </c>
      <c r="KMI96" s="917" t="s">
        <v>735</v>
      </c>
      <c r="KMJ96" s="917" t="s">
        <v>735</v>
      </c>
      <c r="KMK96" s="917" t="s">
        <v>735</v>
      </c>
      <c r="KML96" s="917" t="s">
        <v>735</v>
      </c>
      <c r="KMM96" s="917" t="s">
        <v>735</v>
      </c>
      <c r="KMN96" s="917" t="s">
        <v>735</v>
      </c>
      <c r="KMO96" s="917" t="s">
        <v>735</v>
      </c>
      <c r="KMP96" s="917" t="s">
        <v>735</v>
      </c>
      <c r="KMQ96" s="917" t="s">
        <v>735</v>
      </c>
      <c r="KMR96" s="917" t="s">
        <v>735</v>
      </c>
      <c r="KMS96" s="917" t="s">
        <v>735</v>
      </c>
      <c r="KMT96" s="917" t="s">
        <v>735</v>
      </c>
      <c r="KMU96" s="917" t="s">
        <v>735</v>
      </c>
      <c r="KMV96" s="917" t="s">
        <v>735</v>
      </c>
      <c r="KMW96" s="917" t="s">
        <v>735</v>
      </c>
      <c r="KMX96" s="917" t="s">
        <v>735</v>
      </c>
      <c r="KMY96" s="917" t="s">
        <v>735</v>
      </c>
      <c r="KMZ96" s="917" t="s">
        <v>735</v>
      </c>
      <c r="KNA96" s="917" t="s">
        <v>735</v>
      </c>
      <c r="KNB96" s="917" t="s">
        <v>735</v>
      </c>
      <c r="KNC96" s="917" t="s">
        <v>735</v>
      </c>
      <c r="KND96" s="917" t="s">
        <v>735</v>
      </c>
      <c r="KNE96" s="917" t="s">
        <v>735</v>
      </c>
      <c r="KNF96" s="917" t="s">
        <v>735</v>
      </c>
      <c r="KNG96" s="917" t="s">
        <v>735</v>
      </c>
      <c r="KNH96" s="917" t="s">
        <v>735</v>
      </c>
      <c r="KNI96" s="917" t="s">
        <v>735</v>
      </c>
      <c r="KNJ96" s="917" t="s">
        <v>735</v>
      </c>
      <c r="KNK96" s="917" t="s">
        <v>735</v>
      </c>
      <c r="KNL96" s="917" t="s">
        <v>735</v>
      </c>
      <c r="KNM96" s="917" t="s">
        <v>735</v>
      </c>
      <c r="KNN96" s="917" t="s">
        <v>735</v>
      </c>
      <c r="KNO96" s="917" t="s">
        <v>735</v>
      </c>
      <c r="KNP96" s="917" t="s">
        <v>735</v>
      </c>
      <c r="KNQ96" s="917" t="s">
        <v>735</v>
      </c>
      <c r="KNR96" s="917" t="s">
        <v>735</v>
      </c>
      <c r="KNS96" s="917" t="s">
        <v>735</v>
      </c>
      <c r="KNT96" s="917" t="s">
        <v>735</v>
      </c>
      <c r="KNU96" s="917" t="s">
        <v>735</v>
      </c>
      <c r="KNV96" s="917" t="s">
        <v>735</v>
      </c>
      <c r="KNW96" s="917" t="s">
        <v>735</v>
      </c>
      <c r="KNX96" s="917" t="s">
        <v>735</v>
      </c>
      <c r="KNY96" s="917" t="s">
        <v>735</v>
      </c>
      <c r="KNZ96" s="917" t="s">
        <v>735</v>
      </c>
      <c r="KOA96" s="917" t="s">
        <v>735</v>
      </c>
      <c r="KOB96" s="917" t="s">
        <v>735</v>
      </c>
      <c r="KOC96" s="917" t="s">
        <v>735</v>
      </c>
      <c r="KOD96" s="917" t="s">
        <v>735</v>
      </c>
      <c r="KOE96" s="917" t="s">
        <v>735</v>
      </c>
      <c r="KOF96" s="917" t="s">
        <v>735</v>
      </c>
      <c r="KOG96" s="917" t="s">
        <v>735</v>
      </c>
      <c r="KOH96" s="917" t="s">
        <v>735</v>
      </c>
      <c r="KOI96" s="917" t="s">
        <v>735</v>
      </c>
      <c r="KOJ96" s="917" t="s">
        <v>735</v>
      </c>
      <c r="KOK96" s="917" t="s">
        <v>735</v>
      </c>
      <c r="KOL96" s="917" t="s">
        <v>735</v>
      </c>
      <c r="KOM96" s="917" t="s">
        <v>735</v>
      </c>
      <c r="KON96" s="917" t="s">
        <v>735</v>
      </c>
      <c r="KOO96" s="917" t="s">
        <v>735</v>
      </c>
      <c r="KOP96" s="917" t="s">
        <v>735</v>
      </c>
      <c r="KOQ96" s="917" t="s">
        <v>735</v>
      </c>
      <c r="KOR96" s="917" t="s">
        <v>735</v>
      </c>
      <c r="KOS96" s="917" t="s">
        <v>735</v>
      </c>
      <c r="KOT96" s="917" t="s">
        <v>735</v>
      </c>
      <c r="KOU96" s="917" t="s">
        <v>735</v>
      </c>
      <c r="KOV96" s="917" t="s">
        <v>735</v>
      </c>
      <c r="KOW96" s="917" t="s">
        <v>735</v>
      </c>
      <c r="KOX96" s="917" t="s">
        <v>735</v>
      </c>
      <c r="KOY96" s="917" t="s">
        <v>735</v>
      </c>
      <c r="KOZ96" s="917" t="s">
        <v>735</v>
      </c>
      <c r="KPA96" s="917" t="s">
        <v>735</v>
      </c>
      <c r="KPB96" s="917" t="s">
        <v>735</v>
      </c>
      <c r="KPC96" s="917" t="s">
        <v>735</v>
      </c>
      <c r="KPD96" s="917" t="s">
        <v>735</v>
      </c>
      <c r="KPE96" s="917" t="s">
        <v>735</v>
      </c>
      <c r="KPF96" s="917" t="s">
        <v>735</v>
      </c>
      <c r="KPG96" s="917" t="s">
        <v>735</v>
      </c>
      <c r="KPH96" s="917" t="s">
        <v>735</v>
      </c>
      <c r="KPI96" s="917" t="s">
        <v>735</v>
      </c>
      <c r="KPJ96" s="917" t="s">
        <v>735</v>
      </c>
      <c r="KPK96" s="917" t="s">
        <v>735</v>
      </c>
      <c r="KPL96" s="917" t="s">
        <v>735</v>
      </c>
      <c r="KPM96" s="917" t="s">
        <v>735</v>
      </c>
      <c r="KPN96" s="917" t="s">
        <v>735</v>
      </c>
      <c r="KPO96" s="917" t="s">
        <v>735</v>
      </c>
      <c r="KPP96" s="917" t="s">
        <v>735</v>
      </c>
      <c r="KPQ96" s="917" t="s">
        <v>735</v>
      </c>
      <c r="KPR96" s="917" t="s">
        <v>735</v>
      </c>
      <c r="KPS96" s="917" t="s">
        <v>735</v>
      </c>
      <c r="KPT96" s="917" t="s">
        <v>735</v>
      </c>
      <c r="KPU96" s="917" t="s">
        <v>735</v>
      </c>
      <c r="KPV96" s="917" t="s">
        <v>735</v>
      </c>
      <c r="KPW96" s="917" t="s">
        <v>735</v>
      </c>
      <c r="KPX96" s="917" t="s">
        <v>735</v>
      </c>
      <c r="KPY96" s="917" t="s">
        <v>735</v>
      </c>
      <c r="KPZ96" s="917" t="s">
        <v>735</v>
      </c>
      <c r="KQA96" s="917" t="s">
        <v>735</v>
      </c>
      <c r="KQB96" s="917" t="s">
        <v>735</v>
      </c>
      <c r="KQC96" s="917" t="s">
        <v>735</v>
      </c>
      <c r="KQD96" s="917" t="s">
        <v>735</v>
      </c>
      <c r="KQE96" s="917" t="s">
        <v>735</v>
      </c>
      <c r="KQF96" s="917" t="s">
        <v>735</v>
      </c>
      <c r="KQG96" s="917" t="s">
        <v>735</v>
      </c>
      <c r="KQH96" s="917" t="s">
        <v>735</v>
      </c>
      <c r="KQI96" s="917" t="s">
        <v>735</v>
      </c>
      <c r="KQJ96" s="917" t="s">
        <v>735</v>
      </c>
      <c r="KQK96" s="917" t="s">
        <v>735</v>
      </c>
      <c r="KQL96" s="917" t="s">
        <v>735</v>
      </c>
      <c r="KQM96" s="917" t="s">
        <v>735</v>
      </c>
      <c r="KQN96" s="917" t="s">
        <v>735</v>
      </c>
      <c r="KQO96" s="917" t="s">
        <v>735</v>
      </c>
      <c r="KQP96" s="917" t="s">
        <v>735</v>
      </c>
      <c r="KQQ96" s="917" t="s">
        <v>735</v>
      </c>
      <c r="KQR96" s="917" t="s">
        <v>735</v>
      </c>
      <c r="KQS96" s="917" t="s">
        <v>735</v>
      </c>
      <c r="KQT96" s="917" t="s">
        <v>735</v>
      </c>
      <c r="KQU96" s="917" t="s">
        <v>735</v>
      </c>
      <c r="KQV96" s="917" t="s">
        <v>735</v>
      </c>
      <c r="KQW96" s="917" t="s">
        <v>735</v>
      </c>
      <c r="KQX96" s="917" t="s">
        <v>735</v>
      </c>
      <c r="KQY96" s="917" t="s">
        <v>735</v>
      </c>
      <c r="KQZ96" s="917" t="s">
        <v>735</v>
      </c>
      <c r="KRA96" s="917" t="s">
        <v>735</v>
      </c>
      <c r="KRB96" s="917" t="s">
        <v>735</v>
      </c>
      <c r="KRC96" s="917" t="s">
        <v>735</v>
      </c>
      <c r="KRD96" s="917" t="s">
        <v>735</v>
      </c>
      <c r="KRE96" s="917" t="s">
        <v>735</v>
      </c>
      <c r="KRF96" s="917" t="s">
        <v>735</v>
      </c>
      <c r="KRG96" s="917" t="s">
        <v>735</v>
      </c>
      <c r="KRH96" s="917" t="s">
        <v>735</v>
      </c>
      <c r="KRI96" s="917" t="s">
        <v>735</v>
      </c>
      <c r="KRJ96" s="917" t="s">
        <v>735</v>
      </c>
      <c r="KRK96" s="917" t="s">
        <v>735</v>
      </c>
      <c r="KRL96" s="917" t="s">
        <v>735</v>
      </c>
      <c r="KRM96" s="917" t="s">
        <v>735</v>
      </c>
      <c r="KRN96" s="917" t="s">
        <v>735</v>
      </c>
      <c r="KRO96" s="917" t="s">
        <v>735</v>
      </c>
      <c r="KRP96" s="917" t="s">
        <v>735</v>
      </c>
      <c r="KRQ96" s="917" t="s">
        <v>735</v>
      </c>
      <c r="KRR96" s="917" t="s">
        <v>735</v>
      </c>
      <c r="KRS96" s="917" t="s">
        <v>735</v>
      </c>
      <c r="KRT96" s="917" t="s">
        <v>735</v>
      </c>
      <c r="KRU96" s="917" t="s">
        <v>735</v>
      </c>
      <c r="KRV96" s="917" t="s">
        <v>735</v>
      </c>
      <c r="KRW96" s="917" t="s">
        <v>735</v>
      </c>
      <c r="KRX96" s="917" t="s">
        <v>735</v>
      </c>
      <c r="KRY96" s="917" t="s">
        <v>735</v>
      </c>
      <c r="KRZ96" s="917" t="s">
        <v>735</v>
      </c>
      <c r="KSA96" s="917" t="s">
        <v>735</v>
      </c>
      <c r="KSB96" s="917" t="s">
        <v>735</v>
      </c>
      <c r="KSC96" s="917" t="s">
        <v>735</v>
      </c>
      <c r="KSD96" s="917" t="s">
        <v>735</v>
      </c>
      <c r="KSE96" s="917" t="s">
        <v>735</v>
      </c>
      <c r="KSF96" s="917" t="s">
        <v>735</v>
      </c>
      <c r="KSG96" s="917" t="s">
        <v>735</v>
      </c>
      <c r="KSH96" s="917" t="s">
        <v>735</v>
      </c>
      <c r="KSI96" s="917" t="s">
        <v>735</v>
      </c>
      <c r="KSJ96" s="917" t="s">
        <v>735</v>
      </c>
      <c r="KSK96" s="917" t="s">
        <v>735</v>
      </c>
      <c r="KSL96" s="917" t="s">
        <v>735</v>
      </c>
      <c r="KSM96" s="917" t="s">
        <v>735</v>
      </c>
      <c r="KSN96" s="917" t="s">
        <v>735</v>
      </c>
      <c r="KSO96" s="917" t="s">
        <v>735</v>
      </c>
      <c r="KSP96" s="917" t="s">
        <v>735</v>
      </c>
      <c r="KSQ96" s="917" t="s">
        <v>735</v>
      </c>
      <c r="KSR96" s="917" t="s">
        <v>735</v>
      </c>
      <c r="KSS96" s="917" t="s">
        <v>735</v>
      </c>
      <c r="KST96" s="917" t="s">
        <v>735</v>
      </c>
      <c r="KSU96" s="917" t="s">
        <v>735</v>
      </c>
      <c r="KSV96" s="917" t="s">
        <v>735</v>
      </c>
      <c r="KSW96" s="917" t="s">
        <v>735</v>
      </c>
      <c r="KSX96" s="917" t="s">
        <v>735</v>
      </c>
      <c r="KSY96" s="917" t="s">
        <v>735</v>
      </c>
      <c r="KSZ96" s="917" t="s">
        <v>735</v>
      </c>
      <c r="KTA96" s="917" t="s">
        <v>735</v>
      </c>
      <c r="KTB96" s="917" t="s">
        <v>735</v>
      </c>
      <c r="KTC96" s="917" t="s">
        <v>735</v>
      </c>
      <c r="KTD96" s="917" t="s">
        <v>735</v>
      </c>
      <c r="KTE96" s="917" t="s">
        <v>735</v>
      </c>
      <c r="KTF96" s="917" t="s">
        <v>735</v>
      </c>
      <c r="KTG96" s="917" t="s">
        <v>735</v>
      </c>
      <c r="KTH96" s="917" t="s">
        <v>735</v>
      </c>
      <c r="KTI96" s="917" t="s">
        <v>735</v>
      </c>
      <c r="KTJ96" s="917" t="s">
        <v>735</v>
      </c>
      <c r="KTK96" s="917" t="s">
        <v>735</v>
      </c>
      <c r="KTL96" s="917" t="s">
        <v>735</v>
      </c>
      <c r="KTM96" s="917" t="s">
        <v>735</v>
      </c>
      <c r="KTN96" s="917" t="s">
        <v>735</v>
      </c>
      <c r="KTO96" s="917" t="s">
        <v>735</v>
      </c>
      <c r="KTP96" s="917" t="s">
        <v>735</v>
      </c>
      <c r="KTQ96" s="917" t="s">
        <v>735</v>
      </c>
      <c r="KTR96" s="917" t="s">
        <v>735</v>
      </c>
      <c r="KTS96" s="917" t="s">
        <v>735</v>
      </c>
      <c r="KTT96" s="917" t="s">
        <v>735</v>
      </c>
      <c r="KTU96" s="917" t="s">
        <v>735</v>
      </c>
      <c r="KTV96" s="917" t="s">
        <v>735</v>
      </c>
      <c r="KTW96" s="917" t="s">
        <v>735</v>
      </c>
      <c r="KTX96" s="917" t="s">
        <v>735</v>
      </c>
      <c r="KTY96" s="917" t="s">
        <v>735</v>
      </c>
      <c r="KTZ96" s="917" t="s">
        <v>735</v>
      </c>
      <c r="KUA96" s="917" t="s">
        <v>735</v>
      </c>
      <c r="KUB96" s="917" t="s">
        <v>735</v>
      </c>
      <c r="KUC96" s="917" t="s">
        <v>735</v>
      </c>
      <c r="KUD96" s="917" t="s">
        <v>735</v>
      </c>
      <c r="KUE96" s="917" t="s">
        <v>735</v>
      </c>
      <c r="KUF96" s="917" t="s">
        <v>735</v>
      </c>
      <c r="KUG96" s="917" t="s">
        <v>735</v>
      </c>
      <c r="KUH96" s="917" t="s">
        <v>735</v>
      </c>
      <c r="KUI96" s="917" t="s">
        <v>735</v>
      </c>
      <c r="KUJ96" s="917" t="s">
        <v>735</v>
      </c>
      <c r="KUK96" s="917" t="s">
        <v>735</v>
      </c>
      <c r="KUL96" s="917" t="s">
        <v>735</v>
      </c>
      <c r="KUM96" s="917" t="s">
        <v>735</v>
      </c>
      <c r="KUN96" s="917" t="s">
        <v>735</v>
      </c>
      <c r="KUO96" s="917" t="s">
        <v>735</v>
      </c>
      <c r="KUP96" s="917" t="s">
        <v>735</v>
      </c>
      <c r="KUQ96" s="917" t="s">
        <v>735</v>
      </c>
      <c r="KUR96" s="917" t="s">
        <v>735</v>
      </c>
      <c r="KUS96" s="917" t="s">
        <v>735</v>
      </c>
      <c r="KUT96" s="917" t="s">
        <v>735</v>
      </c>
      <c r="KUU96" s="917" t="s">
        <v>735</v>
      </c>
      <c r="KUV96" s="917" t="s">
        <v>735</v>
      </c>
      <c r="KUW96" s="917" t="s">
        <v>735</v>
      </c>
      <c r="KUX96" s="917" t="s">
        <v>735</v>
      </c>
      <c r="KUY96" s="917" t="s">
        <v>735</v>
      </c>
      <c r="KUZ96" s="917" t="s">
        <v>735</v>
      </c>
      <c r="KVA96" s="917" t="s">
        <v>735</v>
      </c>
      <c r="KVB96" s="917" t="s">
        <v>735</v>
      </c>
      <c r="KVC96" s="917" t="s">
        <v>735</v>
      </c>
      <c r="KVD96" s="917" t="s">
        <v>735</v>
      </c>
      <c r="KVE96" s="917" t="s">
        <v>735</v>
      </c>
      <c r="KVF96" s="917" t="s">
        <v>735</v>
      </c>
      <c r="KVG96" s="917" t="s">
        <v>735</v>
      </c>
      <c r="KVH96" s="917" t="s">
        <v>735</v>
      </c>
      <c r="KVI96" s="917" t="s">
        <v>735</v>
      </c>
      <c r="KVJ96" s="917" t="s">
        <v>735</v>
      </c>
      <c r="KVK96" s="917" t="s">
        <v>735</v>
      </c>
      <c r="KVL96" s="917" t="s">
        <v>735</v>
      </c>
      <c r="KVM96" s="917" t="s">
        <v>735</v>
      </c>
      <c r="KVN96" s="917" t="s">
        <v>735</v>
      </c>
      <c r="KVO96" s="917" t="s">
        <v>735</v>
      </c>
      <c r="KVP96" s="917" t="s">
        <v>735</v>
      </c>
      <c r="KVQ96" s="917" t="s">
        <v>735</v>
      </c>
      <c r="KVR96" s="917" t="s">
        <v>735</v>
      </c>
      <c r="KVS96" s="917" t="s">
        <v>735</v>
      </c>
      <c r="KVT96" s="917" t="s">
        <v>735</v>
      </c>
      <c r="KVU96" s="917" t="s">
        <v>735</v>
      </c>
      <c r="KVV96" s="917" t="s">
        <v>735</v>
      </c>
      <c r="KVW96" s="917" t="s">
        <v>735</v>
      </c>
      <c r="KVX96" s="917" t="s">
        <v>735</v>
      </c>
      <c r="KVY96" s="917" t="s">
        <v>735</v>
      </c>
      <c r="KVZ96" s="917" t="s">
        <v>735</v>
      </c>
      <c r="KWA96" s="917" t="s">
        <v>735</v>
      </c>
      <c r="KWB96" s="917" t="s">
        <v>735</v>
      </c>
      <c r="KWC96" s="917" t="s">
        <v>735</v>
      </c>
      <c r="KWD96" s="917" t="s">
        <v>735</v>
      </c>
      <c r="KWE96" s="917" t="s">
        <v>735</v>
      </c>
      <c r="KWF96" s="917" t="s">
        <v>735</v>
      </c>
      <c r="KWG96" s="917" t="s">
        <v>735</v>
      </c>
      <c r="KWH96" s="917" t="s">
        <v>735</v>
      </c>
      <c r="KWI96" s="917" t="s">
        <v>735</v>
      </c>
      <c r="KWJ96" s="917" t="s">
        <v>735</v>
      </c>
      <c r="KWK96" s="917" t="s">
        <v>735</v>
      </c>
      <c r="KWL96" s="917" t="s">
        <v>735</v>
      </c>
      <c r="KWM96" s="917" t="s">
        <v>735</v>
      </c>
      <c r="KWN96" s="917" t="s">
        <v>735</v>
      </c>
      <c r="KWO96" s="917" t="s">
        <v>735</v>
      </c>
      <c r="KWP96" s="917" t="s">
        <v>735</v>
      </c>
      <c r="KWQ96" s="917" t="s">
        <v>735</v>
      </c>
      <c r="KWR96" s="917" t="s">
        <v>735</v>
      </c>
      <c r="KWS96" s="917" t="s">
        <v>735</v>
      </c>
      <c r="KWT96" s="917" t="s">
        <v>735</v>
      </c>
      <c r="KWU96" s="917" t="s">
        <v>735</v>
      </c>
      <c r="KWV96" s="917" t="s">
        <v>735</v>
      </c>
      <c r="KWW96" s="917" t="s">
        <v>735</v>
      </c>
      <c r="KWX96" s="917" t="s">
        <v>735</v>
      </c>
      <c r="KWY96" s="917" t="s">
        <v>735</v>
      </c>
      <c r="KWZ96" s="917" t="s">
        <v>735</v>
      </c>
      <c r="KXA96" s="917" t="s">
        <v>735</v>
      </c>
      <c r="KXB96" s="917" t="s">
        <v>735</v>
      </c>
      <c r="KXC96" s="917" t="s">
        <v>735</v>
      </c>
      <c r="KXD96" s="917" t="s">
        <v>735</v>
      </c>
      <c r="KXE96" s="917" t="s">
        <v>735</v>
      </c>
      <c r="KXF96" s="917" t="s">
        <v>735</v>
      </c>
      <c r="KXG96" s="917" t="s">
        <v>735</v>
      </c>
      <c r="KXH96" s="917" t="s">
        <v>735</v>
      </c>
      <c r="KXI96" s="917" t="s">
        <v>735</v>
      </c>
      <c r="KXJ96" s="917" t="s">
        <v>735</v>
      </c>
      <c r="KXK96" s="917" t="s">
        <v>735</v>
      </c>
      <c r="KXL96" s="917" t="s">
        <v>735</v>
      </c>
      <c r="KXM96" s="917" t="s">
        <v>735</v>
      </c>
      <c r="KXN96" s="917" t="s">
        <v>735</v>
      </c>
      <c r="KXO96" s="917" t="s">
        <v>735</v>
      </c>
      <c r="KXP96" s="917" t="s">
        <v>735</v>
      </c>
      <c r="KXQ96" s="917" t="s">
        <v>735</v>
      </c>
      <c r="KXR96" s="917" t="s">
        <v>735</v>
      </c>
      <c r="KXS96" s="917" t="s">
        <v>735</v>
      </c>
      <c r="KXT96" s="917" t="s">
        <v>735</v>
      </c>
      <c r="KXU96" s="917" t="s">
        <v>735</v>
      </c>
      <c r="KXV96" s="917" t="s">
        <v>735</v>
      </c>
      <c r="KXW96" s="917" t="s">
        <v>735</v>
      </c>
      <c r="KXX96" s="917" t="s">
        <v>735</v>
      </c>
      <c r="KXY96" s="917" t="s">
        <v>735</v>
      </c>
      <c r="KXZ96" s="917" t="s">
        <v>735</v>
      </c>
      <c r="KYA96" s="917" t="s">
        <v>735</v>
      </c>
      <c r="KYB96" s="917" t="s">
        <v>735</v>
      </c>
      <c r="KYC96" s="917" t="s">
        <v>735</v>
      </c>
      <c r="KYD96" s="917" t="s">
        <v>735</v>
      </c>
      <c r="KYE96" s="917" t="s">
        <v>735</v>
      </c>
      <c r="KYF96" s="917" t="s">
        <v>735</v>
      </c>
      <c r="KYG96" s="917" t="s">
        <v>735</v>
      </c>
      <c r="KYH96" s="917" t="s">
        <v>735</v>
      </c>
      <c r="KYI96" s="917" t="s">
        <v>735</v>
      </c>
      <c r="KYJ96" s="917" t="s">
        <v>735</v>
      </c>
      <c r="KYK96" s="917" t="s">
        <v>735</v>
      </c>
      <c r="KYL96" s="917" t="s">
        <v>735</v>
      </c>
      <c r="KYM96" s="917" t="s">
        <v>735</v>
      </c>
      <c r="KYN96" s="917" t="s">
        <v>735</v>
      </c>
      <c r="KYO96" s="917" t="s">
        <v>735</v>
      </c>
      <c r="KYP96" s="917" t="s">
        <v>735</v>
      </c>
      <c r="KYQ96" s="917" t="s">
        <v>735</v>
      </c>
      <c r="KYR96" s="917" t="s">
        <v>735</v>
      </c>
      <c r="KYS96" s="917" t="s">
        <v>735</v>
      </c>
      <c r="KYT96" s="917" t="s">
        <v>735</v>
      </c>
      <c r="KYU96" s="917" t="s">
        <v>735</v>
      </c>
      <c r="KYV96" s="917" t="s">
        <v>735</v>
      </c>
      <c r="KYW96" s="917" t="s">
        <v>735</v>
      </c>
      <c r="KYX96" s="917" t="s">
        <v>735</v>
      </c>
      <c r="KYY96" s="917" t="s">
        <v>735</v>
      </c>
      <c r="KYZ96" s="917" t="s">
        <v>735</v>
      </c>
      <c r="KZA96" s="917" t="s">
        <v>735</v>
      </c>
      <c r="KZB96" s="917" t="s">
        <v>735</v>
      </c>
      <c r="KZC96" s="917" t="s">
        <v>735</v>
      </c>
      <c r="KZD96" s="917" t="s">
        <v>735</v>
      </c>
      <c r="KZE96" s="917" t="s">
        <v>735</v>
      </c>
      <c r="KZF96" s="917" t="s">
        <v>735</v>
      </c>
      <c r="KZG96" s="917" t="s">
        <v>735</v>
      </c>
      <c r="KZH96" s="917" t="s">
        <v>735</v>
      </c>
      <c r="KZI96" s="917" t="s">
        <v>735</v>
      </c>
      <c r="KZJ96" s="917" t="s">
        <v>735</v>
      </c>
      <c r="KZK96" s="917" t="s">
        <v>735</v>
      </c>
      <c r="KZL96" s="917" t="s">
        <v>735</v>
      </c>
      <c r="KZM96" s="917" t="s">
        <v>735</v>
      </c>
      <c r="KZN96" s="917" t="s">
        <v>735</v>
      </c>
      <c r="KZO96" s="917" t="s">
        <v>735</v>
      </c>
      <c r="KZP96" s="917" t="s">
        <v>735</v>
      </c>
      <c r="KZQ96" s="917" t="s">
        <v>735</v>
      </c>
      <c r="KZR96" s="917" t="s">
        <v>735</v>
      </c>
      <c r="KZS96" s="917" t="s">
        <v>735</v>
      </c>
      <c r="KZT96" s="917" t="s">
        <v>735</v>
      </c>
      <c r="KZU96" s="917" t="s">
        <v>735</v>
      </c>
      <c r="KZV96" s="917" t="s">
        <v>735</v>
      </c>
      <c r="KZW96" s="917" t="s">
        <v>735</v>
      </c>
      <c r="KZX96" s="917" t="s">
        <v>735</v>
      </c>
      <c r="KZY96" s="917" t="s">
        <v>735</v>
      </c>
      <c r="KZZ96" s="917" t="s">
        <v>735</v>
      </c>
      <c r="LAA96" s="917" t="s">
        <v>735</v>
      </c>
      <c r="LAB96" s="917" t="s">
        <v>735</v>
      </c>
      <c r="LAC96" s="917" t="s">
        <v>735</v>
      </c>
      <c r="LAD96" s="917" t="s">
        <v>735</v>
      </c>
      <c r="LAE96" s="917" t="s">
        <v>735</v>
      </c>
      <c r="LAF96" s="917" t="s">
        <v>735</v>
      </c>
      <c r="LAG96" s="917" t="s">
        <v>735</v>
      </c>
      <c r="LAH96" s="917" t="s">
        <v>735</v>
      </c>
      <c r="LAI96" s="917" t="s">
        <v>735</v>
      </c>
      <c r="LAJ96" s="917" t="s">
        <v>735</v>
      </c>
      <c r="LAK96" s="917" t="s">
        <v>735</v>
      </c>
      <c r="LAL96" s="917" t="s">
        <v>735</v>
      </c>
      <c r="LAM96" s="917" t="s">
        <v>735</v>
      </c>
      <c r="LAN96" s="917" t="s">
        <v>735</v>
      </c>
      <c r="LAO96" s="917" t="s">
        <v>735</v>
      </c>
      <c r="LAP96" s="917" t="s">
        <v>735</v>
      </c>
      <c r="LAQ96" s="917" t="s">
        <v>735</v>
      </c>
      <c r="LAR96" s="917" t="s">
        <v>735</v>
      </c>
      <c r="LAS96" s="917" t="s">
        <v>735</v>
      </c>
      <c r="LAT96" s="917" t="s">
        <v>735</v>
      </c>
      <c r="LAU96" s="917" t="s">
        <v>735</v>
      </c>
      <c r="LAV96" s="917" t="s">
        <v>735</v>
      </c>
      <c r="LAW96" s="917" t="s">
        <v>735</v>
      </c>
      <c r="LAX96" s="917" t="s">
        <v>735</v>
      </c>
      <c r="LAY96" s="917" t="s">
        <v>735</v>
      </c>
      <c r="LAZ96" s="917" t="s">
        <v>735</v>
      </c>
      <c r="LBA96" s="917" t="s">
        <v>735</v>
      </c>
      <c r="LBB96" s="917" t="s">
        <v>735</v>
      </c>
      <c r="LBC96" s="917" t="s">
        <v>735</v>
      </c>
      <c r="LBD96" s="917" t="s">
        <v>735</v>
      </c>
      <c r="LBE96" s="917" t="s">
        <v>735</v>
      </c>
      <c r="LBF96" s="917" t="s">
        <v>735</v>
      </c>
      <c r="LBG96" s="917" t="s">
        <v>735</v>
      </c>
      <c r="LBH96" s="917" t="s">
        <v>735</v>
      </c>
      <c r="LBI96" s="917" t="s">
        <v>735</v>
      </c>
      <c r="LBJ96" s="917" t="s">
        <v>735</v>
      </c>
      <c r="LBK96" s="917" t="s">
        <v>735</v>
      </c>
      <c r="LBL96" s="917" t="s">
        <v>735</v>
      </c>
      <c r="LBM96" s="917" t="s">
        <v>735</v>
      </c>
      <c r="LBN96" s="917" t="s">
        <v>735</v>
      </c>
      <c r="LBO96" s="917" t="s">
        <v>735</v>
      </c>
      <c r="LBP96" s="917" t="s">
        <v>735</v>
      </c>
      <c r="LBQ96" s="917" t="s">
        <v>735</v>
      </c>
      <c r="LBR96" s="917" t="s">
        <v>735</v>
      </c>
      <c r="LBS96" s="917" t="s">
        <v>735</v>
      </c>
      <c r="LBT96" s="917" t="s">
        <v>735</v>
      </c>
      <c r="LBU96" s="917" t="s">
        <v>735</v>
      </c>
      <c r="LBV96" s="917" t="s">
        <v>735</v>
      </c>
      <c r="LBW96" s="917" t="s">
        <v>735</v>
      </c>
      <c r="LBX96" s="917" t="s">
        <v>735</v>
      </c>
      <c r="LBY96" s="917" t="s">
        <v>735</v>
      </c>
      <c r="LBZ96" s="917" t="s">
        <v>735</v>
      </c>
      <c r="LCA96" s="917" t="s">
        <v>735</v>
      </c>
      <c r="LCB96" s="917" t="s">
        <v>735</v>
      </c>
      <c r="LCC96" s="917" t="s">
        <v>735</v>
      </c>
      <c r="LCD96" s="917" t="s">
        <v>735</v>
      </c>
      <c r="LCE96" s="917" t="s">
        <v>735</v>
      </c>
      <c r="LCF96" s="917" t="s">
        <v>735</v>
      </c>
      <c r="LCG96" s="917" t="s">
        <v>735</v>
      </c>
      <c r="LCH96" s="917" t="s">
        <v>735</v>
      </c>
      <c r="LCI96" s="917" t="s">
        <v>735</v>
      </c>
      <c r="LCJ96" s="917" t="s">
        <v>735</v>
      </c>
      <c r="LCK96" s="917" t="s">
        <v>735</v>
      </c>
      <c r="LCL96" s="917" t="s">
        <v>735</v>
      </c>
      <c r="LCM96" s="917" t="s">
        <v>735</v>
      </c>
      <c r="LCN96" s="917" t="s">
        <v>735</v>
      </c>
      <c r="LCO96" s="917" t="s">
        <v>735</v>
      </c>
      <c r="LCP96" s="917" t="s">
        <v>735</v>
      </c>
      <c r="LCQ96" s="917" t="s">
        <v>735</v>
      </c>
      <c r="LCR96" s="917" t="s">
        <v>735</v>
      </c>
      <c r="LCS96" s="917" t="s">
        <v>735</v>
      </c>
      <c r="LCT96" s="917" t="s">
        <v>735</v>
      </c>
      <c r="LCU96" s="917" t="s">
        <v>735</v>
      </c>
      <c r="LCV96" s="917" t="s">
        <v>735</v>
      </c>
      <c r="LCW96" s="917" t="s">
        <v>735</v>
      </c>
      <c r="LCX96" s="917" t="s">
        <v>735</v>
      </c>
      <c r="LCY96" s="917" t="s">
        <v>735</v>
      </c>
      <c r="LCZ96" s="917" t="s">
        <v>735</v>
      </c>
      <c r="LDA96" s="917" t="s">
        <v>735</v>
      </c>
      <c r="LDB96" s="917" t="s">
        <v>735</v>
      </c>
      <c r="LDC96" s="917" t="s">
        <v>735</v>
      </c>
      <c r="LDD96" s="917" t="s">
        <v>735</v>
      </c>
      <c r="LDE96" s="917" t="s">
        <v>735</v>
      </c>
      <c r="LDF96" s="917" t="s">
        <v>735</v>
      </c>
      <c r="LDG96" s="917" t="s">
        <v>735</v>
      </c>
      <c r="LDH96" s="917" t="s">
        <v>735</v>
      </c>
      <c r="LDI96" s="917" t="s">
        <v>735</v>
      </c>
      <c r="LDJ96" s="917" t="s">
        <v>735</v>
      </c>
      <c r="LDK96" s="917" t="s">
        <v>735</v>
      </c>
      <c r="LDL96" s="917" t="s">
        <v>735</v>
      </c>
      <c r="LDM96" s="917" t="s">
        <v>735</v>
      </c>
      <c r="LDN96" s="917" t="s">
        <v>735</v>
      </c>
      <c r="LDO96" s="917" t="s">
        <v>735</v>
      </c>
      <c r="LDP96" s="917" t="s">
        <v>735</v>
      </c>
      <c r="LDQ96" s="917" t="s">
        <v>735</v>
      </c>
      <c r="LDR96" s="917" t="s">
        <v>735</v>
      </c>
      <c r="LDS96" s="917" t="s">
        <v>735</v>
      </c>
      <c r="LDT96" s="917" t="s">
        <v>735</v>
      </c>
      <c r="LDU96" s="917" t="s">
        <v>735</v>
      </c>
      <c r="LDV96" s="917" t="s">
        <v>735</v>
      </c>
      <c r="LDW96" s="917" t="s">
        <v>735</v>
      </c>
      <c r="LDX96" s="917" t="s">
        <v>735</v>
      </c>
      <c r="LDY96" s="917" t="s">
        <v>735</v>
      </c>
      <c r="LDZ96" s="917" t="s">
        <v>735</v>
      </c>
      <c r="LEA96" s="917" t="s">
        <v>735</v>
      </c>
      <c r="LEB96" s="917" t="s">
        <v>735</v>
      </c>
      <c r="LEC96" s="917" t="s">
        <v>735</v>
      </c>
      <c r="LED96" s="917" t="s">
        <v>735</v>
      </c>
      <c r="LEE96" s="917" t="s">
        <v>735</v>
      </c>
      <c r="LEF96" s="917" t="s">
        <v>735</v>
      </c>
      <c r="LEG96" s="917" t="s">
        <v>735</v>
      </c>
      <c r="LEH96" s="917" t="s">
        <v>735</v>
      </c>
      <c r="LEI96" s="917" t="s">
        <v>735</v>
      </c>
      <c r="LEJ96" s="917" t="s">
        <v>735</v>
      </c>
      <c r="LEK96" s="917" t="s">
        <v>735</v>
      </c>
      <c r="LEL96" s="917" t="s">
        <v>735</v>
      </c>
      <c r="LEM96" s="917" t="s">
        <v>735</v>
      </c>
      <c r="LEN96" s="917" t="s">
        <v>735</v>
      </c>
      <c r="LEO96" s="917" t="s">
        <v>735</v>
      </c>
      <c r="LEP96" s="917" t="s">
        <v>735</v>
      </c>
      <c r="LEQ96" s="917" t="s">
        <v>735</v>
      </c>
      <c r="LER96" s="917" t="s">
        <v>735</v>
      </c>
      <c r="LES96" s="917" t="s">
        <v>735</v>
      </c>
      <c r="LET96" s="917" t="s">
        <v>735</v>
      </c>
      <c r="LEU96" s="917" t="s">
        <v>735</v>
      </c>
      <c r="LEV96" s="917" t="s">
        <v>735</v>
      </c>
      <c r="LEW96" s="917" t="s">
        <v>735</v>
      </c>
      <c r="LEX96" s="917" t="s">
        <v>735</v>
      </c>
      <c r="LEY96" s="917" t="s">
        <v>735</v>
      </c>
      <c r="LEZ96" s="917" t="s">
        <v>735</v>
      </c>
      <c r="LFA96" s="917" t="s">
        <v>735</v>
      </c>
      <c r="LFB96" s="917" t="s">
        <v>735</v>
      </c>
      <c r="LFC96" s="917" t="s">
        <v>735</v>
      </c>
      <c r="LFD96" s="917" t="s">
        <v>735</v>
      </c>
      <c r="LFE96" s="917" t="s">
        <v>735</v>
      </c>
      <c r="LFF96" s="917" t="s">
        <v>735</v>
      </c>
      <c r="LFG96" s="917" t="s">
        <v>735</v>
      </c>
      <c r="LFH96" s="917" t="s">
        <v>735</v>
      </c>
      <c r="LFI96" s="917" t="s">
        <v>735</v>
      </c>
      <c r="LFJ96" s="917" t="s">
        <v>735</v>
      </c>
      <c r="LFK96" s="917" t="s">
        <v>735</v>
      </c>
      <c r="LFL96" s="917" t="s">
        <v>735</v>
      </c>
      <c r="LFM96" s="917" t="s">
        <v>735</v>
      </c>
      <c r="LFN96" s="917" t="s">
        <v>735</v>
      </c>
      <c r="LFO96" s="917" t="s">
        <v>735</v>
      </c>
      <c r="LFP96" s="917" t="s">
        <v>735</v>
      </c>
      <c r="LFQ96" s="917" t="s">
        <v>735</v>
      </c>
      <c r="LFR96" s="917" t="s">
        <v>735</v>
      </c>
      <c r="LFS96" s="917" t="s">
        <v>735</v>
      </c>
      <c r="LFT96" s="917" t="s">
        <v>735</v>
      </c>
      <c r="LFU96" s="917" t="s">
        <v>735</v>
      </c>
      <c r="LFV96" s="917" t="s">
        <v>735</v>
      </c>
      <c r="LFW96" s="917" t="s">
        <v>735</v>
      </c>
      <c r="LFX96" s="917" t="s">
        <v>735</v>
      </c>
      <c r="LFY96" s="917" t="s">
        <v>735</v>
      </c>
      <c r="LFZ96" s="917" t="s">
        <v>735</v>
      </c>
      <c r="LGA96" s="917" t="s">
        <v>735</v>
      </c>
      <c r="LGB96" s="917" t="s">
        <v>735</v>
      </c>
      <c r="LGC96" s="917" t="s">
        <v>735</v>
      </c>
      <c r="LGD96" s="917" t="s">
        <v>735</v>
      </c>
      <c r="LGE96" s="917" t="s">
        <v>735</v>
      </c>
      <c r="LGF96" s="917" t="s">
        <v>735</v>
      </c>
      <c r="LGG96" s="917" t="s">
        <v>735</v>
      </c>
      <c r="LGH96" s="917" t="s">
        <v>735</v>
      </c>
      <c r="LGI96" s="917" t="s">
        <v>735</v>
      </c>
      <c r="LGJ96" s="917" t="s">
        <v>735</v>
      </c>
      <c r="LGK96" s="917" t="s">
        <v>735</v>
      </c>
      <c r="LGL96" s="917" t="s">
        <v>735</v>
      </c>
      <c r="LGM96" s="917" t="s">
        <v>735</v>
      </c>
      <c r="LGN96" s="917" t="s">
        <v>735</v>
      </c>
      <c r="LGO96" s="917" t="s">
        <v>735</v>
      </c>
      <c r="LGP96" s="917" t="s">
        <v>735</v>
      </c>
      <c r="LGQ96" s="917" t="s">
        <v>735</v>
      </c>
      <c r="LGR96" s="917" t="s">
        <v>735</v>
      </c>
      <c r="LGS96" s="917" t="s">
        <v>735</v>
      </c>
      <c r="LGT96" s="917" t="s">
        <v>735</v>
      </c>
      <c r="LGU96" s="917" t="s">
        <v>735</v>
      </c>
      <c r="LGV96" s="917" t="s">
        <v>735</v>
      </c>
      <c r="LGW96" s="917" t="s">
        <v>735</v>
      </c>
      <c r="LGX96" s="917" t="s">
        <v>735</v>
      </c>
      <c r="LGY96" s="917" t="s">
        <v>735</v>
      </c>
      <c r="LGZ96" s="917" t="s">
        <v>735</v>
      </c>
      <c r="LHA96" s="917" t="s">
        <v>735</v>
      </c>
      <c r="LHB96" s="917" t="s">
        <v>735</v>
      </c>
      <c r="LHC96" s="917" t="s">
        <v>735</v>
      </c>
      <c r="LHD96" s="917" t="s">
        <v>735</v>
      </c>
      <c r="LHE96" s="917" t="s">
        <v>735</v>
      </c>
      <c r="LHF96" s="917" t="s">
        <v>735</v>
      </c>
      <c r="LHG96" s="917" t="s">
        <v>735</v>
      </c>
      <c r="LHH96" s="917" t="s">
        <v>735</v>
      </c>
      <c r="LHI96" s="917" t="s">
        <v>735</v>
      </c>
      <c r="LHJ96" s="917" t="s">
        <v>735</v>
      </c>
      <c r="LHK96" s="917" t="s">
        <v>735</v>
      </c>
      <c r="LHL96" s="917" t="s">
        <v>735</v>
      </c>
      <c r="LHM96" s="917" t="s">
        <v>735</v>
      </c>
      <c r="LHN96" s="917" t="s">
        <v>735</v>
      </c>
      <c r="LHO96" s="917" t="s">
        <v>735</v>
      </c>
      <c r="LHP96" s="917" t="s">
        <v>735</v>
      </c>
      <c r="LHQ96" s="917" t="s">
        <v>735</v>
      </c>
      <c r="LHR96" s="917" t="s">
        <v>735</v>
      </c>
      <c r="LHS96" s="917" t="s">
        <v>735</v>
      </c>
      <c r="LHT96" s="917" t="s">
        <v>735</v>
      </c>
      <c r="LHU96" s="917" t="s">
        <v>735</v>
      </c>
      <c r="LHV96" s="917" t="s">
        <v>735</v>
      </c>
      <c r="LHW96" s="917" t="s">
        <v>735</v>
      </c>
      <c r="LHX96" s="917" t="s">
        <v>735</v>
      </c>
      <c r="LHY96" s="917" t="s">
        <v>735</v>
      </c>
      <c r="LHZ96" s="917" t="s">
        <v>735</v>
      </c>
      <c r="LIA96" s="917" t="s">
        <v>735</v>
      </c>
      <c r="LIB96" s="917" t="s">
        <v>735</v>
      </c>
      <c r="LIC96" s="917" t="s">
        <v>735</v>
      </c>
      <c r="LID96" s="917" t="s">
        <v>735</v>
      </c>
      <c r="LIE96" s="917" t="s">
        <v>735</v>
      </c>
      <c r="LIF96" s="917" t="s">
        <v>735</v>
      </c>
      <c r="LIG96" s="917" t="s">
        <v>735</v>
      </c>
      <c r="LIH96" s="917" t="s">
        <v>735</v>
      </c>
      <c r="LII96" s="917" t="s">
        <v>735</v>
      </c>
      <c r="LIJ96" s="917" t="s">
        <v>735</v>
      </c>
      <c r="LIK96" s="917" t="s">
        <v>735</v>
      </c>
      <c r="LIL96" s="917" t="s">
        <v>735</v>
      </c>
      <c r="LIM96" s="917" t="s">
        <v>735</v>
      </c>
      <c r="LIN96" s="917" t="s">
        <v>735</v>
      </c>
      <c r="LIO96" s="917" t="s">
        <v>735</v>
      </c>
      <c r="LIP96" s="917" t="s">
        <v>735</v>
      </c>
      <c r="LIQ96" s="917" t="s">
        <v>735</v>
      </c>
      <c r="LIR96" s="917" t="s">
        <v>735</v>
      </c>
      <c r="LIS96" s="917" t="s">
        <v>735</v>
      </c>
      <c r="LIT96" s="917" t="s">
        <v>735</v>
      </c>
      <c r="LIU96" s="917" t="s">
        <v>735</v>
      </c>
      <c r="LIV96" s="917" t="s">
        <v>735</v>
      </c>
      <c r="LIW96" s="917" t="s">
        <v>735</v>
      </c>
      <c r="LIX96" s="917" t="s">
        <v>735</v>
      </c>
      <c r="LIY96" s="917" t="s">
        <v>735</v>
      </c>
      <c r="LIZ96" s="917" t="s">
        <v>735</v>
      </c>
      <c r="LJA96" s="917" t="s">
        <v>735</v>
      </c>
      <c r="LJB96" s="917" t="s">
        <v>735</v>
      </c>
      <c r="LJC96" s="917" t="s">
        <v>735</v>
      </c>
      <c r="LJD96" s="917" t="s">
        <v>735</v>
      </c>
      <c r="LJE96" s="917" t="s">
        <v>735</v>
      </c>
      <c r="LJF96" s="917" t="s">
        <v>735</v>
      </c>
      <c r="LJG96" s="917" t="s">
        <v>735</v>
      </c>
      <c r="LJH96" s="917" t="s">
        <v>735</v>
      </c>
      <c r="LJI96" s="917" t="s">
        <v>735</v>
      </c>
      <c r="LJJ96" s="917" t="s">
        <v>735</v>
      </c>
      <c r="LJK96" s="917" t="s">
        <v>735</v>
      </c>
      <c r="LJL96" s="917" t="s">
        <v>735</v>
      </c>
      <c r="LJM96" s="917" t="s">
        <v>735</v>
      </c>
      <c r="LJN96" s="917" t="s">
        <v>735</v>
      </c>
      <c r="LJO96" s="917" t="s">
        <v>735</v>
      </c>
      <c r="LJP96" s="917" t="s">
        <v>735</v>
      </c>
      <c r="LJQ96" s="917" t="s">
        <v>735</v>
      </c>
      <c r="LJR96" s="917" t="s">
        <v>735</v>
      </c>
      <c r="LJS96" s="917" t="s">
        <v>735</v>
      </c>
      <c r="LJT96" s="917" t="s">
        <v>735</v>
      </c>
      <c r="LJU96" s="917" t="s">
        <v>735</v>
      </c>
      <c r="LJV96" s="917" t="s">
        <v>735</v>
      </c>
      <c r="LJW96" s="917" t="s">
        <v>735</v>
      </c>
      <c r="LJX96" s="917" t="s">
        <v>735</v>
      </c>
      <c r="LJY96" s="917" t="s">
        <v>735</v>
      </c>
      <c r="LJZ96" s="917" t="s">
        <v>735</v>
      </c>
      <c r="LKA96" s="917" t="s">
        <v>735</v>
      </c>
      <c r="LKB96" s="917" t="s">
        <v>735</v>
      </c>
      <c r="LKC96" s="917" t="s">
        <v>735</v>
      </c>
      <c r="LKD96" s="917" t="s">
        <v>735</v>
      </c>
      <c r="LKE96" s="917" t="s">
        <v>735</v>
      </c>
      <c r="LKF96" s="917" t="s">
        <v>735</v>
      </c>
      <c r="LKG96" s="917" t="s">
        <v>735</v>
      </c>
      <c r="LKH96" s="917" t="s">
        <v>735</v>
      </c>
      <c r="LKI96" s="917" t="s">
        <v>735</v>
      </c>
      <c r="LKJ96" s="917" t="s">
        <v>735</v>
      </c>
      <c r="LKK96" s="917" t="s">
        <v>735</v>
      </c>
      <c r="LKL96" s="917" t="s">
        <v>735</v>
      </c>
      <c r="LKM96" s="917" t="s">
        <v>735</v>
      </c>
      <c r="LKN96" s="917" t="s">
        <v>735</v>
      </c>
      <c r="LKO96" s="917" t="s">
        <v>735</v>
      </c>
      <c r="LKP96" s="917" t="s">
        <v>735</v>
      </c>
      <c r="LKQ96" s="917" t="s">
        <v>735</v>
      </c>
      <c r="LKR96" s="917" t="s">
        <v>735</v>
      </c>
      <c r="LKS96" s="917" t="s">
        <v>735</v>
      </c>
      <c r="LKT96" s="917" t="s">
        <v>735</v>
      </c>
      <c r="LKU96" s="917" t="s">
        <v>735</v>
      </c>
      <c r="LKV96" s="917" t="s">
        <v>735</v>
      </c>
      <c r="LKW96" s="917" t="s">
        <v>735</v>
      </c>
      <c r="LKX96" s="917" t="s">
        <v>735</v>
      </c>
      <c r="LKY96" s="917" t="s">
        <v>735</v>
      </c>
      <c r="LKZ96" s="917" t="s">
        <v>735</v>
      </c>
      <c r="LLA96" s="917" t="s">
        <v>735</v>
      </c>
      <c r="LLB96" s="917" t="s">
        <v>735</v>
      </c>
      <c r="LLC96" s="917" t="s">
        <v>735</v>
      </c>
      <c r="LLD96" s="917" t="s">
        <v>735</v>
      </c>
      <c r="LLE96" s="917" t="s">
        <v>735</v>
      </c>
      <c r="LLF96" s="917" t="s">
        <v>735</v>
      </c>
      <c r="LLG96" s="917" t="s">
        <v>735</v>
      </c>
      <c r="LLH96" s="917" t="s">
        <v>735</v>
      </c>
      <c r="LLI96" s="917" t="s">
        <v>735</v>
      </c>
      <c r="LLJ96" s="917" t="s">
        <v>735</v>
      </c>
      <c r="LLK96" s="917" t="s">
        <v>735</v>
      </c>
      <c r="LLL96" s="917" t="s">
        <v>735</v>
      </c>
      <c r="LLM96" s="917" t="s">
        <v>735</v>
      </c>
      <c r="LLN96" s="917" t="s">
        <v>735</v>
      </c>
      <c r="LLO96" s="917" t="s">
        <v>735</v>
      </c>
      <c r="LLP96" s="917" t="s">
        <v>735</v>
      </c>
      <c r="LLQ96" s="917" t="s">
        <v>735</v>
      </c>
      <c r="LLR96" s="917" t="s">
        <v>735</v>
      </c>
      <c r="LLS96" s="917" t="s">
        <v>735</v>
      </c>
      <c r="LLT96" s="917" t="s">
        <v>735</v>
      </c>
      <c r="LLU96" s="917" t="s">
        <v>735</v>
      </c>
      <c r="LLV96" s="917" t="s">
        <v>735</v>
      </c>
      <c r="LLW96" s="917" t="s">
        <v>735</v>
      </c>
      <c r="LLX96" s="917" t="s">
        <v>735</v>
      </c>
      <c r="LLY96" s="917" t="s">
        <v>735</v>
      </c>
      <c r="LLZ96" s="917" t="s">
        <v>735</v>
      </c>
      <c r="LMA96" s="917" t="s">
        <v>735</v>
      </c>
      <c r="LMB96" s="917" t="s">
        <v>735</v>
      </c>
      <c r="LMC96" s="917" t="s">
        <v>735</v>
      </c>
      <c r="LMD96" s="917" t="s">
        <v>735</v>
      </c>
      <c r="LME96" s="917" t="s">
        <v>735</v>
      </c>
      <c r="LMF96" s="917" t="s">
        <v>735</v>
      </c>
      <c r="LMG96" s="917" t="s">
        <v>735</v>
      </c>
      <c r="LMH96" s="917" t="s">
        <v>735</v>
      </c>
      <c r="LMI96" s="917" t="s">
        <v>735</v>
      </c>
      <c r="LMJ96" s="917" t="s">
        <v>735</v>
      </c>
      <c r="LMK96" s="917" t="s">
        <v>735</v>
      </c>
      <c r="LML96" s="917" t="s">
        <v>735</v>
      </c>
      <c r="LMM96" s="917" t="s">
        <v>735</v>
      </c>
      <c r="LMN96" s="917" t="s">
        <v>735</v>
      </c>
      <c r="LMO96" s="917" t="s">
        <v>735</v>
      </c>
      <c r="LMP96" s="917" t="s">
        <v>735</v>
      </c>
      <c r="LMQ96" s="917" t="s">
        <v>735</v>
      </c>
      <c r="LMR96" s="917" t="s">
        <v>735</v>
      </c>
      <c r="LMS96" s="917" t="s">
        <v>735</v>
      </c>
      <c r="LMT96" s="917" t="s">
        <v>735</v>
      </c>
      <c r="LMU96" s="917" t="s">
        <v>735</v>
      </c>
      <c r="LMV96" s="917" t="s">
        <v>735</v>
      </c>
      <c r="LMW96" s="917" t="s">
        <v>735</v>
      </c>
      <c r="LMX96" s="917" t="s">
        <v>735</v>
      </c>
      <c r="LMY96" s="917" t="s">
        <v>735</v>
      </c>
      <c r="LMZ96" s="917" t="s">
        <v>735</v>
      </c>
      <c r="LNA96" s="917" t="s">
        <v>735</v>
      </c>
      <c r="LNB96" s="917" t="s">
        <v>735</v>
      </c>
      <c r="LNC96" s="917" t="s">
        <v>735</v>
      </c>
      <c r="LND96" s="917" t="s">
        <v>735</v>
      </c>
      <c r="LNE96" s="917" t="s">
        <v>735</v>
      </c>
      <c r="LNF96" s="917" t="s">
        <v>735</v>
      </c>
      <c r="LNG96" s="917" t="s">
        <v>735</v>
      </c>
      <c r="LNH96" s="917" t="s">
        <v>735</v>
      </c>
      <c r="LNI96" s="917" t="s">
        <v>735</v>
      </c>
      <c r="LNJ96" s="917" t="s">
        <v>735</v>
      </c>
      <c r="LNK96" s="917" t="s">
        <v>735</v>
      </c>
      <c r="LNL96" s="917" t="s">
        <v>735</v>
      </c>
      <c r="LNM96" s="917" t="s">
        <v>735</v>
      </c>
      <c r="LNN96" s="917" t="s">
        <v>735</v>
      </c>
      <c r="LNO96" s="917" t="s">
        <v>735</v>
      </c>
      <c r="LNP96" s="917" t="s">
        <v>735</v>
      </c>
      <c r="LNQ96" s="917" t="s">
        <v>735</v>
      </c>
      <c r="LNR96" s="917" t="s">
        <v>735</v>
      </c>
      <c r="LNS96" s="917" t="s">
        <v>735</v>
      </c>
      <c r="LNT96" s="917" t="s">
        <v>735</v>
      </c>
      <c r="LNU96" s="917" t="s">
        <v>735</v>
      </c>
      <c r="LNV96" s="917" t="s">
        <v>735</v>
      </c>
      <c r="LNW96" s="917" t="s">
        <v>735</v>
      </c>
      <c r="LNX96" s="917" t="s">
        <v>735</v>
      </c>
      <c r="LNY96" s="917" t="s">
        <v>735</v>
      </c>
      <c r="LNZ96" s="917" t="s">
        <v>735</v>
      </c>
      <c r="LOA96" s="917" t="s">
        <v>735</v>
      </c>
      <c r="LOB96" s="917" t="s">
        <v>735</v>
      </c>
      <c r="LOC96" s="917" t="s">
        <v>735</v>
      </c>
      <c r="LOD96" s="917" t="s">
        <v>735</v>
      </c>
      <c r="LOE96" s="917" t="s">
        <v>735</v>
      </c>
      <c r="LOF96" s="917" t="s">
        <v>735</v>
      </c>
      <c r="LOG96" s="917" t="s">
        <v>735</v>
      </c>
      <c r="LOH96" s="917" t="s">
        <v>735</v>
      </c>
      <c r="LOI96" s="917" t="s">
        <v>735</v>
      </c>
      <c r="LOJ96" s="917" t="s">
        <v>735</v>
      </c>
      <c r="LOK96" s="917" t="s">
        <v>735</v>
      </c>
      <c r="LOL96" s="917" t="s">
        <v>735</v>
      </c>
      <c r="LOM96" s="917" t="s">
        <v>735</v>
      </c>
      <c r="LON96" s="917" t="s">
        <v>735</v>
      </c>
      <c r="LOO96" s="917" t="s">
        <v>735</v>
      </c>
      <c r="LOP96" s="917" t="s">
        <v>735</v>
      </c>
      <c r="LOQ96" s="917" t="s">
        <v>735</v>
      </c>
      <c r="LOR96" s="917" t="s">
        <v>735</v>
      </c>
      <c r="LOS96" s="917" t="s">
        <v>735</v>
      </c>
      <c r="LOT96" s="917" t="s">
        <v>735</v>
      </c>
      <c r="LOU96" s="917" t="s">
        <v>735</v>
      </c>
      <c r="LOV96" s="917" t="s">
        <v>735</v>
      </c>
      <c r="LOW96" s="917" t="s">
        <v>735</v>
      </c>
      <c r="LOX96" s="917" t="s">
        <v>735</v>
      </c>
      <c r="LOY96" s="917" t="s">
        <v>735</v>
      </c>
      <c r="LOZ96" s="917" t="s">
        <v>735</v>
      </c>
      <c r="LPA96" s="917" t="s">
        <v>735</v>
      </c>
      <c r="LPB96" s="917" t="s">
        <v>735</v>
      </c>
      <c r="LPC96" s="917" t="s">
        <v>735</v>
      </c>
      <c r="LPD96" s="917" t="s">
        <v>735</v>
      </c>
      <c r="LPE96" s="917" t="s">
        <v>735</v>
      </c>
      <c r="LPF96" s="917" t="s">
        <v>735</v>
      </c>
      <c r="LPG96" s="917" t="s">
        <v>735</v>
      </c>
      <c r="LPH96" s="917" t="s">
        <v>735</v>
      </c>
      <c r="LPI96" s="917" t="s">
        <v>735</v>
      </c>
      <c r="LPJ96" s="917" t="s">
        <v>735</v>
      </c>
      <c r="LPK96" s="917" t="s">
        <v>735</v>
      </c>
      <c r="LPL96" s="917" t="s">
        <v>735</v>
      </c>
      <c r="LPM96" s="917" t="s">
        <v>735</v>
      </c>
      <c r="LPN96" s="917" t="s">
        <v>735</v>
      </c>
      <c r="LPO96" s="917" t="s">
        <v>735</v>
      </c>
      <c r="LPP96" s="917" t="s">
        <v>735</v>
      </c>
      <c r="LPQ96" s="917" t="s">
        <v>735</v>
      </c>
      <c r="LPR96" s="917" t="s">
        <v>735</v>
      </c>
      <c r="LPS96" s="917" t="s">
        <v>735</v>
      </c>
      <c r="LPT96" s="917" t="s">
        <v>735</v>
      </c>
      <c r="LPU96" s="917" t="s">
        <v>735</v>
      </c>
      <c r="LPV96" s="917" t="s">
        <v>735</v>
      </c>
      <c r="LPW96" s="917" t="s">
        <v>735</v>
      </c>
      <c r="LPX96" s="917" t="s">
        <v>735</v>
      </c>
      <c r="LPY96" s="917" t="s">
        <v>735</v>
      </c>
      <c r="LPZ96" s="917" t="s">
        <v>735</v>
      </c>
      <c r="LQA96" s="917" t="s">
        <v>735</v>
      </c>
      <c r="LQB96" s="917" t="s">
        <v>735</v>
      </c>
      <c r="LQC96" s="917" t="s">
        <v>735</v>
      </c>
      <c r="LQD96" s="917" t="s">
        <v>735</v>
      </c>
      <c r="LQE96" s="917" t="s">
        <v>735</v>
      </c>
      <c r="LQF96" s="917" t="s">
        <v>735</v>
      </c>
      <c r="LQG96" s="917" t="s">
        <v>735</v>
      </c>
      <c r="LQH96" s="917" t="s">
        <v>735</v>
      </c>
      <c r="LQI96" s="917" t="s">
        <v>735</v>
      </c>
      <c r="LQJ96" s="917" t="s">
        <v>735</v>
      </c>
      <c r="LQK96" s="917" t="s">
        <v>735</v>
      </c>
      <c r="LQL96" s="917" t="s">
        <v>735</v>
      </c>
      <c r="LQM96" s="917" t="s">
        <v>735</v>
      </c>
      <c r="LQN96" s="917" t="s">
        <v>735</v>
      </c>
      <c r="LQO96" s="917" t="s">
        <v>735</v>
      </c>
      <c r="LQP96" s="917" t="s">
        <v>735</v>
      </c>
      <c r="LQQ96" s="917" t="s">
        <v>735</v>
      </c>
      <c r="LQR96" s="917" t="s">
        <v>735</v>
      </c>
      <c r="LQS96" s="917" t="s">
        <v>735</v>
      </c>
      <c r="LQT96" s="917" t="s">
        <v>735</v>
      </c>
      <c r="LQU96" s="917" t="s">
        <v>735</v>
      </c>
      <c r="LQV96" s="917" t="s">
        <v>735</v>
      </c>
      <c r="LQW96" s="917" t="s">
        <v>735</v>
      </c>
      <c r="LQX96" s="917" t="s">
        <v>735</v>
      </c>
      <c r="LQY96" s="917" t="s">
        <v>735</v>
      </c>
      <c r="LQZ96" s="917" t="s">
        <v>735</v>
      </c>
      <c r="LRA96" s="917" t="s">
        <v>735</v>
      </c>
      <c r="LRB96" s="917" t="s">
        <v>735</v>
      </c>
      <c r="LRC96" s="917" t="s">
        <v>735</v>
      </c>
      <c r="LRD96" s="917" t="s">
        <v>735</v>
      </c>
      <c r="LRE96" s="917" t="s">
        <v>735</v>
      </c>
      <c r="LRF96" s="917" t="s">
        <v>735</v>
      </c>
      <c r="LRG96" s="917" t="s">
        <v>735</v>
      </c>
      <c r="LRH96" s="917" t="s">
        <v>735</v>
      </c>
      <c r="LRI96" s="917" t="s">
        <v>735</v>
      </c>
      <c r="LRJ96" s="917" t="s">
        <v>735</v>
      </c>
      <c r="LRK96" s="917" t="s">
        <v>735</v>
      </c>
      <c r="LRL96" s="917" t="s">
        <v>735</v>
      </c>
      <c r="LRM96" s="917" t="s">
        <v>735</v>
      </c>
      <c r="LRN96" s="917" t="s">
        <v>735</v>
      </c>
      <c r="LRO96" s="917" t="s">
        <v>735</v>
      </c>
      <c r="LRP96" s="917" t="s">
        <v>735</v>
      </c>
      <c r="LRQ96" s="917" t="s">
        <v>735</v>
      </c>
      <c r="LRR96" s="917" t="s">
        <v>735</v>
      </c>
      <c r="LRS96" s="917" t="s">
        <v>735</v>
      </c>
      <c r="LRT96" s="917" t="s">
        <v>735</v>
      </c>
      <c r="LRU96" s="917" t="s">
        <v>735</v>
      </c>
      <c r="LRV96" s="917" t="s">
        <v>735</v>
      </c>
      <c r="LRW96" s="917" t="s">
        <v>735</v>
      </c>
      <c r="LRX96" s="917" t="s">
        <v>735</v>
      </c>
      <c r="LRY96" s="917" t="s">
        <v>735</v>
      </c>
      <c r="LRZ96" s="917" t="s">
        <v>735</v>
      </c>
      <c r="LSA96" s="917" t="s">
        <v>735</v>
      </c>
      <c r="LSB96" s="917" t="s">
        <v>735</v>
      </c>
      <c r="LSC96" s="917" t="s">
        <v>735</v>
      </c>
      <c r="LSD96" s="917" t="s">
        <v>735</v>
      </c>
      <c r="LSE96" s="917" t="s">
        <v>735</v>
      </c>
      <c r="LSF96" s="917" t="s">
        <v>735</v>
      </c>
      <c r="LSG96" s="917" t="s">
        <v>735</v>
      </c>
      <c r="LSH96" s="917" t="s">
        <v>735</v>
      </c>
      <c r="LSI96" s="917" t="s">
        <v>735</v>
      </c>
      <c r="LSJ96" s="917" t="s">
        <v>735</v>
      </c>
      <c r="LSK96" s="917" t="s">
        <v>735</v>
      </c>
      <c r="LSL96" s="917" t="s">
        <v>735</v>
      </c>
      <c r="LSM96" s="917" t="s">
        <v>735</v>
      </c>
      <c r="LSN96" s="917" t="s">
        <v>735</v>
      </c>
      <c r="LSO96" s="917" t="s">
        <v>735</v>
      </c>
      <c r="LSP96" s="917" t="s">
        <v>735</v>
      </c>
      <c r="LSQ96" s="917" t="s">
        <v>735</v>
      </c>
      <c r="LSR96" s="917" t="s">
        <v>735</v>
      </c>
      <c r="LSS96" s="917" t="s">
        <v>735</v>
      </c>
      <c r="LST96" s="917" t="s">
        <v>735</v>
      </c>
      <c r="LSU96" s="917" t="s">
        <v>735</v>
      </c>
      <c r="LSV96" s="917" t="s">
        <v>735</v>
      </c>
      <c r="LSW96" s="917" t="s">
        <v>735</v>
      </c>
      <c r="LSX96" s="917" t="s">
        <v>735</v>
      </c>
      <c r="LSY96" s="917" t="s">
        <v>735</v>
      </c>
      <c r="LSZ96" s="917" t="s">
        <v>735</v>
      </c>
      <c r="LTA96" s="917" t="s">
        <v>735</v>
      </c>
      <c r="LTB96" s="917" t="s">
        <v>735</v>
      </c>
      <c r="LTC96" s="917" t="s">
        <v>735</v>
      </c>
      <c r="LTD96" s="917" t="s">
        <v>735</v>
      </c>
      <c r="LTE96" s="917" t="s">
        <v>735</v>
      </c>
      <c r="LTF96" s="917" t="s">
        <v>735</v>
      </c>
      <c r="LTG96" s="917" t="s">
        <v>735</v>
      </c>
      <c r="LTH96" s="917" t="s">
        <v>735</v>
      </c>
      <c r="LTI96" s="917" t="s">
        <v>735</v>
      </c>
      <c r="LTJ96" s="917" t="s">
        <v>735</v>
      </c>
      <c r="LTK96" s="917" t="s">
        <v>735</v>
      </c>
      <c r="LTL96" s="917" t="s">
        <v>735</v>
      </c>
      <c r="LTM96" s="917" t="s">
        <v>735</v>
      </c>
      <c r="LTN96" s="917" t="s">
        <v>735</v>
      </c>
      <c r="LTO96" s="917" t="s">
        <v>735</v>
      </c>
      <c r="LTP96" s="917" t="s">
        <v>735</v>
      </c>
      <c r="LTQ96" s="917" t="s">
        <v>735</v>
      </c>
      <c r="LTR96" s="917" t="s">
        <v>735</v>
      </c>
      <c r="LTS96" s="917" t="s">
        <v>735</v>
      </c>
      <c r="LTT96" s="917" t="s">
        <v>735</v>
      </c>
      <c r="LTU96" s="917" t="s">
        <v>735</v>
      </c>
      <c r="LTV96" s="917" t="s">
        <v>735</v>
      </c>
      <c r="LTW96" s="917" t="s">
        <v>735</v>
      </c>
      <c r="LTX96" s="917" t="s">
        <v>735</v>
      </c>
      <c r="LTY96" s="917" t="s">
        <v>735</v>
      </c>
      <c r="LTZ96" s="917" t="s">
        <v>735</v>
      </c>
      <c r="LUA96" s="917" t="s">
        <v>735</v>
      </c>
      <c r="LUB96" s="917" t="s">
        <v>735</v>
      </c>
      <c r="LUC96" s="917" t="s">
        <v>735</v>
      </c>
      <c r="LUD96" s="917" t="s">
        <v>735</v>
      </c>
      <c r="LUE96" s="917" t="s">
        <v>735</v>
      </c>
      <c r="LUF96" s="917" t="s">
        <v>735</v>
      </c>
      <c r="LUG96" s="917" t="s">
        <v>735</v>
      </c>
      <c r="LUH96" s="917" t="s">
        <v>735</v>
      </c>
      <c r="LUI96" s="917" t="s">
        <v>735</v>
      </c>
      <c r="LUJ96" s="917" t="s">
        <v>735</v>
      </c>
      <c r="LUK96" s="917" t="s">
        <v>735</v>
      </c>
      <c r="LUL96" s="917" t="s">
        <v>735</v>
      </c>
      <c r="LUM96" s="917" t="s">
        <v>735</v>
      </c>
      <c r="LUN96" s="917" t="s">
        <v>735</v>
      </c>
      <c r="LUO96" s="917" t="s">
        <v>735</v>
      </c>
      <c r="LUP96" s="917" t="s">
        <v>735</v>
      </c>
      <c r="LUQ96" s="917" t="s">
        <v>735</v>
      </c>
      <c r="LUR96" s="917" t="s">
        <v>735</v>
      </c>
      <c r="LUS96" s="917" t="s">
        <v>735</v>
      </c>
      <c r="LUT96" s="917" t="s">
        <v>735</v>
      </c>
      <c r="LUU96" s="917" t="s">
        <v>735</v>
      </c>
      <c r="LUV96" s="917" t="s">
        <v>735</v>
      </c>
      <c r="LUW96" s="917" t="s">
        <v>735</v>
      </c>
      <c r="LUX96" s="917" t="s">
        <v>735</v>
      </c>
      <c r="LUY96" s="917" t="s">
        <v>735</v>
      </c>
      <c r="LUZ96" s="917" t="s">
        <v>735</v>
      </c>
      <c r="LVA96" s="917" t="s">
        <v>735</v>
      </c>
      <c r="LVB96" s="917" t="s">
        <v>735</v>
      </c>
      <c r="LVC96" s="917" t="s">
        <v>735</v>
      </c>
      <c r="LVD96" s="917" t="s">
        <v>735</v>
      </c>
      <c r="LVE96" s="917" t="s">
        <v>735</v>
      </c>
      <c r="LVF96" s="917" t="s">
        <v>735</v>
      </c>
      <c r="LVG96" s="917" t="s">
        <v>735</v>
      </c>
      <c r="LVH96" s="917" t="s">
        <v>735</v>
      </c>
      <c r="LVI96" s="917" t="s">
        <v>735</v>
      </c>
      <c r="LVJ96" s="917" t="s">
        <v>735</v>
      </c>
      <c r="LVK96" s="917" t="s">
        <v>735</v>
      </c>
      <c r="LVL96" s="917" t="s">
        <v>735</v>
      </c>
      <c r="LVM96" s="917" t="s">
        <v>735</v>
      </c>
      <c r="LVN96" s="917" t="s">
        <v>735</v>
      </c>
      <c r="LVO96" s="917" t="s">
        <v>735</v>
      </c>
      <c r="LVP96" s="917" t="s">
        <v>735</v>
      </c>
      <c r="LVQ96" s="917" t="s">
        <v>735</v>
      </c>
      <c r="LVR96" s="917" t="s">
        <v>735</v>
      </c>
      <c r="LVS96" s="917" t="s">
        <v>735</v>
      </c>
      <c r="LVT96" s="917" t="s">
        <v>735</v>
      </c>
      <c r="LVU96" s="917" t="s">
        <v>735</v>
      </c>
      <c r="LVV96" s="917" t="s">
        <v>735</v>
      </c>
      <c r="LVW96" s="917" t="s">
        <v>735</v>
      </c>
      <c r="LVX96" s="917" t="s">
        <v>735</v>
      </c>
      <c r="LVY96" s="917" t="s">
        <v>735</v>
      </c>
      <c r="LVZ96" s="917" t="s">
        <v>735</v>
      </c>
      <c r="LWA96" s="917" t="s">
        <v>735</v>
      </c>
      <c r="LWB96" s="917" t="s">
        <v>735</v>
      </c>
      <c r="LWC96" s="917" t="s">
        <v>735</v>
      </c>
      <c r="LWD96" s="917" t="s">
        <v>735</v>
      </c>
      <c r="LWE96" s="917" t="s">
        <v>735</v>
      </c>
      <c r="LWF96" s="917" t="s">
        <v>735</v>
      </c>
      <c r="LWG96" s="917" t="s">
        <v>735</v>
      </c>
      <c r="LWH96" s="917" t="s">
        <v>735</v>
      </c>
      <c r="LWI96" s="917" t="s">
        <v>735</v>
      </c>
      <c r="LWJ96" s="917" t="s">
        <v>735</v>
      </c>
      <c r="LWK96" s="917" t="s">
        <v>735</v>
      </c>
      <c r="LWL96" s="917" t="s">
        <v>735</v>
      </c>
      <c r="LWM96" s="917" t="s">
        <v>735</v>
      </c>
      <c r="LWN96" s="917" t="s">
        <v>735</v>
      </c>
      <c r="LWO96" s="917" t="s">
        <v>735</v>
      </c>
      <c r="LWP96" s="917" t="s">
        <v>735</v>
      </c>
      <c r="LWQ96" s="917" t="s">
        <v>735</v>
      </c>
      <c r="LWR96" s="917" t="s">
        <v>735</v>
      </c>
      <c r="LWS96" s="917" t="s">
        <v>735</v>
      </c>
      <c r="LWT96" s="917" t="s">
        <v>735</v>
      </c>
      <c r="LWU96" s="917" t="s">
        <v>735</v>
      </c>
      <c r="LWV96" s="917" t="s">
        <v>735</v>
      </c>
      <c r="LWW96" s="917" t="s">
        <v>735</v>
      </c>
      <c r="LWX96" s="917" t="s">
        <v>735</v>
      </c>
      <c r="LWY96" s="917" t="s">
        <v>735</v>
      </c>
      <c r="LWZ96" s="917" t="s">
        <v>735</v>
      </c>
      <c r="LXA96" s="917" t="s">
        <v>735</v>
      </c>
      <c r="LXB96" s="917" t="s">
        <v>735</v>
      </c>
      <c r="LXC96" s="917" t="s">
        <v>735</v>
      </c>
      <c r="LXD96" s="917" t="s">
        <v>735</v>
      </c>
      <c r="LXE96" s="917" t="s">
        <v>735</v>
      </c>
      <c r="LXF96" s="917" t="s">
        <v>735</v>
      </c>
      <c r="LXG96" s="917" t="s">
        <v>735</v>
      </c>
      <c r="LXH96" s="917" t="s">
        <v>735</v>
      </c>
      <c r="LXI96" s="917" t="s">
        <v>735</v>
      </c>
      <c r="LXJ96" s="917" t="s">
        <v>735</v>
      </c>
      <c r="LXK96" s="917" t="s">
        <v>735</v>
      </c>
      <c r="LXL96" s="917" t="s">
        <v>735</v>
      </c>
      <c r="LXM96" s="917" t="s">
        <v>735</v>
      </c>
      <c r="LXN96" s="917" t="s">
        <v>735</v>
      </c>
      <c r="LXO96" s="917" t="s">
        <v>735</v>
      </c>
      <c r="LXP96" s="917" t="s">
        <v>735</v>
      </c>
      <c r="LXQ96" s="917" t="s">
        <v>735</v>
      </c>
      <c r="LXR96" s="917" t="s">
        <v>735</v>
      </c>
      <c r="LXS96" s="917" t="s">
        <v>735</v>
      </c>
      <c r="LXT96" s="917" t="s">
        <v>735</v>
      </c>
      <c r="LXU96" s="917" t="s">
        <v>735</v>
      </c>
      <c r="LXV96" s="917" t="s">
        <v>735</v>
      </c>
      <c r="LXW96" s="917" t="s">
        <v>735</v>
      </c>
      <c r="LXX96" s="917" t="s">
        <v>735</v>
      </c>
      <c r="LXY96" s="917" t="s">
        <v>735</v>
      </c>
      <c r="LXZ96" s="917" t="s">
        <v>735</v>
      </c>
      <c r="LYA96" s="917" t="s">
        <v>735</v>
      </c>
      <c r="LYB96" s="917" t="s">
        <v>735</v>
      </c>
      <c r="LYC96" s="917" t="s">
        <v>735</v>
      </c>
      <c r="LYD96" s="917" t="s">
        <v>735</v>
      </c>
      <c r="LYE96" s="917" t="s">
        <v>735</v>
      </c>
      <c r="LYF96" s="917" t="s">
        <v>735</v>
      </c>
      <c r="LYG96" s="917" t="s">
        <v>735</v>
      </c>
      <c r="LYH96" s="917" t="s">
        <v>735</v>
      </c>
      <c r="LYI96" s="917" t="s">
        <v>735</v>
      </c>
      <c r="LYJ96" s="917" t="s">
        <v>735</v>
      </c>
      <c r="LYK96" s="917" t="s">
        <v>735</v>
      </c>
      <c r="LYL96" s="917" t="s">
        <v>735</v>
      </c>
      <c r="LYM96" s="917" t="s">
        <v>735</v>
      </c>
      <c r="LYN96" s="917" t="s">
        <v>735</v>
      </c>
      <c r="LYO96" s="917" t="s">
        <v>735</v>
      </c>
      <c r="LYP96" s="917" t="s">
        <v>735</v>
      </c>
      <c r="LYQ96" s="917" t="s">
        <v>735</v>
      </c>
      <c r="LYR96" s="917" t="s">
        <v>735</v>
      </c>
      <c r="LYS96" s="917" t="s">
        <v>735</v>
      </c>
      <c r="LYT96" s="917" t="s">
        <v>735</v>
      </c>
      <c r="LYU96" s="917" t="s">
        <v>735</v>
      </c>
      <c r="LYV96" s="917" t="s">
        <v>735</v>
      </c>
      <c r="LYW96" s="917" t="s">
        <v>735</v>
      </c>
      <c r="LYX96" s="917" t="s">
        <v>735</v>
      </c>
      <c r="LYY96" s="917" t="s">
        <v>735</v>
      </c>
      <c r="LYZ96" s="917" t="s">
        <v>735</v>
      </c>
      <c r="LZA96" s="917" t="s">
        <v>735</v>
      </c>
      <c r="LZB96" s="917" t="s">
        <v>735</v>
      </c>
      <c r="LZC96" s="917" t="s">
        <v>735</v>
      </c>
      <c r="LZD96" s="917" t="s">
        <v>735</v>
      </c>
      <c r="LZE96" s="917" t="s">
        <v>735</v>
      </c>
      <c r="LZF96" s="917" t="s">
        <v>735</v>
      </c>
      <c r="LZG96" s="917" t="s">
        <v>735</v>
      </c>
      <c r="LZH96" s="917" t="s">
        <v>735</v>
      </c>
      <c r="LZI96" s="917" t="s">
        <v>735</v>
      </c>
      <c r="LZJ96" s="917" t="s">
        <v>735</v>
      </c>
      <c r="LZK96" s="917" t="s">
        <v>735</v>
      </c>
      <c r="LZL96" s="917" t="s">
        <v>735</v>
      </c>
      <c r="LZM96" s="917" t="s">
        <v>735</v>
      </c>
      <c r="LZN96" s="917" t="s">
        <v>735</v>
      </c>
      <c r="LZO96" s="917" t="s">
        <v>735</v>
      </c>
      <c r="LZP96" s="917" t="s">
        <v>735</v>
      </c>
      <c r="LZQ96" s="917" t="s">
        <v>735</v>
      </c>
      <c r="LZR96" s="917" t="s">
        <v>735</v>
      </c>
      <c r="LZS96" s="917" t="s">
        <v>735</v>
      </c>
      <c r="LZT96" s="917" t="s">
        <v>735</v>
      </c>
      <c r="LZU96" s="917" t="s">
        <v>735</v>
      </c>
      <c r="LZV96" s="917" t="s">
        <v>735</v>
      </c>
      <c r="LZW96" s="917" t="s">
        <v>735</v>
      </c>
      <c r="LZX96" s="917" t="s">
        <v>735</v>
      </c>
      <c r="LZY96" s="917" t="s">
        <v>735</v>
      </c>
      <c r="LZZ96" s="917" t="s">
        <v>735</v>
      </c>
      <c r="MAA96" s="917" t="s">
        <v>735</v>
      </c>
      <c r="MAB96" s="917" t="s">
        <v>735</v>
      </c>
      <c r="MAC96" s="917" t="s">
        <v>735</v>
      </c>
      <c r="MAD96" s="917" t="s">
        <v>735</v>
      </c>
      <c r="MAE96" s="917" t="s">
        <v>735</v>
      </c>
      <c r="MAF96" s="917" t="s">
        <v>735</v>
      </c>
      <c r="MAG96" s="917" t="s">
        <v>735</v>
      </c>
      <c r="MAH96" s="917" t="s">
        <v>735</v>
      </c>
      <c r="MAI96" s="917" t="s">
        <v>735</v>
      </c>
      <c r="MAJ96" s="917" t="s">
        <v>735</v>
      </c>
      <c r="MAK96" s="917" t="s">
        <v>735</v>
      </c>
      <c r="MAL96" s="917" t="s">
        <v>735</v>
      </c>
      <c r="MAM96" s="917" t="s">
        <v>735</v>
      </c>
      <c r="MAN96" s="917" t="s">
        <v>735</v>
      </c>
      <c r="MAO96" s="917" t="s">
        <v>735</v>
      </c>
      <c r="MAP96" s="917" t="s">
        <v>735</v>
      </c>
      <c r="MAQ96" s="917" t="s">
        <v>735</v>
      </c>
      <c r="MAR96" s="917" t="s">
        <v>735</v>
      </c>
      <c r="MAS96" s="917" t="s">
        <v>735</v>
      </c>
      <c r="MAT96" s="917" t="s">
        <v>735</v>
      </c>
      <c r="MAU96" s="917" t="s">
        <v>735</v>
      </c>
      <c r="MAV96" s="917" t="s">
        <v>735</v>
      </c>
      <c r="MAW96" s="917" t="s">
        <v>735</v>
      </c>
      <c r="MAX96" s="917" t="s">
        <v>735</v>
      </c>
      <c r="MAY96" s="917" t="s">
        <v>735</v>
      </c>
      <c r="MAZ96" s="917" t="s">
        <v>735</v>
      </c>
      <c r="MBA96" s="917" t="s">
        <v>735</v>
      </c>
      <c r="MBB96" s="917" t="s">
        <v>735</v>
      </c>
      <c r="MBC96" s="917" t="s">
        <v>735</v>
      </c>
      <c r="MBD96" s="917" t="s">
        <v>735</v>
      </c>
      <c r="MBE96" s="917" t="s">
        <v>735</v>
      </c>
      <c r="MBF96" s="917" t="s">
        <v>735</v>
      </c>
      <c r="MBG96" s="917" t="s">
        <v>735</v>
      </c>
      <c r="MBH96" s="917" t="s">
        <v>735</v>
      </c>
      <c r="MBI96" s="917" t="s">
        <v>735</v>
      </c>
      <c r="MBJ96" s="917" t="s">
        <v>735</v>
      </c>
      <c r="MBK96" s="917" t="s">
        <v>735</v>
      </c>
      <c r="MBL96" s="917" t="s">
        <v>735</v>
      </c>
      <c r="MBM96" s="917" t="s">
        <v>735</v>
      </c>
      <c r="MBN96" s="917" t="s">
        <v>735</v>
      </c>
      <c r="MBO96" s="917" t="s">
        <v>735</v>
      </c>
      <c r="MBP96" s="917" t="s">
        <v>735</v>
      </c>
      <c r="MBQ96" s="917" t="s">
        <v>735</v>
      </c>
      <c r="MBR96" s="917" t="s">
        <v>735</v>
      </c>
      <c r="MBS96" s="917" t="s">
        <v>735</v>
      </c>
      <c r="MBT96" s="917" t="s">
        <v>735</v>
      </c>
      <c r="MBU96" s="917" t="s">
        <v>735</v>
      </c>
      <c r="MBV96" s="917" t="s">
        <v>735</v>
      </c>
      <c r="MBW96" s="917" t="s">
        <v>735</v>
      </c>
      <c r="MBX96" s="917" t="s">
        <v>735</v>
      </c>
      <c r="MBY96" s="917" t="s">
        <v>735</v>
      </c>
      <c r="MBZ96" s="917" t="s">
        <v>735</v>
      </c>
      <c r="MCA96" s="917" t="s">
        <v>735</v>
      </c>
      <c r="MCB96" s="917" t="s">
        <v>735</v>
      </c>
      <c r="MCC96" s="917" t="s">
        <v>735</v>
      </c>
      <c r="MCD96" s="917" t="s">
        <v>735</v>
      </c>
      <c r="MCE96" s="917" t="s">
        <v>735</v>
      </c>
      <c r="MCF96" s="917" t="s">
        <v>735</v>
      </c>
      <c r="MCG96" s="917" t="s">
        <v>735</v>
      </c>
      <c r="MCH96" s="917" t="s">
        <v>735</v>
      </c>
      <c r="MCI96" s="917" t="s">
        <v>735</v>
      </c>
      <c r="MCJ96" s="917" t="s">
        <v>735</v>
      </c>
      <c r="MCK96" s="917" t="s">
        <v>735</v>
      </c>
      <c r="MCL96" s="917" t="s">
        <v>735</v>
      </c>
      <c r="MCM96" s="917" t="s">
        <v>735</v>
      </c>
      <c r="MCN96" s="917" t="s">
        <v>735</v>
      </c>
      <c r="MCO96" s="917" t="s">
        <v>735</v>
      </c>
      <c r="MCP96" s="917" t="s">
        <v>735</v>
      </c>
      <c r="MCQ96" s="917" t="s">
        <v>735</v>
      </c>
      <c r="MCR96" s="917" t="s">
        <v>735</v>
      </c>
      <c r="MCS96" s="917" t="s">
        <v>735</v>
      </c>
      <c r="MCT96" s="917" t="s">
        <v>735</v>
      </c>
      <c r="MCU96" s="917" t="s">
        <v>735</v>
      </c>
      <c r="MCV96" s="917" t="s">
        <v>735</v>
      </c>
      <c r="MCW96" s="917" t="s">
        <v>735</v>
      </c>
      <c r="MCX96" s="917" t="s">
        <v>735</v>
      </c>
      <c r="MCY96" s="917" t="s">
        <v>735</v>
      </c>
      <c r="MCZ96" s="917" t="s">
        <v>735</v>
      </c>
      <c r="MDA96" s="917" t="s">
        <v>735</v>
      </c>
      <c r="MDB96" s="917" t="s">
        <v>735</v>
      </c>
      <c r="MDC96" s="917" t="s">
        <v>735</v>
      </c>
      <c r="MDD96" s="917" t="s">
        <v>735</v>
      </c>
      <c r="MDE96" s="917" t="s">
        <v>735</v>
      </c>
      <c r="MDF96" s="917" t="s">
        <v>735</v>
      </c>
      <c r="MDG96" s="917" t="s">
        <v>735</v>
      </c>
      <c r="MDH96" s="917" t="s">
        <v>735</v>
      </c>
      <c r="MDI96" s="917" t="s">
        <v>735</v>
      </c>
      <c r="MDJ96" s="917" t="s">
        <v>735</v>
      </c>
      <c r="MDK96" s="917" t="s">
        <v>735</v>
      </c>
      <c r="MDL96" s="917" t="s">
        <v>735</v>
      </c>
      <c r="MDM96" s="917" t="s">
        <v>735</v>
      </c>
      <c r="MDN96" s="917" t="s">
        <v>735</v>
      </c>
      <c r="MDO96" s="917" t="s">
        <v>735</v>
      </c>
      <c r="MDP96" s="917" t="s">
        <v>735</v>
      </c>
      <c r="MDQ96" s="917" t="s">
        <v>735</v>
      </c>
      <c r="MDR96" s="917" t="s">
        <v>735</v>
      </c>
      <c r="MDS96" s="917" t="s">
        <v>735</v>
      </c>
      <c r="MDT96" s="917" t="s">
        <v>735</v>
      </c>
      <c r="MDU96" s="917" t="s">
        <v>735</v>
      </c>
      <c r="MDV96" s="917" t="s">
        <v>735</v>
      </c>
      <c r="MDW96" s="917" t="s">
        <v>735</v>
      </c>
      <c r="MDX96" s="917" t="s">
        <v>735</v>
      </c>
      <c r="MDY96" s="917" t="s">
        <v>735</v>
      </c>
      <c r="MDZ96" s="917" t="s">
        <v>735</v>
      </c>
      <c r="MEA96" s="917" t="s">
        <v>735</v>
      </c>
      <c r="MEB96" s="917" t="s">
        <v>735</v>
      </c>
      <c r="MEC96" s="917" t="s">
        <v>735</v>
      </c>
      <c r="MED96" s="917" t="s">
        <v>735</v>
      </c>
      <c r="MEE96" s="917" t="s">
        <v>735</v>
      </c>
      <c r="MEF96" s="917" t="s">
        <v>735</v>
      </c>
      <c r="MEG96" s="917" t="s">
        <v>735</v>
      </c>
      <c r="MEH96" s="917" t="s">
        <v>735</v>
      </c>
      <c r="MEI96" s="917" t="s">
        <v>735</v>
      </c>
      <c r="MEJ96" s="917" t="s">
        <v>735</v>
      </c>
      <c r="MEK96" s="917" t="s">
        <v>735</v>
      </c>
      <c r="MEL96" s="917" t="s">
        <v>735</v>
      </c>
      <c r="MEM96" s="917" t="s">
        <v>735</v>
      </c>
      <c r="MEN96" s="917" t="s">
        <v>735</v>
      </c>
      <c r="MEO96" s="917" t="s">
        <v>735</v>
      </c>
      <c r="MEP96" s="917" t="s">
        <v>735</v>
      </c>
      <c r="MEQ96" s="917" t="s">
        <v>735</v>
      </c>
      <c r="MER96" s="917" t="s">
        <v>735</v>
      </c>
      <c r="MES96" s="917" t="s">
        <v>735</v>
      </c>
      <c r="MET96" s="917" t="s">
        <v>735</v>
      </c>
      <c r="MEU96" s="917" t="s">
        <v>735</v>
      </c>
      <c r="MEV96" s="917" t="s">
        <v>735</v>
      </c>
      <c r="MEW96" s="917" t="s">
        <v>735</v>
      </c>
      <c r="MEX96" s="917" t="s">
        <v>735</v>
      </c>
      <c r="MEY96" s="917" t="s">
        <v>735</v>
      </c>
      <c r="MEZ96" s="917" t="s">
        <v>735</v>
      </c>
      <c r="MFA96" s="917" t="s">
        <v>735</v>
      </c>
      <c r="MFB96" s="917" t="s">
        <v>735</v>
      </c>
      <c r="MFC96" s="917" t="s">
        <v>735</v>
      </c>
      <c r="MFD96" s="917" t="s">
        <v>735</v>
      </c>
      <c r="MFE96" s="917" t="s">
        <v>735</v>
      </c>
      <c r="MFF96" s="917" t="s">
        <v>735</v>
      </c>
      <c r="MFG96" s="917" t="s">
        <v>735</v>
      </c>
      <c r="MFH96" s="917" t="s">
        <v>735</v>
      </c>
      <c r="MFI96" s="917" t="s">
        <v>735</v>
      </c>
      <c r="MFJ96" s="917" t="s">
        <v>735</v>
      </c>
      <c r="MFK96" s="917" t="s">
        <v>735</v>
      </c>
      <c r="MFL96" s="917" t="s">
        <v>735</v>
      </c>
      <c r="MFM96" s="917" t="s">
        <v>735</v>
      </c>
      <c r="MFN96" s="917" t="s">
        <v>735</v>
      </c>
      <c r="MFO96" s="917" t="s">
        <v>735</v>
      </c>
      <c r="MFP96" s="917" t="s">
        <v>735</v>
      </c>
      <c r="MFQ96" s="917" t="s">
        <v>735</v>
      </c>
      <c r="MFR96" s="917" t="s">
        <v>735</v>
      </c>
      <c r="MFS96" s="917" t="s">
        <v>735</v>
      </c>
      <c r="MFT96" s="917" t="s">
        <v>735</v>
      </c>
      <c r="MFU96" s="917" t="s">
        <v>735</v>
      </c>
      <c r="MFV96" s="917" t="s">
        <v>735</v>
      </c>
      <c r="MFW96" s="917" t="s">
        <v>735</v>
      </c>
      <c r="MFX96" s="917" t="s">
        <v>735</v>
      </c>
      <c r="MFY96" s="917" t="s">
        <v>735</v>
      </c>
      <c r="MFZ96" s="917" t="s">
        <v>735</v>
      </c>
      <c r="MGA96" s="917" t="s">
        <v>735</v>
      </c>
      <c r="MGB96" s="917" t="s">
        <v>735</v>
      </c>
      <c r="MGC96" s="917" t="s">
        <v>735</v>
      </c>
      <c r="MGD96" s="917" t="s">
        <v>735</v>
      </c>
      <c r="MGE96" s="917" t="s">
        <v>735</v>
      </c>
      <c r="MGF96" s="917" t="s">
        <v>735</v>
      </c>
      <c r="MGG96" s="917" t="s">
        <v>735</v>
      </c>
      <c r="MGH96" s="917" t="s">
        <v>735</v>
      </c>
      <c r="MGI96" s="917" t="s">
        <v>735</v>
      </c>
      <c r="MGJ96" s="917" t="s">
        <v>735</v>
      </c>
      <c r="MGK96" s="917" t="s">
        <v>735</v>
      </c>
      <c r="MGL96" s="917" t="s">
        <v>735</v>
      </c>
      <c r="MGM96" s="917" t="s">
        <v>735</v>
      </c>
      <c r="MGN96" s="917" t="s">
        <v>735</v>
      </c>
      <c r="MGO96" s="917" t="s">
        <v>735</v>
      </c>
      <c r="MGP96" s="917" t="s">
        <v>735</v>
      </c>
      <c r="MGQ96" s="917" t="s">
        <v>735</v>
      </c>
      <c r="MGR96" s="917" t="s">
        <v>735</v>
      </c>
      <c r="MGS96" s="917" t="s">
        <v>735</v>
      </c>
      <c r="MGT96" s="917" t="s">
        <v>735</v>
      </c>
      <c r="MGU96" s="917" t="s">
        <v>735</v>
      </c>
      <c r="MGV96" s="917" t="s">
        <v>735</v>
      </c>
      <c r="MGW96" s="917" t="s">
        <v>735</v>
      </c>
      <c r="MGX96" s="917" t="s">
        <v>735</v>
      </c>
      <c r="MGY96" s="917" t="s">
        <v>735</v>
      </c>
      <c r="MGZ96" s="917" t="s">
        <v>735</v>
      </c>
      <c r="MHA96" s="917" t="s">
        <v>735</v>
      </c>
      <c r="MHB96" s="917" t="s">
        <v>735</v>
      </c>
      <c r="MHC96" s="917" t="s">
        <v>735</v>
      </c>
      <c r="MHD96" s="917" t="s">
        <v>735</v>
      </c>
      <c r="MHE96" s="917" t="s">
        <v>735</v>
      </c>
      <c r="MHF96" s="917" t="s">
        <v>735</v>
      </c>
      <c r="MHG96" s="917" t="s">
        <v>735</v>
      </c>
      <c r="MHH96" s="917" t="s">
        <v>735</v>
      </c>
      <c r="MHI96" s="917" t="s">
        <v>735</v>
      </c>
      <c r="MHJ96" s="917" t="s">
        <v>735</v>
      </c>
      <c r="MHK96" s="917" t="s">
        <v>735</v>
      </c>
      <c r="MHL96" s="917" t="s">
        <v>735</v>
      </c>
      <c r="MHM96" s="917" t="s">
        <v>735</v>
      </c>
      <c r="MHN96" s="917" t="s">
        <v>735</v>
      </c>
      <c r="MHO96" s="917" t="s">
        <v>735</v>
      </c>
      <c r="MHP96" s="917" t="s">
        <v>735</v>
      </c>
      <c r="MHQ96" s="917" t="s">
        <v>735</v>
      </c>
      <c r="MHR96" s="917" t="s">
        <v>735</v>
      </c>
      <c r="MHS96" s="917" t="s">
        <v>735</v>
      </c>
      <c r="MHT96" s="917" t="s">
        <v>735</v>
      </c>
      <c r="MHU96" s="917" t="s">
        <v>735</v>
      </c>
      <c r="MHV96" s="917" t="s">
        <v>735</v>
      </c>
      <c r="MHW96" s="917" t="s">
        <v>735</v>
      </c>
      <c r="MHX96" s="917" t="s">
        <v>735</v>
      </c>
      <c r="MHY96" s="917" t="s">
        <v>735</v>
      </c>
      <c r="MHZ96" s="917" t="s">
        <v>735</v>
      </c>
      <c r="MIA96" s="917" t="s">
        <v>735</v>
      </c>
      <c r="MIB96" s="917" t="s">
        <v>735</v>
      </c>
      <c r="MIC96" s="917" t="s">
        <v>735</v>
      </c>
      <c r="MID96" s="917" t="s">
        <v>735</v>
      </c>
      <c r="MIE96" s="917" t="s">
        <v>735</v>
      </c>
      <c r="MIF96" s="917" t="s">
        <v>735</v>
      </c>
      <c r="MIG96" s="917" t="s">
        <v>735</v>
      </c>
      <c r="MIH96" s="917" t="s">
        <v>735</v>
      </c>
      <c r="MII96" s="917" t="s">
        <v>735</v>
      </c>
      <c r="MIJ96" s="917" t="s">
        <v>735</v>
      </c>
      <c r="MIK96" s="917" t="s">
        <v>735</v>
      </c>
      <c r="MIL96" s="917" t="s">
        <v>735</v>
      </c>
      <c r="MIM96" s="917" t="s">
        <v>735</v>
      </c>
      <c r="MIN96" s="917" t="s">
        <v>735</v>
      </c>
      <c r="MIO96" s="917" t="s">
        <v>735</v>
      </c>
      <c r="MIP96" s="917" t="s">
        <v>735</v>
      </c>
      <c r="MIQ96" s="917" t="s">
        <v>735</v>
      </c>
      <c r="MIR96" s="917" t="s">
        <v>735</v>
      </c>
      <c r="MIS96" s="917" t="s">
        <v>735</v>
      </c>
      <c r="MIT96" s="917" t="s">
        <v>735</v>
      </c>
      <c r="MIU96" s="917" t="s">
        <v>735</v>
      </c>
      <c r="MIV96" s="917" t="s">
        <v>735</v>
      </c>
      <c r="MIW96" s="917" t="s">
        <v>735</v>
      </c>
      <c r="MIX96" s="917" t="s">
        <v>735</v>
      </c>
      <c r="MIY96" s="917" t="s">
        <v>735</v>
      </c>
      <c r="MIZ96" s="917" t="s">
        <v>735</v>
      </c>
      <c r="MJA96" s="917" t="s">
        <v>735</v>
      </c>
      <c r="MJB96" s="917" t="s">
        <v>735</v>
      </c>
      <c r="MJC96" s="917" t="s">
        <v>735</v>
      </c>
      <c r="MJD96" s="917" t="s">
        <v>735</v>
      </c>
      <c r="MJE96" s="917" t="s">
        <v>735</v>
      </c>
      <c r="MJF96" s="917" t="s">
        <v>735</v>
      </c>
      <c r="MJG96" s="917" t="s">
        <v>735</v>
      </c>
      <c r="MJH96" s="917" t="s">
        <v>735</v>
      </c>
      <c r="MJI96" s="917" t="s">
        <v>735</v>
      </c>
      <c r="MJJ96" s="917" t="s">
        <v>735</v>
      </c>
      <c r="MJK96" s="917" t="s">
        <v>735</v>
      </c>
      <c r="MJL96" s="917" t="s">
        <v>735</v>
      </c>
      <c r="MJM96" s="917" t="s">
        <v>735</v>
      </c>
      <c r="MJN96" s="917" t="s">
        <v>735</v>
      </c>
      <c r="MJO96" s="917" t="s">
        <v>735</v>
      </c>
      <c r="MJP96" s="917" t="s">
        <v>735</v>
      </c>
      <c r="MJQ96" s="917" t="s">
        <v>735</v>
      </c>
      <c r="MJR96" s="917" t="s">
        <v>735</v>
      </c>
      <c r="MJS96" s="917" t="s">
        <v>735</v>
      </c>
      <c r="MJT96" s="917" t="s">
        <v>735</v>
      </c>
      <c r="MJU96" s="917" t="s">
        <v>735</v>
      </c>
      <c r="MJV96" s="917" t="s">
        <v>735</v>
      </c>
      <c r="MJW96" s="917" t="s">
        <v>735</v>
      </c>
      <c r="MJX96" s="917" t="s">
        <v>735</v>
      </c>
      <c r="MJY96" s="917" t="s">
        <v>735</v>
      </c>
      <c r="MJZ96" s="917" t="s">
        <v>735</v>
      </c>
      <c r="MKA96" s="917" t="s">
        <v>735</v>
      </c>
      <c r="MKB96" s="917" t="s">
        <v>735</v>
      </c>
      <c r="MKC96" s="917" t="s">
        <v>735</v>
      </c>
      <c r="MKD96" s="917" t="s">
        <v>735</v>
      </c>
      <c r="MKE96" s="917" t="s">
        <v>735</v>
      </c>
      <c r="MKF96" s="917" t="s">
        <v>735</v>
      </c>
      <c r="MKG96" s="917" t="s">
        <v>735</v>
      </c>
      <c r="MKH96" s="917" t="s">
        <v>735</v>
      </c>
      <c r="MKI96" s="917" t="s">
        <v>735</v>
      </c>
      <c r="MKJ96" s="917" t="s">
        <v>735</v>
      </c>
      <c r="MKK96" s="917" t="s">
        <v>735</v>
      </c>
      <c r="MKL96" s="917" t="s">
        <v>735</v>
      </c>
      <c r="MKM96" s="917" t="s">
        <v>735</v>
      </c>
      <c r="MKN96" s="917" t="s">
        <v>735</v>
      </c>
      <c r="MKO96" s="917" t="s">
        <v>735</v>
      </c>
      <c r="MKP96" s="917" t="s">
        <v>735</v>
      </c>
      <c r="MKQ96" s="917" t="s">
        <v>735</v>
      </c>
      <c r="MKR96" s="917" t="s">
        <v>735</v>
      </c>
      <c r="MKS96" s="917" t="s">
        <v>735</v>
      </c>
      <c r="MKT96" s="917" t="s">
        <v>735</v>
      </c>
      <c r="MKU96" s="917" t="s">
        <v>735</v>
      </c>
      <c r="MKV96" s="917" t="s">
        <v>735</v>
      </c>
      <c r="MKW96" s="917" t="s">
        <v>735</v>
      </c>
      <c r="MKX96" s="917" t="s">
        <v>735</v>
      </c>
      <c r="MKY96" s="917" t="s">
        <v>735</v>
      </c>
      <c r="MKZ96" s="917" t="s">
        <v>735</v>
      </c>
      <c r="MLA96" s="917" t="s">
        <v>735</v>
      </c>
      <c r="MLB96" s="917" t="s">
        <v>735</v>
      </c>
      <c r="MLC96" s="917" t="s">
        <v>735</v>
      </c>
      <c r="MLD96" s="917" t="s">
        <v>735</v>
      </c>
      <c r="MLE96" s="917" t="s">
        <v>735</v>
      </c>
      <c r="MLF96" s="917" t="s">
        <v>735</v>
      </c>
      <c r="MLG96" s="917" t="s">
        <v>735</v>
      </c>
      <c r="MLH96" s="917" t="s">
        <v>735</v>
      </c>
      <c r="MLI96" s="917" t="s">
        <v>735</v>
      </c>
      <c r="MLJ96" s="917" t="s">
        <v>735</v>
      </c>
      <c r="MLK96" s="917" t="s">
        <v>735</v>
      </c>
      <c r="MLL96" s="917" t="s">
        <v>735</v>
      </c>
      <c r="MLM96" s="917" t="s">
        <v>735</v>
      </c>
      <c r="MLN96" s="917" t="s">
        <v>735</v>
      </c>
      <c r="MLO96" s="917" t="s">
        <v>735</v>
      </c>
      <c r="MLP96" s="917" t="s">
        <v>735</v>
      </c>
      <c r="MLQ96" s="917" t="s">
        <v>735</v>
      </c>
      <c r="MLR96" s="917" t="s">
        <v>735</v>
      </c>
      <c r="MLS96" s="917" t="s">
        <v>735</v>
      </c>
      <c r="MLT96" s="917" t="s">
        <v>735</v>
      </c>
      <c r="MLU96" s="917" t="s">
        <v>735</v>
      </c>
      <c r="MLV96" s="917" t="s">
        <v>735</v>
      </c>
      <c r="MLW96" s="917" t="s">
        <v>735</v>
      </c>
      <c r="MLX96" s="917" t="s">
        <v>735</v>
      </c>
      <c r="MLY96" s="917" t="s">
        <v>735</v>
      </c>
      <c r="MLZ96" s="917" t="s">
        <v>735</v>
      </c>
      <c r="MMA96" s="917" t="s">
        <v>735</v>
      </c>
      <c r="MMB96" s="917" t="s">
        <v>735</v>
      </c>
      <c r="MMC96" s="917" t="s">
        <v>735</v>
      </c>
      <c r="MMD96" s="917" t="s">
        <v>735</v>
      </c>
      <c r="MME96" s="917" t="s">
        <v>735</v>
      </c>
      <c r="MMF96" s="917" t="s">
        <v>735</v>
      </c>
      <c r="MMG96" s="917" t="s">
        <v>735</v>
      </c>
      <c r="MMH96" s="917" t="s">
        <v>735</v>
      </c>
      <c r="MMI96" s="917" t="s">
        <v>735</v>
      </c>
      <c r="MMJ96" s="917" t="s">
        <v>735</v>
      </c>
      <c r="MMK96" s="917" t="s">
        <v>735</v>
      </c>
      <c r="MML96" s="917" t="s">
        <v>735</v>
      </c>
      <c r="MMM96" s="917" t="s">
        <v>735</v>
      </c>
      <c r="MMN96" s="917" t="s">
        <v>735</v>
      </c>
      <c r="MMO96" s="917" t="s">
        <v>735</v>
      </c>
      <c r="MMP96" s="917" t="s">
        <v>735</v>
      </c>
      <c r="MMQ96" s="917" t="s">
        <v>735</v>
      </c>
      <c r="MMR96" s="917" t="s">
        <v>735</v>
      </c>
      <c r="MMS96" s="917" t="s">
        <v>735</v>
      </c>
      <c r="MMT96" s="917" t="s">
        <v>735</v>
      </c>
      <c r="MMU96" s="917" t="s">
        <v>735</v>
      </c>
      <c r="MMV96" s="917" t="s">
        <v>735</v>
      </c>
      <c r="MMW96" s="917" t="s">
        <v>735</v>
      </c>
      <c r="MMX96" s="917" t="s">
        <v>735</v>
      </c>
      <c r="MMY96" s="917" t="s">
        <v>735</v>
      </c>
      <c r="MMZ96" s="917" t="s">
        <v>735</v>
      </c>
      <c r="MNA96" s="917" t="s">
        <v>735</v>
      </c>
      <c r="MNB96" s="917" t="s">
        <v>735</v>
      </c>
      <c r="MNC96" s="917" t="s">
        <v>735</v>
      </c>
      <c r="MND96" s="917" t="s">
        <v>735</v>
      </c>
      <c r="MNE96" s="917" t="s">
        <v>735</v>
      </c>
      <c r="MNF96" s="917" t="s">
        <v>735</v>
      </c>
      <c r="MNG96" s="917" t="s">
        <v>735</v>
      </c>
      <c r="MNH96" s="917" t="s">
        <v>735</v>
      </c>
      <c r="MNI96" s="917" t="s">
        <v>735</v>
      </c>
      <c r="MNJ96" s="917" t="s">
        <v>735</v>
      </c>
      <c r="MNK96" s="917" t="s">
        <v>735</v>
      </c>
      <c r="MNL96" s="917" t="s">
        <v>735</v>
      </c>
      <c r="MNM96" s="917" t="s">
        <v>735</v>
      </c>
      <c r="MNN96" s="917" t="s">
        <v>735</v>
      </c>
      <c r="MNO96" s="917" t="s">
        <v>735</v>
      </c>
      <c r="MNP96" s="917" t="s">
        <v>735</v>
      </c>
      <c r="MNQ96" s="917" t="s">
        <v>735</v>
      </c>
      <c r="MNR96" s="917" t="s">
        <v>735</v>
      </c>
      <c r="MNS96" s="917" t="s">
        <v>735</v>
      </c>
      <c r="MNT96" s="917" t="s">
        <v>735</v>
      </c>
      <c r="MNU96" s="917" t="s">
        <v>735</v>
      </c>
      <c r="MNV96" s="917" t="s">
        <v>735</v>
      </c>
      <c r="MNW96" s="917" t="s">
        <v>735</v>
      </c>
      <c r="MNX96" s="917" t="s">
        <v>735</v>
      </c>
      <c r="MNY96" s="917" t="s">
        <v>735</v>
      </c>
      <c r="MNZ96" s="917" t="s">
        <v>735</v>
      </c>
      <c r="MOA96" s="917" t="s">
        <v>735</v>
      </c>
      <c r="MOB96" s="917" t="s">
        <v>735</v>
      </c>
      <c r="MOC96" s="917" t="s">
        <v>735</v>
      </c>
      <c r="MOD96" s="917" t="s">
        <v>735</v>
      </c>
      <c r="MOE96" s="917" t="s">
        <v>735</v>
      </c>
      <c r="MOF96" s="917" t="s">
        <v>735</v>
      </c>
      <c r="MOG96" s="917" t="s">
        <v>735</v>
      </c>
      <c r="MOH96" s="917" t="s">
        <v>735</v>
      </c>
      <c r="MOI96" s="917" t="s">
        <v>735</v>
      </c>
      <c r="MOJ96" s="917" t="s">
        <v>735</v>
      </c>
      <c r="MOK96" s="917" t="s">
        <v>735</v>
      </c>
      <c r="MOL96" s="917" t="s">
        <v>735</v>
      </c>
      <c r="MOM96" s="917" t="s">
        <v>735</v>
      </c>
      <c r="MON96" s="917" t="s">
        <v>735</v>
      </c>
      <c r="MOO96" s="917" t="s">
        <v>735</v>
      </c>
      <c r="MOP96" s="917" t="s">
        <v>735</v>
      </c>
      <c r="MOQ96" s="917" t="s">
        <v>735</v>
      </c>
      <c r="MOR96" s="917" t="s">
        <v>735</v>
      </c>
      <c r="MOS96" s="917" t="s">
        <v>735</v>
      </c>
      <c r="MOT96" s="917" t="s">
        <v>735</v>
      </c>
      <c r="MOU96" s="917" t="s">
        <v>735</v>
      </c>
      <c r="MOV96" s="917" t="s">
        <v>735</v>
      </c>
      <c r="MOW96" s="917" t="s">
        <v>735</v>
      </c>
      <c r="MOX96" s="917" t="s">
        <v>735</v>
      </c>
      <c r="MOY96" s="917" t="s">
        <v>735</v>
      </c>
      <c r="MOZ96" s="917" t="s">
        <v>735</v>
      </c>
      <c r="MPA96" s="917" t="s">
        <v>735</v>
      </c>
      <c r="MPB96" s="917" t="s">
        <v>735</v>
      </c>
      <c r="MPC96" s="917" t="s">
        <v>735</v>
      </c>
      <c r="MPD96" s="917" t="s">
        <v>735</v>
      </c>
      <c r="MPE96" s="917" t="s">
        <v>735</v>
      </c>
      <c r="MPF96" s="917" t="s">
        <v>735</v>
      </c>
      <c r="MPG96" s="917" t="s">
        <v>735</v>
      </c>
      <c r="MPH96" s="917" t="s">
        <v>735</v>
      </c>
      <c r="MPI96" s="917" t="s">
        <v>735</v>
      </c>
      <c r="MPJ96" s="917" t="s">
        <v>735</v>
      </c>
      <c r="MPK96" s="917" t="s">
        <v>735</v>
      </c>
      <c r="MPL96" s="917" t="s">
        <v>735</v>
      </c>
      <c r="MPM96" s="917" t="s">
        <v>735</v>
      </c>
      <c r="MPN96" s="917" t="s">
        <v>735</v>
      </c>
      <c r="MPO96" s="917" t="s">
        <v>735</v>
      </c>
      <c r="MPP96" s="917" t="s">
        <v>735</v>
      </c>
      <c r="MPQ96" s="917" t="s">
        <v>735</v>
      </c>
      <c r="MPR96" s="917" t="s">
        <v>735</v>
      </c>
      <c r="MPS96" s="917" t="s">
        <v>735</v>
      </c>
      <c r="MPT96" s="917" t="s">
        <v>735</v>
      </c>
      <c r="MPU96" s="917" t="s">
        <v>735</v>
      </c>
      <c r="MPV96" s="917" t="s">
        <v>735</v>
      </c>
      <c r="MPW96" s="917" t="s">
        <v>735</v>
      </c>
      <c r="MPX96" s="917" t="s">
        <v>735</v>
      </c>
      <c r="MPY96" s="917" t="s">
        <v>735</v>
      </c>
      <c r="MPZ96" s="917" t="s">
        <v>735</v>
      </c>
      <c r="MQA96" s="917" t="s">
        <v>735</v>
      </c>
      <c r="MQB96" s="917" t="s">
        <v>735</v>
      </c>
      <c r="MQC96" s="917" t="s">
        <v>735</v>
      </c>
      <c r="MQD96" s="917" t="s">
        <v>735</v>
      </c>
      <c r="MQE96" s="917" t="s">
        <v>735</v>
      </c>
      <c r="MQF96" s="917" t="s">
        <v>735</v>
      </c>
      <c r="MQG96" s="917" t="s">
        <v>735</v>
      </c>
      <c r="MQH96" s="917" t="s">
        <v>735</v>
      </c>
      <c r="MQI96" s="917" t="s">
        <v>735</v>
      </c>
      <c r="MQJ96" s="917" t="s">
        <v>735</v>
      </c>
      <c r="MQK96" s="917" t="s">
        <v>735</v>
      </c>
      <c r="MQL96" s="917" t="s">
        <v>735</v>
      </c>
      <c r="MQM96" s="917" t="s">
        <v>735</v>
      </c>
      <c r="MQN96" s="917" t="s">
        <v>735</v>
      </c>
      <c r="MQO96" s="917" t="s">
        <v>735</v>
      </c>
      <c r="MQP96" s="917" t="s">
        <v>735</v>
      </c>
      <c r="MQQ96" s="917" t="s">
        <v>735</v>
      </c>
      <c r="MQR96" s="917" t="s">
        <v>735</v>
      </c>
      <c r="MQS96" s="917" t="s">
        <v>735</v>
      </c>
      <c r="MQT96" s="917" t="s">
        <v>735</v>
      </c>
      <c r="MQU96" s="917" t="s">
        <v>735</v>
      </c>
      <c r="MQV96" s="917" t="s">
        <v>735</v>
      </c>
      <c r="MQW96" s="917" t="s">
        <v>735</v>
      </c>
      <c r="MQX96" s="917" t="s">
        <v>735</v>
      </c>
      <c r="MQY96" s="917" t="s">
        <v>735</v>
      </c>
      <c r="MQZ96" s="917" t="s">
        <v>735</v>
      </c>
      <c r="MRA96" s="917" t="s">
        <v>735</v>
      </c>
      <c r="MRB96" s="917" t="s">
        <v>735</v>
      </c>
      <c r="MRC96" s="917" t="s">
        <v>735</v>
      </c>
      <c r="MRD96" s="917" t="s">
        <v>735</v>
      </c>
      <c r="MRE96" s="917" t="s">
        <v>735</v>
      </c>
      <c r="MRF96" s="917" t="s">
        <v>735</v>
      </c>
      <c r="MRG96" s="917" t="s">
        <v>735</v>
      </c>
      <c r="MRH96" s="917" t="s">
        <v>735</v>
      </c>
      <c r="MRI96" s="917" t="s">
        <v>735</v>
      </c>
      <c r="MRJ96" s="917" t="s">
        <v>735</v>
      </c>
      <c r="MRK96" s="917" t="s">
        <v>735</v>
      </c>
      <c r="MRL96" s="917" t="s">
        <v>735</v>
      </c>
      <c r="MRM96" s="917" t="s">
        <v>735</v>
      </c>
      <c r="MRN96" s="917" t="s">
        <v>735</v>
      </c>
      <c r="MRO96" s="917" t="s">
        <v>735</v>
      </c>
      <c r="MRP96" s="917" t="s">
        <v>735</v>
      </c>
      <c r="MRQ96" s="917" t="s">
        <v>735</v>
      </c>
      <c r="MRR96" s="917" t="s">
        <v>735</v>
      </c>
      <c r="MRS96" s="917" t="s">
        <v>735</v>
      </c>
      <c r="MRT96" s="917" t="s">
        <v>735</v>
      </c>
      <c r="MRU96" s="917" t="s">
        <v>735</v>
      </c>
      <c r="MRV96" s="917" t="s">
        <v>735</v>
      </c>
      <c r="MRW96" s="917" t="s">
        <v>735</v>
      </c>
      <c r="MRX96" s="917" t="s">
        <v>735</v>
      </c>
      <c r="MRY96" s="917" t="s">
        <v>735</v>
      </c>
      <c r="MRZ96" s="917" t="s">
        <v>735</v>
      </c>
      <c r="MSA96" s="917" t="s">
        <v>735</v>
      </c>
      <c r="MSB96" s="917" t="s">
        <v>735</v>
      </c>
      <c r="MSC96" s="917" t="s">
        <v>735</v>
      </c>
      <c r="MSD96" s="917" t="s">
        <v>735</v>
      </c>
      <c r="MSE96" s="917" t="s">
        <v>735</v>
      </c>
      <c r="MSF96" s="917" t="s">
        <v>735</v>
      </c>
      <c r="MSG96" s="917" t="s">
        <v>735</v>
      </c>
      <c r="MSH96" s="917" t="s">
        <v>735</v>
      </c>
      <c r="MSI96" s="917" t="s">
        <v>735</v>
      </c>
      <c r="MSJ96" s="917" t="s">
        <v>735</v>
      </c>
      <c r="MSK96" s="917" t="s">
        <v>735</v>
      </c>
      <c r="MSL96" s="917" t="s">
        <v>735</v>
      </c>
      <c r="MSM96" s="917" t="s">
        <v>735</v>
      </c>
      <c r="MSN96" s="917" t="s">
        <v>735</v>
      </c>
      <c r="MSO96" s="917" t="s">
        <v>735</v>
      </c>
      <c r="MSP96" s="917" t="s">
        <v>735</v>
      </c>
      <c r="MSQ96" s="917" t="s">
        <v>735</v>
      </c>
      <c r="MSR96" s="917" t="s">
        <v>735</v>
      </c>
      <c r="MSS96" s="917" t="s">
        <v>735</v>
      </c>
      <c r="MST96" s="917" t="s">
        <v>735</v>
      </c>
      <c r="MSU96" s="917" t="s">
        <v>735</v>
      </c>
      <c r="MSV96" s="917" t="s">
        <v>735</v>
      </c>
      <c r="MSW96" s="917" t="s">
        <v>735</v>
      </c>
      <c r="MSX96" s="917" t="s">
        <v>735</v>
      </c>
      <c r="MSY96" s="917" t="s">
        <v>735</v>
      </c>
      <c r="MSZ96" s="917" t="s">
        <v>735</v>
      </c>
      <c r="MTA96" s="917" t="s">
        <v>735</v>
      </c>
      <c r="MTB96" s="917" t="s">
        <v>735</v>
      </c>
      <c r="MTC96" s="917" t="s">
        <v>735</v>
      </c>
      <c r="MTD96" s="917" t="s">
        <v>735</v>
      </c>
      <c r="MTE96" s="917" t="s">
        <v>735</v>
      </c>
      <c r="MTF96" s="917" t="s">
        <v>735</v>
      </c>
      <c r="MTG96" s="917" t="s">
        <v>735</v>
      </c>
      <c r="MTH96" s="917" t="s">
        <v>735</v>
      </c>
      <c r="MTI96" s="917" t="s">
        <v>735</v>
      </c>
      <c r="MTJ96" s="917" t="s">
        <v>735</v>
      </c>
      <c r="MTK96" s="917" t="s">
        <v>735</v>
      </c>
      <c r="MTL96" s="917" t="s">
        <v>735</v>
      </c>
      <c r="MTM96" s="917" t="s">
        <v>735</v>
      </c>
      <c r="MTN96" s="917" t="s">
        <v>735</v>
      </c>
      <c r="MTO96" s="917" t="s">
        <v>735</v>
      </c>
      <c r="MTP96" s="917" t="s">
        <v>735</v>
      </c>
      <c r="MTQ96" s="917" t="s">
        <v>735</v>
      </c>
      <c r="MTR96" s="917" t="s">
        <v>735</v>
      </c>
      <c r="MTS96" s="917" t="s">
        <v>735</v>
      </c>
      <c r="MTT96" s="917" t="s">
        <v>735</v>
      </c>
      <c r="MTU96" s="917" t="s">
        <v>735</v>
      </c>
      <c r="MTV96" s="917" t="s">
        <v>735</v>
      </c>
      <c r="MTW96" s="917" t="s">
        <v>735</v>
      </c>
      <c r="MTX96" s="917" t="s">
        <v>735</v>
      </c>
      <c r="MTY96" s="917" t="s">
        <v>735</v>
      </c>
      <c r="MTZ96" s="917" t="s">
        <v>735</v>
      </c>
      <c r="MUA96" s="917" t="s">
        <v>735</v>
      </c>
      <c r="MUB96" s="917" t="s">
        <v>735</v>
      </c>
      <c r="MUC96" s="917" t="s">
        <v>735</v>
      </c>
      <c r="MUD96" s="917" t="s">
        <v>735</v>
      </c>
      <c r="MUE96" s="917" t="s">
        <v>735</v>
      </c>
      <c r="MUF96" s="917" t="s">
        <v>735</v>
      </c>
      <c r="MUG96" s="917" t="s">
        <v>735</v>
      </c>
      <c r="MUH96" s="917" t="s">
        <v>735</v>
      </c>
      <c r="MUI96" s="917" t="s">
        <v>735</v>
      </c>
      <c r="MUJ96" s="917" t="s">
        <v>735</v>
      </c>
      <c r="MUK96" s="917" t="s">
        <v>735</v>
      </c>
      <c r="MUL96" s="917" t="s">
        <v>735</v>
      </c>
      <c r="MUM96" s="917" t="s">
        <v>735</v>
      </c>
      <c r="MUN96" s="917" t="s">
        <v>735</v>
      </c>
      <c r="MUO96" s="917" t="s">
        <v>735</v>
      </c>
      <c r="MUP96" s="917" t="s">
        <v>735</v>
      </c>
      <c r="MUQ96" s="917" t="s">
        <v>735</v>
      </c>
      <c r="MUR96" s="917" t="s">
        <v>735</v>
      </c>
      <c r="MUS96" s="917" t="s">
        <v>735</v>
      </c>
      <c r="MUT96" s="917" t="s">
        <v>735</v>
      </c>
      <c r="MUU96" s="917" t="s">
        <v>735</v>
      </c>
      <c r="MUV96" s="917" t="s">
        <v>735</v>
      </c>
      <c r="MUW96" s="917" t="s">
        <v>735</v>
      </c>
      <c r="MUX96" s="917" t="s">
        <v>735</v>
      </c>
      <c r="MUY96" s="917" t="s">
        <v>735</v>
      </c>
      <c r="MUZ96" s="917" t="s">
        <v>735</v>
      </c>
      <c r="MVA96" s="917" t="s">
        <v>735</v>
      </c>
      <c r="MVB96" s="917" t="s">
        <v>735</v>
      </c>
      <c r="MVC96" s="917" t="s">
        <v>735</v>
      </c>
      <c r="MVD96" s="917" t="s">
        <v>735</v>
      </c>
      <c r="MVE96" s="917" t="s">
        <v>735</v>
      </c>
      <c r="MVF96" s="917" t="s">
        <v>735</v>
      </c>
      <c r="MVG96" s="917" t="s">
        <v>735</v>
      </c>
      <c r="MVH96" s="917" t="s">
        <v>735</v>
      </c>
      <c r="MVI96" s="917" t="s">
        <v>735</v>
      </c>
      <c r="MVJ96" s="917" t="s">
        <v>735</v>
      </c>
      <c r="MVK96" s="917" t="s">
        <v>735</v>
      </c>
      <c r="MVL96" s="917" t="s">
        <v>735</v>
      </c>
      <c r="MVM96" s="917" t="s">
        <v>735</v>
      </c>
      <c r="MVN96" s="917" t="s">
        <v>735</v>
      </c>
      <c r="MVO96" s="917" t="s">
        <v>735</v>
      </c>
      <c r="MVP96" s="917" t="s">
        <v>735</v>
      </c>
      <c r="MVQ96" s="917" t="s">
        <v>735</v>
      </c>
      <c r="MVR96" s="917" t="s">
        <v>735</v>
      </c>
      <c r="MVS96" s="917" t="s">
        <v>735</v>
      </c>
      <c r="MVT96" s="917" t="s">
        <v>735</v>
      </c>
      <c r="MVU96" s="917" t="s">
        <v>735</v>
      </c>
      <c r="MVV96" s="917" t="s">
        <v>735</v>
      </c>
      <c r="MVW96" s="917" t="s">
        <v>735</v>
      </c>
      <c r="MVX96" s="917" t="s">
        <v>735</v>
      </c>
      <c r="MVY96" s="917" t="s">
        <v>735</v>
      </c>
      <c r="MVZ96" s="917" t="s">
        <v>735</v>
      </c>
      <c r="MWA96" s="917" t="s">
        <v>735</v>
      </c>
      <c r="MWB96" s="917" t="s">
        <v>735</v>
      </c>
      <c r="MWC96" s="917" t="s">
        <v>735</v>
      </c>
      <c r="MWD96" s="917" t="s">
        <v>735</v>
      </c>
      <c r="MWE96" s="917" t="s">
        <v>735</v>
      </c>
      <c r="MWF96" s="917" t="s">
        <v>735</v>
      </c>
      <c r="MWG96" s="917" t="s">
        <v>735</v>
      </c>
      <c r="MWH96" s="917" t="s">
        <v>735</v>
      </c>
      <c r="MWI96" s="917" t="s">
        <v>735</v>
      </c>
      <c r="MWJ96" s="917" t="s">
        <v>735</v>
      </c>
      <c r="MWK96" s="917" t="s">
        <v>735</v>
      </c>
      <c r="MWL96" s="917" t="s">
        <v>735</v>
      </c>
      <c r="MWM96" s="917" t="s">
        <v>735</v>
      </c>
      <c r="MWN96" s="917" t="s">
        <v>735</v>
      </c>
      <c r="MWO96" s="917" t="s">
        <v>735</v>
      </c>
      <c r="MWP96" s="917" t="s">
        <v>735</v>
      </c>
      <c r="MWQ96" s="917" t="s">
        <v>735</v>
      </c>
      <c r="MWR96" s="917" t="s">
        <v>735</v>
      </c>
      <c r="MWS96" s="917" t="s">
        <v>735</v>
      </c>
      <c r="MWT96" s="917" t="s">
        <v>735</v>
      </c>
      <c r="MWU96" s="917" t="s">
        <v>735</v>
      </c>
      <c r="MWV96" s="917" t="s">
        <v>735</v>
      </c>
      <c r="MWW96" s="917" t="s">
        <v>735</v>
      </c>
      <c r="MWX96" s="917" t="s">
        <v>735</v>
      </c>
      <c r="MWY96" s="917" t="s">
        <v>735</v>
      </c>
      <c r="MWZ96" s="917" t="s">
        <v>735</v>
      </c>
      <c r="MXA96" s="917" t="s">
        <v>735</v>
      </c>
      <c r="MXB96" s="917" t="s">
        <v>735</v>
      </c>
      <c r="MXC96" s="917" t="s">
        <v>735</v>
      </c>
      <c r="MXD96" s="917" t="s">
        <v>735</v>
      </c>
      <c r="MXE96" s="917" t="s">
        <v>735</v>
      </c>
      <c r="MXF96" s="917" t="s">
        <v>735</v>
      </c>
      <c r="MXG96" s="917" t="s">
        <v>735</v>
      </c>
      <c r="MXH96" s="917" t="s">
        <v>735</v>
      </c>
      <c r="MXI96" s="917" t="s">
        <v>735</v>
      </c>
      <c r="MXJ96" s="917" t="s">
        <v>735</v>
      </c>
      <c r="MXK96" s="917" t="s">
        <v>735</v>
      </c>
      <c r="MXL96" s="917" t="s">
        <v>735</v>
      </c>
      <c r="MXM96" s="917" t="s">
        <v>735</v>
      </c>
      <c r="MXN96" s="917" t="s">
        <v>735</v>
      </c>
      <c r="MXO96" s="917" t="s">
        <v>735</v>
      </c>
      <c r="MXP96" s="917" t="s">
        <v>735</v>
      </c>
      <c r="MXQ96" s="917" t="s">
        <v>735</v>
      </c>
      <c r="MXR96" s="917" t="s">
        <v>735</v>
      </c>
      <c r="MXS96" s="917" t="s">
        <v>735</v>
      </c>
      <c r="MXT96" s="917" t="s">
        <v>735</v>
      </c>
      <c r="MXU96" s="917" t="s">
        <v>735</v>
      </c>
      <c r="MXV96" s="917" t="s">
        <v>735</v>
      </c>
      <c r="MXW96" s="917" t="s">
        <v>735</v>
      </c>
      <c r="MXX96" s="917" t="s">
        <v>735</v>
      </c>
      <c r="MXY96" s="917" t="s">
        <v>735</v>
      </c>
      <c r="MXZ96" s="917" t="s">
        <v>735</v>
      </c>
      <c r="MYA96" s="917" t="s">
        <v>735</v>
      </c>
      <c r="MYB96" s="917" t="s">
        <v>735</v>
      </c>
      <c r="MYC96" s="917" t="s">
        <v>735</v>
      </c>
      <c r="MYD96" s="917" t="s">
        <v>735</v>
      </c>
      <c r="MYE96" s="917" t="s">
        <v>735</v>
      </c>
      <c r="MYF96" s="917" t="s">
        <v>735</v>
      </c>
      <c r="MYG96" s="917" t="s">
        <v>735</v>
      </c>
      <c r="MYH96" s="917" t="s">
        <v>735</v>
      </c>
      <c r="MYI96" s="917" t="s">
        <v>735</v>
      </c>
      <c r="MYJ96" s="917" t="s">
        <v>735</v>
      </c>
      <c r="MYK96" s="917" t="s">
        <v>735</v>
      </c>
      <c r="MYL96" s="917" t="s">
        <v>735</v>
      </c>
      <c r="MYM96" s="917" t="s">
        <v>735</v>
      </c>
      <c r="MYN96" s="917" t="s">
        <v>735</v>
      </c>
      <c r="MYO96" s="917" t="s">
        <v>735</v>
      </c>
      <c r="MYP96" s="917" t="s">
        <v>735</v>
      </c>
      <c r="MYQ96" s="917" t="s">
        <v>735</v>
      </c>
      <c r="MYR96" s="917" t="s">
        <v>735</v>
      </c>
      <c r="MYS96" s="917" t="s">
        <v>735</v>
      </c>
      <c r="MYT96" s="917" t="s">
        <v>735</v>
      </c>
      <c r="MYU96" s="917" t="s">
        <v>735</v>
      </c>
      <c r="MYV96" s="917" t="s">
        <v>735</v>
      </c>
      <c r="MYW96" s="917" t="s">
        <v>735</v>
      </c>
      <c r="MYX96" s="917" t="s">
        <v>735</v>
      </c>
      <c r="MYY96" s="917" t="s">
        <v>735</v>
      </c>
      <c r="MYZ96" s="917" t="s">
        <v>735</v>
      </c>
      <c r="MZA96" s="917" t="s">
        <v>735</v>
      </c>
      <c r="MZB96" s="917" t="s">
        <v>735</v>
      </c>
      <c r="MZC96" s="917" t="s">
        <v>735</v>
      </c>
      <c r="MZD96" s="917" t="s">
        <v>735</v>
      </c>
      <c r="MZE96" s="917" t="s">
        <v>735</v>
      </c>
      <c r="MZF96" s="917" t="s">
        <v>735</v>
      </c>
      <c r="MZG96" s="917" t="s">
        <v>735</v>
      </c>
      <c r="MZH96" s="917" t="s">
        <v>735</v>
      </c>
      <c r="MZI96" s="917" t="s">
        <v>735</v>
      </c>
      <c r="MZJ96" s="917" t="s">
        <v>735</v>
      </c>
      <c r="MZK96" s="917" t="s">
        <v>735</v>
      </c>
      <c r="MZL96" s="917" t="s">
        <v>735</v>
      </c>
      <c r="MZM96" s="917" t="s">
        <v>735</v>
      </c>
      <c r="MZN96" s="917" t="s">
        <v>735</v>
      </c>
      <c r="MZO96" s="917" t="s">
        <v>735</v>
      </c>
      <c r="MZP96" s="917" t="s">
        <v>735</v>
      </c>
      <c r="MZQ96" s="917" t="s">
        <v>735</v>
      </c>
      <c r="MZR96" s="917" t="s">
        <v>735</v>
      </c>
      <c r="MZS96" s="917" t="s">
        <v>735</v>
      </c>
      <c r="MZT96" s="917" t="s">
        <v>735</v>
      </c>
      <c r="MZU96" s="917" t="s">
        <v>735</v>
      </c>
      <c r="MZV96" s="917" t="s">
        <v>735</v>
      </c>
      <c r="MZW96" s="917" t="s">
        <v>735</v>
      </c>
      <c r="MZX96" s="917" t="s">
        <v>735</v>
      </c>
      <c r="MZY96" s="917" t="s">
        <v>735</v>
      </c>
      <c r="MZZ96" s="917" t="s">
        <v>735</v>
      </c>
      <c r="NAA96" s="917" t="s">
        <v>735</v>
      </c>
      <c r="NAB96" s="917" t="s">
        <v>735</v>
      </c>
      <c r="NAC96" s="917" t="s">
        <v>735</v>
      </c>
      <c r="NAD96" s="917" t="s">
        <v>735</v>
      </c>
      <c r="NAE96" s="917" t="s">
        <v>735</v>
      </c>
      <c r="NAF96" s="917" t="s">
        <v>735</v>
      </c>
      <c r="NAG96" s="917" t="s">
        <v>735</v>
      </c>
      <c r="NAH96" s="917" t="s">
        <v>735</v>
      </c>
      <c r="NAI96" s="917" t="s">
        <v>735</v>
      </c>
      <c r="NAJ96" s="917" t="s">
        <v>735</v>
      </c>
      <c r="NAK96" s="917" t="s">
        <v>735</v>
      </c>
      <c r="NAL96" s="917" t="s">
        <v>735</v>
      </c>
      <c r="NAM96" s="917" t="s">
        <v>735</v>
      </c>
      <c r="NAN96" s="917" t="s">
        <v>735</v>
      </c>
      <c r="NAO96" s="917" t="s">
        <v>735</v>
      </c>
      <c r="NAP96" s="917" t="s">
        <v>735</v>
      </c>
      <c r="NAQ96" s="917" t="s">
        <v>735</v>
      </c>
      <c r="NAR96" s="917" t="s">
        <v>735</v>
      </c>
      <c r="NAS96" s="917" t="s">
        <v>735</v>
      </c>
      <c r="NAT96" s="917" t="s">
        <v>735</v>
      </c>
      <c r="NAU96" s="917" t="s">
        <v>735</v>
      </c>
      <c r="NAV96" s="917" t="s">
        <v>735</v>
      </c>
      <c r="NAW96" s="917" t="s">
        <v>735</v>
      </c>
      <c r="NAX96" s="917" t="s">
        <v>735</v>
      </c>
      <c r="NAY96" s="917" t="s">
        <v>735</v>
      </c>
      <c r="NAZ96" s="917" t="s">
        <v>735</v>
      </c>
      <c r="NBA96" s="917" t="s">
        <v>735</v>
      </c>
      <c r="NBB96" s="917" t="s">
        <v>735</v>
      </c>
      <c r="NBC96" s="917" t="s">
        <v>735</v>
      </c>
      <c r="NBD96" s="917" t="s">
        <v>735</v>
      </c>
      <c r="NBE96" s="917" t="s">
        <v>735</v>
      </c>
      <c r="NBF96" s="917" t="s">
        <v>735</v>
      </c>
      <c r="NBG96" s="917" t="s">
        <v>735</v>
      </c>
      <c r="NBH96" s="917" t="s">
        <v>735</v>
      </c>
      <c r="NBI96" s="917" t="s">
        <v>735</v>
      </c>
      <c r="NBJ96" s="917" t="s">
        <v>735</v>
      </c>
      <c r="NBK96" s="917" t="s">
        <v>735</v>
      </c>
      <c r="NBL96" s="917" t="s">
        <v>735</v>
      </c>
      <c r="NBM96" s="917" t="s">
        <v>735</v>
      </c>
      <c r="NBN96" s="917" t="s">
        <v>735</v>
      </c>
      <c r="NBO96" s="917" t="s">
        <v>735</v>
      </c>
      <c r="NBP96" s="917" t="s">
        <v>735</v>
      </c>
      <c r="NBQ96" s="917" t="s">
        <v>735</v>
      </c>
      <c r="NBR96" s="917" t="s">
        <v>735</v>
      </c>
      <c r="NBS96" s="917" t="s">
        <v>735</v>
      </c>
      <c r="NBT96" s="917" t="s">
        <v>735</v>
      </c>
      <c r="NBU96" s="917" t="s">
        <v>735</v>
      </c>
      <c r="NBV96" s="917" t="s">
        <v>735</v>
      </c>
      <c r="NBW96" s="917" t="s">
        <v>735</v>
      </c>
      <c r="NBX96" s="917" t="s">
        <v>735</v>
      </c>
      <c r="NBY96" s="917" t="s">
        <v>735</v>
      </c>
      <c r="NBZ96" s="917" t="s">
        <v>735</v>
      </c>
      <c r="NCA96" s="917" t="s">
        <v>735</v>
      </c>
      <c r="NCB96" s="917" t="s">
        <v>735</v>
      </c>
      <c r="NCC96" s="917" t="s">
        <v>735</v>
      </c>
      <c r="NCD96" s="917" t="s">
        <v>735</v>
      </c>
      <c r="NCE96" s="917" t="s">
        <v>735</v>
      </c>
      <c r="NCF96" s="917" t="s">
        <v>735</v>
      </c>
      <c r="NCG96" s="917" t="s">
        <v>735</v>
      </c>
      <c r="NCH96" s="917" t="s">
        <v>735</v>
      </c>
      <c r="NCI96" s="917" t="s">
        <v>735</v>
      </c>
      <c r="NCJ96" s="917" t="s">
        <v>735</v>
      </c>
      <c r="NCK96" s="917" t="s">
        <v>735</v>
      </c>
      <c r="NCL96" s="917" t="s">
        <v>735</v>
      </c>
      <c r="NCM96" s="917" t="s">
        <v>735</v>
      </c>
      <c r="NCN96" s="917" t="s">
        <v>735</v>
      </c>
      <c r="NCO96" s="917" t="s">
        <v>735</v>
      </c>
      <c r="NCP96" s="917" t="s">
        <v>735</v>
      </c>
      <c r="NCQ96" s="917" t="s">
        <v>735</v>
      </c>
      <c r="NCR96" s="917" t="s">
        <v>735</v>
      </c>
      <c r="NCS96" s="917" t="s">
        <v>735</v>
      </c>
      <c r="NCT96" s="917" t="s">
        <v>735</v>
      </c>
      <c r="NCU96" s="917" t="s">
        <v>735</v>
      </c>
      <c r="NCV96" s="917" t="s">
        <v>735</v>
      </c>
      <c r="NCW96" s="917" t="s">
        <v>735</v>
      </c>
      <c r="NCX96" s="917" t="s">
        <v>735</v>
      </c>
      <c r="NCY96" s="917" t="s">
        <v>735</v>
      </c>
      <c r="NCZ96" s="917" t="s">
        <v>735</v>
      </c>
      <c r="NDA96" s="917" t="s">
        <v>735</v>
      </c>
      <c r="NDB96" s="917" t="s">
        <v>735</v>
      </c>
      <c r="NDC96" s="917" t="s">
        <v>735</v>
      </c>
      <c r="NDD96" s="917" t="s">
        <v>735</v>
      </c>
      <c r="NDE96" s="917" t="s">
        <v>735</v>
      </c>
      <c r="NDF96" s="917" t="s">
        <v>735</v>
      </c>
      <c r="NDG96" s="917" t="s">
        <v>735</v>
      </c>
      <c r="NDH96" s="917" t="s">
        <v>735</v>
      </c>
      <c r="NDI96" s="917" t="s">
        <v>735</v>
      </c>
      <c r="NDJ96" s="917" t="s">
        <v>735</v>
      </c>
      <c r="NDK96" s="917" t="s">
        <v>735</v>
      </c>
      <c r="NDL96" s="917" t="s">
        <v>735</v>
      </c>
      <c r="NDM96" s="917" t="s">
        <v>735</v>
      </c>
      <c r="NDN96" s="917" t="s">
        <v>735</v>
      </c>
      <c r="NDO96" s="917" t="s">
        <v>735</v>
      </c>
      <c r="NDP96" s="917" t="s">
        <v>735</v>
      </c>
      <c r="NDQ96" s="917" t="s">
        <v>735</v>
      </c>
      <c r="NDR96" s="917" t="s">
        <v>735</v>
      </c>
      <c r="NDS96" s="917" t="s">
        <v>735</v>
      </c>
      <c r="NDT96" s="917" t="s">
        <v>735</v>
      </c>
      <c r="NDU96" s="917" t="s">
        <v>735</v>
      </c>
      <c r="NDV96" s="917" t="s">
        <v>735</v>
      </c>
      <c r="NDW96" s="917" t="s">
        <v>735</v>
      </c>
      <c r="NDX96" s="917" t="s">
        <v>735</v>
      </c>
      <c r="NDY96" s="917" t="s">
        <v>735</v>
      </c>
      <c r="NDZ96" s="917" t="s">
        <v>735</v>
      </c>
      <c r="NEA96" s="917" t="s">
        <v>735</v>
      </c>
      <c r="NEB96" s="917" t="s">
        <v>735</v>
      </c>
      <c r="NEC96" s="917" t="s">
        <v>735</v>
      </c>
      <c r="NED96" s="917" t="s">
        <v>735</v>
      </c>
      <c r="NEE96" s="917" t="s">
        <v>735</v>
      </c>
      <c r="NEF96" s="917" t="s">
        <v>735</v>
      </c>
      <c r="NEG96" s="917" t="s">
        <v>735</v>
      </c>
      <c r="NEH96" s="917" t="s">
        <v>735</v>
      </c>
      <c r="NEI96" s="917" t="s">
        <v>735</v>
      </c>
      <c r="NEJ96" s="917" t="s">
        <v>735</v>
      </c>
      <c r="NEK96" s="917" t="s">
        <v>735</v>
      </c>
      <c r="NEL96" s="917" t="s">
        <v>735</v>
      </c>
      <c r="NEM96" s="917" t="s">
        <v>735</v>
      </c>
      <c r="NEN96" s="917" t="s">
        <v>735</v>
      </c>
      <c r="NEO96" s="917" t="s">
        <v>735</v>
      </c>
      <c r="NEP96" s="917" t="s">
        <v>735</v>
      </c>
      <c r="NEQ96" s="917" t="s">
        <v>735</v>
      </c>
      <c r="NER96" s="917" t="s">
        <v>735</v>
      </c>
      <c r="NES96" s="917" t="s">
        <v>735</v>
      </c>
      <c r="NET96" s="917" t="s">
        <v>735</v>
      </c>
      <c r="NEU96" s="917" t="s">
        <v>735</v>
      </c>
      <c r="NEV96" s="917" t="s">
        <v>735</v>
      </c>
      <c r="NEW96" s="917" t="s">
        <v>735</v>
      </c>
      <c r="NEX96" s="917" t="s">
        <v>735</v>
      </c>
      <c r="NEY96" s="917" t="s">
        <v>735</v>
      </c>
      <c r="NEZ96" s="917" t="s">
        <v>735</v>
      </c>
      <c r="NFA96" s="917" t="s">
        <v>735</v>
      </c>
      <c r="NFB96" s="917" t="s">
        <v>735</v>
      </c>
      <c r="NFC96" s="917" t="s">
        <v>735</v>
      </c>
      <c r="NFD96" s="917" t="s">
        <v>735</v>
      </c>
      <c r="NFE96" s="917" t="s">
        <v>735</v>
      </c>
      <c r="NFF96" s="917" t="s">
        <v>735</v>
      </c>
      <c r="NFG96" s="917" t="s">
        <v>735</v>
      </c>
      <c r="NFH96" s="917" t="s">
        <v>735</v>
      </c>
      <c r="NFI96" s="917" t="s">
        <v>735</v>
      </c>
      <c r="NFJ96" s="917" t="s">
        <v>735</v>
      </c>
      <c r="NFK96" s="917" t="s">
        <v>735</v>
      </c>
      <c r="NFL96" s="917" t="s">
        <v>735</v>
      </c>
      <c r="NFM96" s="917" t="s">
        <v>735</v>
      </c>
      <c r="NFN96" s="917" t="s">
        <v>735</v>
      </c>
      <c r="NFO96" s="917" t="s">
        <v>735</v>
      </c>
      <c r="NFP96" s="917" t="s">
        <v>735</v>
      </c>
      <c r="NFQ96" s="917" t="s">
        <v>735</v>
      </c>
      <c r="NFR96" s="917" t="s">
        <v>735</v>
      </c>
      <c r="NFS96" s="917" t="s">
        <v>735</v>
      </c>
      <c r="NFT96" s="917" t="s">
        <v>735</v>
      </c>
      <c r="NFU96" s="917" t="s">
        <v>735</v>
      </c>
      <c r="NFV96" s="917" t="s">
        <v>735</v>
      </c>
      <c r="NFW96" s="917" t="s">
        <v>735</v>
      </c>
      <c r="NFX96" s="917" t="s">
        <v>735</v>
      </c>
      <c r="NFY96" s="917" t="s">
        <v>735</v>
      </c>
      <c r="NFZ96" s="917" t="s">
        <v>735</v>
      </c>
      <c r="NGA96" s="917" t="s">
        <v>735</v>
      </c>
      <c r="NGB96" s="917" t="s">
        <v>735</v>
      </c>
      <c r="NGC96" s="917" t="s">
        <v>735</v>
      </c>
      <c r="NGD96" s="917" t="s">
        <v>735</v>
      </c>
      <c r="NGE96" s="917" t="s">
        <v>735</v>
      </c>
      <c r="NGF96" s="917" t="s">
        <v>735</v>
      </c>
      <c r="NGG96" s="917" t="s">
        <v>735</v>
      </c>
      <c r="NGH96" s="917" t="s">
        <v>735</v>
      </c>
      <c r="NGI96" s="917" t="s">
        <v>735</v>
      </c>
      <c r="NGJ96" s="917" t="s">
        <v>735</v>
      </c>
      <c r="NGK96" s="917" t="s">
        <v>735</v>
      </c>
      <c r="NGL96" s="917" t="s">
        <v>735</v>
      </c>
      <c r="NGM96" s="917" t="s">
        <v>735</v>
      </c>
      <c r="NGN96" s="917" t="s">
        <v>735</v>
      </c>
      <c r="NGO96" s="917" t="s">
        <v>735</v>
      </c>
      <c r="NGP96" s="917" t="s">
        <v>735</v>
      </c>
      <c r="NGQ96" s="917" t="s">
        <v>735</v>
      </c>
      <c r="NGR96" s="917" t="s">
        <v>735</v>
      </c>
      <c r="NGS96" s="917" t="s">
        <v>735</v>
      </c>
      <c r="NGT96" s="917" t="s">
        <v>735</v>
      </c>
      <c r="NGU96" s="917" t="s">
        <v>735</v>
      </c>
      <c r="NGV96" s="917" t="s">
        <v>735</v>
      </c>
      <c r="NGW96" s="917" t="s">
        <v>735</v>
      </c>
      <c r="NGX96" s="917" t="s">
        <v>735</v>
      </c>
      <c r="NGY96" s="917" t="s">
        <v>735</v>
      </c>
      <c r="NGZ96" s="917" t="s">
        <v>735</v>
      </c>
      <c r="NHA96" s="917" t="s">
        <v>735</v>
      </c>
      <c r="NHB96" s="917" t="s">
        <v>735</v>
      </c>
      <c r="NHC96" s="917" t="s">
        <v>735</v>
      </c>
      <c r="NHD96" s="917" t="s">
        <v>735</v>
      </c>
      <c r="NHE96" s="917" t="s">
        <v>735</v>
      </c>
      <c r="NHF96" s="917" t="s">
        <v>735</v>
      </c>
      <c r="NHG96" s="917" t="s">
        <v>735</v>
      </c>
      <c r="NHH96" s="917" t="s">
        <v>735</v>
      </c>
      <c r="NHI96" s="917" t="s">
        <v>735</v>
      </c>
      <c r="NHJ96" s="917" t="s">
        <v>735</v>
      </c>
      <c r="NHK96" s="917" t="s">
        <v>735</v>
      </c>
      <c r="NHL96" s="917" t="s">
        <v>735</v>
      </c>
      <c r="NHM96" s="917" t="s">
        <v>735</v>
      </c>
      <c r="NHN96" s="917" t="s">
        <v>735</v>
      </c>
      <c r="NHO96" s="917" t="s">
        <v>735</v>
      </c>
      <c r="NHP96" s="917" t="s">
        <v>735</v>
      </c>
      <c r="NHQ96" s="917" t="s">
        <v>735</v>
      </c>
      <c r="NHR96" s="917" t="s">
        <v>735</v>
      </c>
      <c r="NHS96" s="917" t="s">
        <v>735</v>
      </c>
      <c r="NHT96" s="917" t="s">
        <v>735</v>
      </c>
      <c r="NHU96" s="917" t="s">
        <v>735</v>
      </c>
      <c r="NHV96" s="917" t="s">
        <v>735</v>
      </c>
      <c r="NHW96" s="917" t="s">
        <v>735</v>
      </c>
      <c r="NHX96" s="917" t="s">
        <v>735</v>
      </c>
      <c r="NHY96" s="917" t="s">
        <v>735</v>
      </c>
      <c r="NHZ96" s="917" t="s">
        <v>735</v>
      </c>
      <c r="NIA96" s="917" t="s">
        <v>735</v>
      </c>
      <c r="NIB96" s="917" t="s">
        <v>735</v>
      </c>
      <c r="NIC96" s="917" t="s">
        <v>735</v>
      </c>
      <c r="NID96" s="917" t="s">
        <v>735</v>
      </c>
      <c r="NIE96" s="917" t="s">
        <v>735</v>
      </c>
      <c r="NIF96" s="917" t="s">
        <v>735</v>
      </c>
      <c r="NIG96" s="917" t="s">
        <v>735</v>
      </c>
      <c r="NIH96" s="917" t="s">
        <v>735</v>
      </c>
      <c r="NII96" s="917" t="s">
        <v>735</v>
      </c>
      <c r="NIJ96" s="917" t="s">
        <v>735</v>
      </c>
      <c r="NIK96" s="917" t="s">
        <v>735</v>
      </c>
      <c r="NIL96" s="917" t="s">
        <v>735</v>
      </c>
      <c r="NIM96" s="917" t="s">
        <v>735</v>
      </c>
      <c r="NIN96" s="917" t="s">
        <v>735</v>
      </c>
      <c r="NIO96" s="917" t="s">
        <v>735</v>
      </c>
      <c r="NIP96" s="917" t="s">
        <v>735</v>
      </c>
      <c r="NIQ96" s="917" t="s">
        <v>735</v>
      </c>
      <c r="NIR96" s="917" t="s">
        <v>735</v>
      </c>
      <c r="NIS96" s="917" t="s">
        <v>735</v>
      </c>
      <c r="NIT96" s="917" t="s">
        <v>735</v>
      </c>
      <c r="NIU96" s="917" t="s">
        <v>735</v>
      </c>
      <c r="NIV96" s="917" t="s">
        <v>735</v>
      </c>
      <c r="NIW96" s="917" t="s">
        <v>735</v>
      </c>
      <c r="NIX96" s="917" t="s">
        <v>735</v>
      </c>
      <c r="NIY96" s="917" t="s">
        <v>735</v>
      </c>
      <c r="NIZ96" s="917" t="s">
        <v>735</v>
      </c>
      <c r="NJA96" s="917" t="s">
        <v>735</v>
      </c>
      <c r="NJB96" s="917" t="s">
        <v>735</v>
      </c>
      <c r="NJC96" s="917" t="s">
        <v>735</v>
      </c>
      <c r="NJD96" s="917" t="s">
        <v>735</v>
      </c>
      <c r="NJE96" s="917" t="s">
        <v>735</v>
      </c>
      <c r="NJF96" s="917" t="s">
        <v>735</v>
      </c>
      <c r="NJG96" s="917" t="s">
        <v>735</v>
      </c>
      <c r="NJH96" s="917" t="s">
        <v>735</v>
      </c>
      <c r="NJI96" s="917" t="s">
        <v>735</v>
      </c>
      <c r="NJJ96" s="917" t="s">
        <v>735</v>
      </c>
      <c r="NJK96" s="917" t="s">
        <v>735</v>
      </c>
      <c r="NJL96" s="917" t="s">
        <v>735</v>
      </c>
      <c r="NJM96" s="917" t="s">
        <v>735</v>
      </c>
      <c r="NJN96" s="917" t="s">
        <v>735</v>
      </c>
      <c r="NJO96" s="917" t="s">
        <v>735</v>
      </c>
      <c r="NJP96" s="917" t="s">
        <v>735</v>
      </c>
      <c r="NJQ96" s="917" t="s">
        <v>735</v>
      </c>
      <c r="NJR96" s="917" t="s">
        <v>735</v>
      </c>
      <c r="NJS96" s="917" t="s">
        <v>735</v>
      </c>
      <c r="NJT96" s="917" t="s">
        <v>735</v>
      </c>
      <c r="NJU96" s="917" t="s">
        <v>735</v>
      </c>
      <c r="NJV96" s="917" t="s">
        <v>735</v>
      </c>
      <c r="NJW96" s="917" t="s">
        <v>735</v>
      </c>
      <c r="NJX96" s="917" t="s">
        <v>735</v>
      </c>
      <c r="NJY96" s="917" t="s">
        <v>735</v>
      </c>
      <c r="NJZ96" s="917" t="s">
        <v>735</v>
      </c>
      <c r="NKA96" s="917" t="s">
        <v>735</v>
      </c>
      <c r="NKB96" s="917" t="s">
        <v>735</v>
      </c>
      <c r="NKC96" s="917" t="s">
        <v>735</v>
      </c>
      <c r="NKD96" s="917" t="s">
        <v>735</v>
      </c>
      <c r="NKE96" s="917" t="s">
        <v>735</v>
      </c>
      <c r="NKF96" s="917" t="s">
        <v>735</v>
      </c>
      <c r="NKG96" s="917" t="s">
        <v>735</v>
      </c>
      <c r="NKH96" s="917" t="s">
        <v>735</v>
      </c>
      <c r="NKI96" s="917" t="s">
        <v>735</v>
      </c>
      <c r="NKJ96" s="917" t="s">
        <v>735</v>
      </c>
      <c r="NKK96" s="917" t="s">
        <v>735</v>
      </c>
      <c r="NKL96" s="917" t="s">
        <v>735</v>
      </c>
      <c r="NKM96" s="917" t="s">
        <v>735</v>
      </c>
      <c r="NKN96" s="917" t="s">
        <v>735</v>
      </c>
      <c r="NKO96" s="917" t="s">
        <v>735</v>
      </c>
      <c r="NKP96" s="917" t="s">
        <v>735</v>
      </c>
      <c r="NKQ96" s="917" t="s">
        <v>735</v>
      </c>
      <c r="NKR96" s="917" t="s">
        <v>735</v>
      </c>
      <c r="NKS96" s="917" t="s">
        <v>735</v>
      </c>
      <c r="NKT96" s="917" t="s">
        <v>735</v>
      </c>
      <c r="NKU96" s="917" t="s">
        <v>735</v>
      </c>
      <c r="NKV96" s="917" t="s">
        <v>735</v>
      </c>
      <c r="NKW96" s="917" t="s">
        <v>735</v>
      </c>
      <c r="NKX96" s="917" t="s">
        <v>735</v>
      </c>
      <c r="NKY96" s="917" t="s">
        <v>735</v>
      </c>
      <c r="NKZ96" s="917" t="s">
        <v>735</v>
      </c>
      <c r="NLA96" s="917" t="s">
        <v>735</v>
      </c>
      <c r="NLB96" s="917" t="s">
        <v>735</v>
      </c>
      <c r="NLC96" s="917" t="s">
        <v>735</v>
      </c>
      <c r="NLD96" s="917" t="s">
        <v>735</v>
      </c>
      <c r="NLE96" s="917" t="s">
        <v>735</v>
      </c>
      <c r="NLF96" s="917" t="s">
        <v>735</v>
      </c>
      <c r="NLG96" s="917" t="s">
        <v>735</v>
      </c>
      <c r="NLH96" s="917" t="s">
        <v>735</v>
      </c>
      <c r="NLI96" s="917" t="s">
        <v>735</v>
      </c>
      <c r="NLJ96" s="917" t="s">
        <v>735</v>
      </c>
      <c r="NLK96" s="917" t="s">
        <v>735</v>
      </c>
      <c r="NLL96" s="917" t="s">
        <v>735</v>
      </c>
      <c r="NLM96" s="917" t="s">
        <v>735</v>
      </c>
      <c r="NLN96" s="917" t="s">
        <v>735</v>
      </c>
      <c r="NLO96" s="917" t="s">
        <v>735</v>
      </c>
      <c r="NLP96" s="917" t="s">
        <v>735</v>
      </c>
      <c r="NLQ96" s="917" t="s">
        <v>735</v>
      </c>
      <c r="NLR96" s="917" t="s">
        <v>735</v>
      </c>
      <c r="NLS96" s="917" t="s">
        <v>735</v>
      </c>
      <c r="NLT96" s="917" t="s">
        <v>735</v>
      </c>
      <c r="NLU96" s="917" t="s">
        <v>735</v>
      </c>
      <c r="NLV96" s="917" t="s">
        <v>735</v>
      </c>
      <c r="NLW96" s="917" t="s">
        <v>735</v>
      </c>
      <c r="NLX96" s="917" t="s">
        <v>735</v>
      </c>
      <c r="NLY96" s="917" t="s">
        <v>735</v>
      </c>
      <c r="NLZ96" s="917" t="s">
        <v>735</v>
      </c>
      <c r="NMA96" s="917" t="s">
        <v>735</v>
      </c>
      <c r="NMB96" s="917" t="s">
        <v>735</v>
      </c>
      <c r="NMC96" s="917" t="s">
        <v>735</v>
      </c>
      <c r="NMD96" s="917" t="s">
        <v>735</v>
      </c>
      <c r="NME96" s="917" t="s">
        <v>735</v>
      </c>
      <c r="NMF96" s="917" t="s">
        <v>735</v>
      </c>
      <c r="NMG96" s="917" t="s">
        <v>735</v>
      </c>
      <c r="NMH96" s="917" t="s">
        <v>735</v>
      </c>
      <c r="NMI96" s="917" t="s">
        <v>735</v>
      </c>
      <c r="NMJ96" s="917" t="s">
        <v>735</v>
      </c>
      <c r="NMK96" s="917" t="s">
        <v>735</v>
      </c>
      <c r="NML96" s="917" t="s">
        <v>735</v>
      </c>
      <c r="NMM96" s="917" t="s">
        <v>735</v>
      </c>
      <c r="NMN96" s="917" t="s">
        <v>735</v>
      </c>
      <c r="NMO96" s="917" t="s">
        <v>735</v>
      </c>
      <c r="NMP96" s="917" t="s">
        <v>735</v>
      </c>
      <c r="NMQ96" s="917" t="s">
        <v>735</v>
      </c>
      <c r="NMR96" s="917" t="s">
        <v>735</v>
      </c>
      <c r="NMS96" s="917" t="s">
        <v>735</v>
      </c>
      <c r="NMT96" s="917" t="s">
        <v>735</v>
      </c>
      <c r="NMU96" s="917" t="s">
        <v>735</v>
      </c>
      <c r="NMV96" s="917" t="s">
        <v>735</v>
      </c>
      <c r="NMW96" s="917" t="s">
        <v>735</v>
      </c>
      <c r="NMX96" s="917" t="s">
        <v>735</v>
      </c>
      <c r="NMY96" s="917" t="s">
        <v>735</v>
      </c>
      <c r="NMZ96" s="917" t="s">
        <v>735</v>
      </c>
      <c r="NNA96" s="917" t="s">
        <v>735</v>
      </c>
      <c r="NNB96" s="917" t="s">
        <v>735</v>
      </c>
      <c r="NNC96" s="917" t="s">
        <v>735</v>
      </c>
      <c r="NND96" s="917" t="s">
        <v>735</v>
      </c>
      <c r="NNE96" s="917" t="s">
        <v>735</v>
      </c>
      <c r="NNF96" s="917" t="s">
        <v>735</v>
      </c>
      <c r="NNG96" s="917" t="s">
        <v>735</v>
      </c>
      <c r="NNH96" s="917" t="s">
        <v>735</v>
      </c>
      <c r="NNI96" s="917" t="s">
        <v>735</v>
      </c>
      <c r="NNJ96" s="917" t="s">
        <v>735</v>
      </c>
      <c r="NNK96" s="917" t="s">
        <v>735</v>
      </c>
      <c r="NNL96" s="917" t="s">
        <v>735</v>
      </c>
      <c r="NNM96" s="917" t="s">
        <v>735</v>
      </c>
      <c r="NNN96" s="917" t="s">
        <v>735</v>
      </c>
      <c r="NNO96" s="917" t="s">
        <v>735</v>
      </c>
      <c r="NNP96" s="917" t="s">
        <v>735</v>
      </c>
      <c r="NNQ96" s="917" t="s">
        <v>735</v>
      </c>
      <c r="NNR96" s="917" t="s">
        <v>735</v>
      </c>
      <c r="NNS96" s="917" t="s">
        <v>735</v>
      </c>
      <c r="NNT96" s="917" t="s">
        <v>735</v>
      </c>
      <c r="NNU96" s="917" t="s">
        <v>735</v>
      </c>
      <c r="NNV96" s="917" t="s">
        <v>735</v>
      </c>
      <c r="NNW96" s="917" t="s">
        <v>735</v>
      </c>
      <c r="NNX96" s="917" t="s">
        <v>735</v>
      </c>
      <c r="NNY96" s="917" t="s">
        <v>735</v>
      </c>
      <c r="NNZ96" s="917" t="s">
        <v>735</v>
      </c>
      <c r="NOA96" s="917" t="s">
        <v>735</v>
      </c>
      <c r="NOB96" s="917" t="s">
        <v>735</v>
      </c>
      <c r="NOC96" s="917" t="s">
        <v>735</v>
      </c>
      <c r="NOD96" s="917" t="s">
        <v>735</v>
      </c>
      <c r="NOE96" s="917" t="s">
        <v>735</v>
      </c>
      <c r="NOF96" s="917" t="s">
        <v>735</v>
      </c>
      <c r="NOG96" s="917" t="s">
        <v>735</v>
      </c>
      <c r="NOH96" s="917" t="s">
        <v>735</v>
      </c>
      <c r="NOI96" s="917" t="s">
        <v>735</v>
      </c>
      <c r="NOJ96" s="917" t="s">
        <v>735</v>
      </c>
      <c r="NOK96" s="917" t="s">
        <v>735</v>
      </c>
      <c r="NOL96" s="917" t="s">
        <v>735</v>
      </c>
      <c r="NOM96" s="917" t="s">
        <v>735</v>
      </c>
      <c r="NON96" s="917" t="s">
        <v>735</v>
      </c>
      <c r="NOO96" s="917" t="s">
        <v>735</v>
      </c>
      <c r="NOP96" s="917" t="s">
        <v>735</v>
      </c>
      <c r="NOQ96" s="917" t="s">
        <v>735</v>
      </c>
      <c r="NOR96" s="917" t="s">
        <v>735</v>
      </c>
      <c r="NOS96" s="917" t="s">
        <v>735</v>
      </c>
      <c r="NOT96" s="917" t="s">
        <v>735</v>
      </c>
      <c r="NOU96" s="917" t="s">
        <v>735</v>
      </c>
      <c r="NOV96" s="917" t="s">
        <v>735</v>
      </c>
      <c r="NOW96" s="917" t="s">
        <v>735</v>
      </c>
      <c r="NOX96" s="917" t="s">
        <v>735</v>
      </c>
      <c r="NOY96" s="917" t="s">
        <v>735</v>
      </c>
      <c r="NOZ96" s="917" t="s">
        <v>735</v>
      </c>
      <c r="NPA96" s="917" t="s">
        <v>735</v>
      </c>
      <c r="NPB96" s="917" t="s">
        <v>735</v>
      </c>
      <c r="NPC96" s="917" t="s">
        <v>735</v>
      </c>
      <c r="NPD96" s="917" t="s">
        <v>735</v>
      </c>
      <c r="NPE96" s="917" t="s">
        <v>735</v>
      </c>
      <c r="NPF96" s="917" t="s">
        <v>735</v>
      </c>
      <c r="NPG96" s="917" t="s">
        <v>735</v>
      </c>
      <c r="NPH96" s="917" t="s">
        <v>735</v>
      </c>
      <c r="NPI96" s="917" t="s">
        <v>735</v>
      </c>
      <c r="NPJ96" s="917" t="s">
        <v>735</v>
      </c>
      <c r="NPK96" s="917" t="s">
        <v>735</v>
      </c>
      <c r="NPL96" s="917" t="s">
        <v>735</v>
      </c>
      <c r="NPM96" s="917" t="s">
        <v>735</v>
      </c>
      <c r="NPN96" s="917" t="s">
        <v>735</v>
      </c>
      <c r="NPO96" s="917" t="s">
        <v>735</v>
      </c>
      <c r="NPP96" s="917" t="s">
        <v>735</v>
      </c>
      <c r="NPQ96" s="917" t="s">
        <v>735</v>
      </c>
      <c r="NPR96" s="917" t="s">
        <v>735</v>
      </c>
      <c r="NPS96" s="917" t="s">
        <v>735</v>
      </c>
      <c r="NPT96" s="917" t="s">
        <v>735</v>
      </c>
      <c r="NPU96" s="917" t="s">
        <v>735</v>
      </c>
      <c r="NPV96" s="917" t="s">
        <v>735</v>
      </c>
      <c r="NPW96" s="917" t="s">
        <v>735</v>
      </c>
      <c r="NPX96" s="917" t="s">
        <v>735</v>
      </c>
      <c r="NPY96" s="917" t="s">
        <v>735</v>
      </c>
      <c r="NPZ96" s="917" t="s">
        <v>735</v>
      </c>
      <c r="NQA96" s="917" t="s">
        <v>735</v>
      </c>
      <c r="NQB96" s="917" t="s">
        <v>735</v>
      </c>
      <c r="NQC96" s="917" t="s">
        <v>735</v>
      </c>
      <c r="NQD96" s="917" t="s">
        <v>735</v>
      </c>
      <c r="NQE96" s="917" t="s">
        <v>735</v>
      </c>
      <c r="NQF96" s="917" t="s">
        <v>735</v>
      </c>
      <c r="NQG96" s="917" t="s">
        <v>735</v>
      </c>
      <c r="NQH96" s="917" t="s">
        <v>735</v>
      </c>
      <c r="NQI96" s="917" t="s">
        <v>735</v>
      </c>
      <c r="NQJ96" s="917" t="s">
        <v>735</v>
      </c>
      <c r="NQK96" s="917" t="s">
        <v>735</v>
      </c>
      <c r="NQL96" s="917" t="s">
        <v>735</v>
      </c>
      <c r="NQM96" s="917" t="s">
        <v>735</v>
      </c>
      <c r="NQN96" s="917" t="s">
        <v>735</v>
      </c>
      <c r="NQO96" s="917" t="s">
        <v>735</v>
      </c>
      <c r="NQP96" s="917" t="s">
        <v>735</v>
      </c>
      <c r="NQQ96" s="917" t="s">
        <v>735</v>
      </c>
      <c r="NQR96" s="917" t="s">
        <v>735</v>
      </c>
      <c r="NQS96" s="917" t="s">
        <v>735</v>
      </c>
      <c r="NQT96" s="917" t="s">
        <v>735</v>
      </c>
      <c r="NQU96" s="917" t="s">
        <v>735</v>
      </c>
      <c r="NQV96" s="917" t="s">
        <v>735</v>
      </c>
      <c r="NQW96" s="917" t="s">
        <v>735</v>
      </c>
      <c r="NQX96" s="917" t="s">
        <v>735</v>
      </c>
      <c r="NQY96" s="917" t="s">
        <v>735</v>
      </c>
      <c r="NQZ96" s="917" t="s">
        <v>735</v>
      </c>
      <c r="NRA96" s="917" t="s">
        <v>735</v>
      </c>
      <c r="NRB96" s="917" t="s">
        <v>735</v>
      </c>
      <c r="NRC96" s="917" t="s">
        <v>735</v>
      </c>
      <c r="NRD96" s="917" t="s">
        <v>735</v>
      </c>
      <c r="NRE96" s="917" t="s">
        <v>735</v>
      </c>
      <c r="NRF96" s="917" t="s">
        <v>735</v>
      </c>
      <c r="NRG96" s="917" t="s">
        <v>735</v>
      </c>
      <c r="NRH96" s="917" t="s">
        <v>735</v>
      </c>
      <c r="NRI96" s="917" t="s">
        <v>735</v>
      </c>
      <c r="NRJ96" s="917" t="s">
        <v>735</v>
      </c>
      <c r="NRK96" s="917" t="s">
        <v>735</v>
      </c>
      <c r="NRL96" s="917" t="s">
        <v>735</v>
      </c>
      <c r="NRM96" s="917" t="s">
        <v>735</v>
      </c>
      <c r="NRN96" s="917" t="s">
        <v>735</v>
      </c>
      <c r="NRO96" s="917" t="s">
        <v>735</v>
      </c>
      <c r="NRP96" s="917" t="s">
        <v>735</v>
      </c>
      <c r="NRQ96" s="917" t="s">
        <v>735</v>
      </c>
      <c r="NRR96" s="917" t="s">
        <v>735</v>
      </c>
      <c r="NRS96" s="917" t="s">
        <v>735</v>
      </c>
      <c r="NRT96" s="917" t="s">
        <v>735</v>
      </c>
      <c r="NRU96" s="917" t="s">
        <v>735</v>
      </c>
      <c r="NRV96" s="917" t="s">
        <v>735</v>
      </c>
      <c r="NRW96" s="917" t="s">
        <v>735</v>
      </c>
      <c r="NRX96" s="917" t="s">
        <v>735</v>
      </c>
      <c r="NRY96" s="917" t="s">
        <v>735</v>
      </c>
      <c r="NRZ96" s="917" t="s">
        <v>735</v>
      </c>
      <c r="NSA96" s="917" t="s">
        <v>735</v>
      </c>
      <c r="NSB96" s="917" t="s">
        <v>735</v>
      </c>
      <c r="NSC96" s="917" t="s">
        <v>735</v>
      </c>
      <c r="NSD96" s="917" t="s">
        <v>735</v>
      </c>
      <c r="NSE96" s="917" t="s">
        <v>735</v>
      </c>
      <c r="NSF96" s="917" t="s">
        <v>735</v>
      </c>
      <c r="NSG96" s="917" t="s">
        <v>735</v>
      </c>
      <c r="NSH96" s="917" t="s">
        <v>735</v>
      </c>
      <c r="NSI96" s="917" t="s">
        <v>735</v>
      </c>
      <c r="NSJ96" s="917" t="s">
        <v>735</v>
      </c>
      <c r="NSK96" s="917" t="s">
        <v>735</v>
      </c>
      <c r="NSL96" s="917" t="s">
        <v>735</v>
      </c>
      <c r="NSM96" s="917" t="s">
        <v>735</v>
      </c>
      <c r="NSN96" s="917" t="s">
        <v>735</v>
      </c>
      <c r="NSO96" s="917" t="s">
        <v>735</v>
      </c>
      <c r="NSP96" s="917" t="s">
        <v>735</v>
      </c>
      <c r="NSQ96" s="917" t="s">
        <v>735</v>
      </c>
      <c r="NSR96" s="917" t="s">
        <v>735</v>
      </c>
      <c r="NSS96" s="917" t="s">
        <v>735</v>
      </c>
      <c r="NST96" s="917" t="s">
        <v>735</v>
      </c>
      <c r="NSU96" s="917" t="s">
        <v>735</v>
      </c>
      <c r="NSV96" s="917" t="s">
        <v>735</v>
      </c>
      <c r="NSW96" s="917" t="s">
        <v>735</v>
      </c>
      <c r="NSX96" s="917" t="s">
        <v>735</v>
      </c>
      <c r="NSY96" s="917" t="s">
        <v>735</v>
      </c>
      <c r="NSZ96" s="917" t="s">
        <v>735</v>
      </c>
      <c r="NTA96" s="917" t="s">
        <v>735</v>
      </c>
      <c r="NTB96" s="917" t="s">
        <v>735</v>
      </c>
      <c r="NTC96" s="917" t="s">
        <v>735</v>
      </c>
      <c r="NTD96" s="917" t="s">
        <v>735</v>
      </c>
      <c r="NTE96" s="917" t="s">
        <v>735</v>
      </c>
      <c r="NTF96" s="917" t="s">
        <v>735</v>
      </c>
      <c r="NTG96" s="917" t="s">
        <v>735</v>
      </c>
      <c r="NTH96" s="917" t="s">
        <v>735</v>
      </c>
      <c r="NTI96" s="917" t="s">
        <v>735</v>
      </c>
      <c r="NTJ96" s="917" t="s">
        <v>735</v>
      </c>
      <c r="NTK96" s="917" t="s">
        <v>735</v>
      </c>
      <c r="NTL96" s="917" t="s">
        <v>735</v>
      </c>
      <c r="NTM96" s="917" t="s">
        <v>735</v>
      </c>
      <c r="NTN96" s="917" t="s">
        <v>735</v>
      </c>
      <c r="NTO96" s="917" t="s">
        <v>735</v>
      </c>
      <c r="NTP96" s="917" t="s">
        <v>735</v>
      </c>
      <c r="NTQ96" s="917" t="s">
        <v>735</v>
      </c>
      <c r="NTR96" s="917" t="s">
        <v>735</v>
      </c>
      <c r="NTS96" s="917" t="s">
        <v>735</v>
      </c>
      <c r="NTT96" s="917" t="s">
        <v>735</v>
      </c>
      <c r="NTU96" s="917" t="s">
        <v>735</v>
      </c>
      <c r="NTV96" s="917" t="s">
        <v>735</v>
      </c>
      <c r="NTW96" s="917" t="s">
        <v>735</v>
      </c>
      <c r="NTX96" s="917" t="s">
        <v>735</v>
      </c>
      <c r="NTY96" s="917" t="s">
        <v>735</v>
      </c>
      <c r="NTZ96" s="917" t="s">
        <v>735</v>
      </c>
      <c r="NUA96" s="917" t="s">
        <v>735</v>
      </c>
      <c r="NUB96" s="917" t="s">
        <v>735</v>
      </c>
      <c r="NUC96" s="917" t="s">
        <v>735</v>
      </c>
      <c r="NUD96" s="917" t="s">
        <v>735</v>
      </c>
      <c r="NUE96" s="917" t="s">
        <v>735</v>
      </c>
      <c r="NUF96" s="917" t="s">
        <v>735</v>
      </c>
      <c r="NUG96" s="917" t="s">
        <v>735</v>
      </c>
      <c r="NUH96" s="917" t="s">
        <v>735</v>
      </c>
      <c r="NUI96" s="917" t="s">
        <v>735</v>
      </c>
      <c r="NUJ96" s="917" t="s">
        <v>735</v>
      </c>
      <c r="NUK96" s="917" t="s">
        <v>735</v>
      </c>
      <c r="NUL96" s="917" t="s">
        <v>735</v>
      </c>
      <c r="NUM96" s="917" t="s">
        <v>735</v>
      </c>
      <c r="NUN96" s="917" t="s">
        <v>735</v>
      </c>
      <c r="NUO96" s="917" t="s">
        <v>735</v>
      </c>
      <c r="NUP96" s="917" t="s">
        <v>735</v>
      </c>
      <c r="NUQ96" s="917" t="s">
        <v>735</v>
      </c>
      <c r="NUR96" s="917" t="s">
        <v>735</v>
      </c>
      <c r="NUS96" s="917" t="s">
        <v>735</v>
      </c>
      <c r="NUT96" s="917" t="s">
        <v>735</v>
      </c>
      <c r="NUU96" s="917" t="s">
        <v>735</v>
      </c>
      <c r="NUV96" s="917" t="s">
        <v>735</v>
      </c>
      <c r="NUW96" s="917" t="s">
        <v>735</v>
      </c>
      <c r="NUX96" s="917" t="s">
        <v>735</v>
      </c>
      <c r="NUY96" s="917" t="s">
        <v>735</v>
      </c>
      <c r="NUZ96" s="917" t="s">
        <v>735</v>
      </c>
      <c r="NVA96" s="917" t="s">
        <v>735</v>
      </c>
      <c r="NVB96" s="917" t="s">
        <v>735</v>
      </c>
      <c r="NVC96" s="917" t="s">
        <v>735</v>
      </c>
      <c r="NVD96" s="917" t="s">
        <v>735</v>
      </c>
      <c r="NVE96" s="917" t="s">
        <v>735</v>
      </c>
      <c r="NVF96" s="917" t="s">
        <v>735</v>
      </c>
      <c r="NVG96" s="917" t="s">
        <v>735</v>
      </c>
      <c r="NVH96" s="917" t="s">
        <v>735</v>
      </c>
      <c r="NVI96" s="917" t="s">
        <v>735</v>
      </c>
      <c r="NVJ96" s="917" t="s">
        <v>735</v>
      </c>
      <c r="NVK96" s="917" t="s">
        <v>735</v>
      </c>
      <c r="NVL96" s="917" t="s">
        <v>735</v>
      </c>
      <c r="NVM96" s="917" t="s">
        <v>735</v>
      </c>
      <c r="NVN96" s="917" t="s">
        <v>735</v>
      </c>
      <c r="NVO96" s="917" t="s">
        <v>735</v>
      </c>
      <c r="NVP96" s="917" t="s">
        <v>735</v>
      </c>
      <c r="NVQ96" s="917" t="s">
        <v>735</v>
      </c>
      <c r="NVR96" s="917" t="s">
        <v>735</v>
      </c>
      <c r="NVS96" s="917" t="s">
        <v>735</v>
      </c>
      <c r="NVT96" s="917" t="s">
        <v>735</v>
      </c>
      <c r="NVU96" s="917" t="s">
        <v>735</v>
      </c>
      <c r="NVV96" s="917" t="s">
        <v>735</v>
      </c>
      <c r="NVW96" s="917" t="s">
        <v>735</v>
      </c>
      <c r="NVX96" s="917" t="s">
        <v>735</v>
      </c>
      <c r="NVY96" s="917" t="s">
        <v>735</v>
      </c>
      <c r="NVZ96" s="917" t="s">
        <v>735</v>
      </c>
      <c r="NWA96" s="917" t="s">
        <v>735</v>
      </c>
      <c r="NWB96" s="917" t="s">
        <v>735</v>
      </c>
      <c r="NWC96" s="917" t="s">
        <v>735</v>
      </c>
      <c r="NWD96" s="917" t="s">
        <v>735</v>
      </c>
      <c r="NWE96" s="917" t="s">
        <v>735</v>
      </c>
      <c r="NWF96" s="917" t="s">
        <v>735</v>
      </c>
      <c r="NWG96" s="917" t="s">
        <v>735</v>
      </c>
      <c r="NWH96" s="917" t="s">
        <v>735</v>
      </c>
      <c r="NWI96" s="917" t="s">
        <v>735</v>
      </c>
      <c r="NWJ96" s="917" t="s">
        <v>735</v>
      </c>
      <c r="NWK96" s="917" t="s">
        <v>735</v>
      </c>
      <c r="NWL96" s="917" t="s">
        <v>735</v>
      </c>
      <c r="NWM96" s="917" t="s">
        <v>735</v>
      </c>
      <c r="NWN96" s="917" t="s">
        <v>735</v>
      </c>
      <c r="NWO96" s="917" t="s">
        <v>735</v>
      </c>
      <c r="NWP96" s="917" t="s">
        <v>735</v>
      </c>
      <c r="NWQ96" s="917" t="s">
        <v>735</v>
      </c>
      <c r="NWR96" s="917" t="s">
        <v>735</v>
      </c>
      <c r="NWS96" s="917" t="s">
        <v>735</v>
      </c>
      <c r="NWT96" s="917" t="s">
        <v>735</v>
      </c>
      <c r="NWU96" s="917" t="s">
        <v>735</v>
      </c>
      <c r="NWV96" s="917" t="s">
        <v>735</v>
      </c>
      <c r="NWW96" s="917" t="s">
        <v>735</v>
      </c>
      <c r="NWX96" s="917" t="s">
        <v>735</v>
      </c>
      <c r="NWY96" s="917" t="s">
        <v>735</v>
      </c>
      <c r="NWZ96" s="917" t="s">
        <v>735</v>
      </c>
      <c r="NXA96" s="917" t="s">
        <v>735</v>
      </c>
      <c r="NXB96" s="917" t="s">
        <v>735</v>
      </c>
      <c r="NXC96" s="917" t="s">
        <v>735</v>
      </c>
      <c r="NXD96" s="917" t="s">
        <v>735</v>
      </c>
      <c r="NXE96" s="917" t="s">
        <v>735</v>
      </c>
      <c r="NXF96" s="917" t="s">
        <v>735</v>
      </c>
      <c r="NXG96" s="917" t="s">
        <v>735</v>
      </c>
      <c r="NXH96" s="917" t="s">
        <v>735</v>
      </c>
      <c r="NXI96" s="917" t="s">
        <v>735</v>
      </c>
      <c r="NXJ96" s="917" t="s">
        <v>735</v>
      </c>
      <c r="NXK96" s="917" t="s">
        <v>735</v>
      </c>
      <c r="NXL96" s="917" t="s">
        <v>735</v>
      </c>
      <c r="NXM96" s="917" t="s">
        <v>735</v>
      </c>
      <c r="NXN96" s="917" t="s">
        <v>735</v>
      </c>
      <c r="NXO96" s="917" t="s">
        <v>735</v>
      </c>
      <c r="NXP96" s="917" t="s">
        <v>735</v>
      </c>
      <c r="NXQ96" s="917" t="s">
        <v>735</v>
      </c>
      <c r="NXR96" s="917" t="s">
        <v>735</v>
      </c>
      <c r="NXS96" s="917" t="s">
        <v>735</v>
      </c>
      <c r="NXT96" s="917" t="s">
        <v>735</v>
      </c>
      <c r="NXU96" s="917" t="s">
        <v>735</v>
      </c>
      <c r="NXV96" s="917" t="s">
        <v>735</v>
      </c>
      <c r="NXW96" s="917" t="s">
        <v>735</v>
      </c>
      <c r="NXX96" s="917" t="s">
        <v>735</v>
      </c>
      <c r="NXY96" s="917" t="s">
        <v>735</v>
      </c>
      <c r="NXZ96" s="917" t="s">
        <v>735</v>
      </c>
      <c r="NYA96" s="917" t="s">
        <v>735</v>
      </c>
      <c r="NYB96" s="917" t="s">
        <v>735</v>
      </c>
      <c r="NYC96" s="917" t="s">
        <v>735</v>
      </c>
      <c r="NYD96" s="917" t="s">
        <v>735</v>
      </c>
      <c r="NYE96" s="917" t="s">
        <v>735</v>
      </c>
      <c r="NYF96" s="917" t="s">
        <v>735</v>
      </c>
      <c r="NYG96" s="917" t="s">
        <v>735</v>
      </c>
      <c r="NYH96" s="917" t="s">
        <v>735</v>
      </c>
      <c r="NYI96" s="917" t="s">
        <v>735</v>
      </c>
      <c r="NYJ96" s="917" t="s">
        <v>735</v>
      </c>
      <c r="NYK96" s="917" t="s">
        <v>735</v>
      </c>
      <c r="NYL96" s="917" t="s">
        <v>735</v>
      </c>
      <c r="NYM96" s="917" t="s">
        <v>735</v>
      </c>
      <c r="NYN96" s="917" t="s">
        <v>735</v>
      </c>
      <c r="NYO96" s="917" t="s">
        <v>735</v>
      </c>
      <c r="NYP96" s="917" t="s">
        <v>735</v>
      </c>
      <c r="NYQ96" s="917" t="s">
        <v>735</v>
      </c>
      <c r="NYR96" s="917" t="s">
        <v>735</v>
      </c>
      <c r="NYS96" s="917" t="s">
        <v>735</v>
      </c>
      <c r="NYT96" s="917" t="s">
        <v>735</v>
      </c>
      <c r="NYU96" s="917" t="s">
        <v>735</v>
      </c>
      <c r="NYV96" s="917" t="s">
        <v>735</v>
      </c>
      <c r="NYW96" s="917" t="s">
        <v>735</v>
      </c>
      <c r="NYX96" s="917" t="s">
        <v>735</v>
      </c>
      <c r="NYY96" s="917" t="s">
        <v>735</v>
      </c>
      <c r="NYZ96" s="917" t="s">
        <v>735</v>
      </c>
      <c r="NZA96" s="917" t="s">
        <v>735</v>
      </c>
      <c r="NZB96" s="917" t="s">
        <v>735</v>
      </c>
      <c r="NZC96" s="917" t="s">
        <v>735</v>
      </c>
      <c r="NZD96" s="917" t="s">
        <v>735</v>
      </c>
      <c r="NZE96" s="917" t="s">
        <v>735</v>
      </c>
      <c r="NZF96" s="917" t="s">
        <v>735</v>
      </c>
      <c r="NZG96" s="917" t="s">
        <v>735</v>
      </c>
      <c r="NZH96" s="917" t="s">
        <v>735</v>
      </c>
      <c r="NZI96" s="917" t="s">
        <v>735</v>
      </c>
      <c r="NZJ96" s="917" t="s">
        <v>735</v>
      </c>
      <c r="NZK96" s="917" t="s">
        <v>735</v>
      </c>
      <c r="NZL96" s="917" t="s">
        <v>735</v>
      </c>
      <c r="NZM96" s="917" t="s">
        <v>735</v>
      </c>
      <c r="NZN96" s="917" t="s">
        <v>735</v>
      </c>
      <c r="NZO96" s="917" t="s">
        <v>735</v>
      </c>
      <c r="NZP96" s="917" t="s">
        <v>735</v>
      </c>
      <c r="NZQ96" s="917" t="s">
        <v>735</v>
      </c>
      <c r="NZR96" s="917" t="s">
        <v>735</v>
      </c>
      <c r="NZS96" s="917" t="s">
        <v>735</v>
      </c>
      <c r="NZT96" s="917" t="s">
        <v>735</v>
      </c>
      <c r="NZU96" s="917" t="s">
        <v>735</v>
      </c>
      <c r="NZV96" s="917" t="s">
        <v>735</v>
      </c>
      <c r="NZW96" s="917" t="s">
        <v>735</v>
      </c>
      <c r="NZX96" s="917" t="s">
        <v>735</v>
      </c>
      <c r="NZY96" s="917" t="s">
        <v>735</v>
      </c>
      <c r="NZZ96" s="917" t="s">
        <v>735</v>
      </c>
      <c r="OAA96" s="917" t="s">
        <v>735</v>
      </c>
      <c r="OAB96" s="917" t="s">
        <v>735</v>
      </c>
      <c r="OAC96" s="917" t="s">
        <v>735</v>
      </c>
      <c r="OAD96" s="917" t="s">
        <v>735</v>
      </c>
      <c r="OAE96" s="917" t="s">
        <v>735</v>
      </c>
      <c r="OAF96" s="917" t="s">
        <v>735</v>
      </c>
      <c r="OAG96" s="917" t="s">
        <v>735</v>
      </c>
      <c r="OAH96" s="917" t="s">
        <v>735</v>
      </c>
      <c r="OAI96" s="917" t="s">
        <v>735</v>
      </c>
      <c r="OAJ96" s="917" t="s">
        <v>735</v>
      </c>
      <c r="OAK96" s="917" t="s">
        <v>735</v>
      </c>
      <c r="OAL96" s="917" t="s">
        <v>735</v>
      </c>
      <c r="OAM96" s="917" t="s">
        <v>735</v>
      </c>
      <c r="OAN96" s="917" t="s">
        <v>735</v>
      </c>
      <c r="OAO96" s="917" t="s">
        <v>735</v>
      </c>
      <c r="OAP96" s="917" t="s">
        <v>735</v>
      </c>
      <c r="OAQ96" s="917" t="s">
        <v>735</v>
      </c>
      <c r="OAR96" s="917" t="s">
        <v>735</v>
      </c>
      <c r="OAS96" s="917" t="s">
        <v>735</v>
      </c>
      <c r="OAT96" s="917" t="s">
        <v>735</v>
      </c>
      <c r="OAU96" s="917" t="s">
        <v>735</v>
      </c>
      <c r="OAV96" s="917" t="s">
        <v>735</v>
      </c>
      <c r="OAW96" s="917" t="s">
        <v>735</v>
      </c>
      <c r="OAX96" s="917" t="s">
        <v>735</v>
      </c>
      <c r="OAY96" s="917" t="s">
        <v>735</v>
      </c>
      <c r="OAZ96" s="917" t="s">
        <v>735</v>
      </c>
      <c r="OBA96" s="917" t="s">
        <v>735</v>
      </c>
      <c r="OBB96" s="917" t="s">
        <v>735</v>
      </c>
      <c r="OBC96" s="917" t="s">
        <v>735</v>
      </c>
      <c r="OBD96" s="917" t="s">
        <v>735</v>
      </c>
      <c r="OBE96" s="917" t="s">
        <v>735</v>
      </c>
      <c r="OBF96" s="917" t="s">
        <v>735</v>
      </c>
      <c r="OBG96" s="917" t="s">
        <v>735</v>
      </c>
      <c r="OBH96" s="917" t="s">
        <v>735</v>
      </c>
      <c r="OBI96" s="917" t="s">
        <v>735</v>
      </c>
      <c r="OBJ96" s="917" t="s">
        <v>735</v>
      </c>
      <c r="OBK96" s="917" t="s">
        <v>735</v>
      </c>
      <c r="OBL96" s="917" t="s">
        <v>735</v>
      </c>
      <c r="OBM96" s="917" t="s">
        <v>735</v>
      </c>
      <c r="OBN96" s="917" t="s">
        <v>735</v>
      </c>
      <c r="OBO96" s="917" t="s">
        <v>735</v>
      </c>
      <c r="OBP96" s="917" t="s">
        <v>735</v>
      </c>
      <c r="OBQ96" s="917" t="s">
        <v>735</v>
      </c>
      <c r="OBR96" s="917" t="s">
        <v>735</v>
      </c>
      <c r="OBS96" s="917" t="s">
        <v>735</v>
      </c>
      <c r="OBT96" s="917" t="s">
        <v>735</v>
      </c>
      <c r="OBU96" s="917" t="s">
        <v>735</v>
      </c>
      <c r="OBV96" s="917" t="s">
        <v>735</v>
      </c>
      <c r="OBW96" s="917" t="s">
        <v>735</v>
      </c>
      <c r="OBX96" s="917" t="s">
        <v>735</v>
      </c>
      <c r="OBY96" s="917" t="s">
        <v>735</v>
      </c>
      <c r="OBZ96" s="917" t="s">
        <v>735</v>
      </c>
      <c r="OCA96" s="917" t="s">
        <v>735</v>
      </c>
      <c r="OCB96" s="917" t="s">
        <v>735</v>
      </c>
      <c r="OCC96" s="917" t="s">
        <v>735</v>
      </c>
      <c r="OCD96" s="917" t="s">
        <v>735</v>
      </c>
      <c r="OCE96" s="917" t="s">
        <v>735</v>
      </c>
      <c r="OCF96" s="917" t="s">
        <v>735</v>
      </c>
      <c r="OCG96" s="917" t="s">
        <v>735</v>
      </c>
      <c r="OCH96" s="917" t="s">
        <v>735</v>
      </c>
      <c r="OCI96" s="917" t="s">
        <v>735</v>
      </c>
      <c r="OCJ96" s="917" t="s">
        <v>735</v>
      </c>
      <c r="OCK96" s="917" t="s">
        <v>735</v>
      </c>
      <c r="OCL96" s="917" t="s">
        <v>735</v>
      </c>
      <c r="OCM96" s="917" t="s">
        <v>735</v>
      </c>
      <c r="OCN96" s="917" t="s">
        <v>735</v>
      </c>
      <c r="OCO96" s="917" t="s">
        <v>735</v>
      </c>
      <c r="OCP96" s="917" t="s">
        <v>735</v>
      </c>
      <c r="OCQ96" s="917" t="s">
        <v>735</v>
      </c>
      <c r="OCR96" s="917" t="s">
        <v>735</v>
      </c>
      <c r="OCS96" s="917" t="s">
        <v>735</v>
      </c>
      <c r="OCT96" s="917" t="s">
        <v>735</v>
      </c>
      <c r="OCU96" s="917" t="s">
        <v>735</v>
      </c>
      <c r="OCV96" s="917" t="s">
        <v>735</v>
      </c>
      <c r="OCW96" s="917" t="s">
        <v>735</v>
      </c>
      <c r="OCX96" s="917" t="s">
        <v>735</v>
      </c>
      <c r="OCY96" s="917" t="s">
        <v>735</v>
      </c>
      <c r="OCZ96" s="917" t="s">
        <v>735</v>
      </c>
      <c r="ODA96" s="917" t="s">
        <v>735</v>
      </c>
      <c r="ODB96" s="917" t="s">
        <v>735</v>
      </c>
      <c r="ODC96" s="917" t="s">
        <v>735</v>
      </c>
      <c r="ODD96" s="917" t="s">
        <v>735</v>
      </c>
      <c r="ODE96" s="917" t="s">
        <v>735</v>
      </c>
      <c r="ODF96" s="917" t="s">
        <v>735</v>
      </c>
      <c r="ODG96" s="917" t="s">
        <v>735</v>
      </c>
      <c r="ODH96" s="917" t="s">
        <v>735</v>
      </c>
      <c r="ODI96" s="917" t="s">
        <v>735</v>
      </c>
      <c r="ODJ96" s="917" t="s">
        <v>735</v>
      </c>
      <c r="ODK96" s="917" t="s">
        <v>735</v>
      </c>
      <c r="ODL96" s="917" t="s">
        <v>735</v>
      </c>
      <c r="ODM96" s="917" t="s">
        <v>735</v>
      </c>
      <c r="ODN96" s="917" t="s">
        <v>735</v>
      </c>
      <c r="ODO96" s="917" t="s">
        <v>735</v>
      </c>
      <c r="ODP96" s="917" t="s">
        <v>735</v>
      </c>
      <c r="ODQ96" s="917" t="s">
        <v>735</v>
      </c>
      <c r="ODR96" s="917" t="s">
        <v>735</v>
      </c>
      <c r="ODS96" s="917" t="s">
        <v>735</v>
      </c>
      <c r="ODT96" s="917" t="s">
        <v>735</v>
      </c>
      <c r="ODU96" s="917" t="s">
        <v>735</v>
      </c>
      <c r="ODV96" s="917" t="s">
        <v>735</v>
      </c>
      <c r="ODW96" s="917" t="s">
        <v>735</v>
      </c>
      <c r="ODX96" s="917" t="s">
        <v>735</v>
      </c>
      <c r="ODY96" s="917" t="s">
        <v>735</v>
      </c>
      <c r="ODZ96" s="917" t="s">
        <v>735</v>
      </c>
      <c r="OEA96" s="917" t="s">
        <v>735</v>
      </c>
      <c r="OEB96" s="917" t="s">
        <v>735</v>
      </c>
      <c r="OEC96" s="917" t="s">
        <v>735</v>
      </c>
      <c r="OED96" s="917" t="s">
        <v>735</v>
      </c>
      <c r="OEE96" s="917" t="s">
        <v>735</v>
      </c>
      <c r="OEF96" s="917" t="s">
        <v>735</v>
      </c>
      <c r="OEG96" s="917" t="s">
        <v>735</v>
      </c>
      <c r="OEH96" s="917" t="s">
        <v>735</v>
      </c>
      <c r="OEI96" s="917" t="s">
        <v>735</v>
      </c>
      <c r="OEJ96" s="917" t="s">
        <v>735</v>
      </c>
      <c r="OEK96" s="917" t="s">
        <v>735</v>
      </c>
      <c r="OEL96" s="917" t="s">
        <v>735</v>
      </c>
      <c r="OEM96" s="917" t="s">
        <v>735</v>
      </c>
      <c r="OEN96" s="917" t="s">
        <v>735</v>
      </c>
      <c r="OEO96" s="917" t="s">
        <v>735</v>
      </c>
      <c r="OEP96" s="917" t="s">
        <v>735</v>
      </c>
      <c r="OEQ96" s="917" t="s">
        <v>735</v>
      </c>
      <c r="OER96" s="917" t="s">
        <v>735</v>
      </c>
      <c r="OES96" s="917" t="s">
        <v>735</v>
      </c>
      <c r="OET96" s="917" t="s">
        <v>735</v>
      </c>
      <c r="OEU96" s="917" t="s">
        <v>735</v>
      </c>
      <c r="OEV96" s="917" t="s">
        <v>735</v>
      </c>
      <c r="OEW96" s="917" t="s">
        <v>735</v>
      </c>
      <c r="OEX96" s="917" t="s">
        <v>735</v>
      </c>
      <c r="OEY96" s="917" t="s">
        <v>735</v>
      </c>
      <c r="OEZ96" s="917" t="s">
        <v>735</v>
      </c>
      <c r="OFA96" s="917" t="s">
        <v>735</v>
      </c>
      <c r="OFB96" s="917" t="s">
        <v>735</v>
      </c>
      <c r="OFC96" s="917" t="s">
        <v>735</v>
      </c>
      <c r="OFD96" s="917" t="s">
        <v>735</v>
      </c>
      <c r="OFE96" s="917" t="s">
        <v>735</v>
      </c>
      <c r="OFF96" s="917" t="s">
        <v>735</v>
      </c>
      <c r="OFG96" s="917" t="s">
        <v>735</v>
      </c>
      <c r="OFH96" s="917" t="s">
        <v>735</v>
      </c>
      <c r="OFI96" s="917" t="s">
        <v>735</v>
      </c>
      <c r="OFJ96" s="917" t="s">
        <v>735</v>
      </c>
      <c r="OFK96" s="917" t="s">
        <v>735</v>
      </c>
      <c r="OFL96" s="917" t="s">
        <v>735</v>
      </c>
      <c r="OFM96" s="917" t="s">
        <v>735</v>
      </c>
      <c r="OFN96" s="917" t="s">
        <v>735</v>
      </c>
      <c r="OFO96" s="917" t="s">
        <v>735</v>
      </c>
      <c r="OFP96" s="917" t="s">
        <v>735</v>
      </c>
      <c r="OFQ96" s="917" t="s">
        <v>735</v>
      </c>
      <c r="OFR96" s="917" t="s">
        <v>735</v>
      </c>
      <c r="OFS96" s="917" t="s">
        <v>735</v>
      </c>
      <c r="OFT96" s="917" t="s">
        <v>735</v>
      </c>
      <c r="OFU96" s="917" t="s">
        <v>735</v>
      </c>
      <c r="OFV96" s="917" t="s">
        <v>735</v>
      </c>
      <c r="OFW96" s="917" t="s">
        <v>735</v>
      </c>
      <c r="OFX96" s="917" t="s">
        <v>735</v>
      </c>
      <c r="OFY96" s="917" t="s">
        <v>735</v>
      </c>
      <c r="OFZ96" s="917" t="s">
        <v>735</v>
      </c>
      <c r="OGA96" s="917" t="s">
        <v>735</v>
      </c>
      <c r="OGB96" s="917" t="s">
        <v>735</v>
      </c>
      <c r="OGC96" s="917" t="s">
        <v>735</v>
      </c>
      <c r="OGD96" s="917" t="s">
        <v>735</v>
      </c>
      <c r="OGE96" s="917" t="s">
        <v>735</v>
      </c>
      <c r="OGF96" s="917" t="s">
        <v>735</v>
      </c>
      <c r="OGG96" s="917" t="s">
        <v>735</v>
      </c>
      <c r="OGH96" s="917" t="s">
        <v>735</v>
      </c>
      <c r="OGI96" s="917" t="s">
        <v>735</v>
      </c>
      <c r="OGJ96" s="917" t="s">
        <v>735</v>
      </c>
      <c r="OGK96" s="917" t="s">
        <v>735</v>
      </c>
      <c r="OGL96" s="917" t="s">
        <v>735</v>
      </c>
      <c r="OGM96" s="917" t="s">
        <v>735</v>
      </c>
      <c r="OGN96" s="917" t="s">
        <v>735</v>
      </c>
      <c r="OGO96" s="917" t="s">
        <v>735</v>
      </c>
      <c r="OGP96" s="917" t="s">
        <v>735</v>
      </c>
      <c r="OGQ96" s="917" t="s">
        <v>735</v>
      </c>
      <c r="OGR96" s="917" t="s">
        <v>735</v>
      </c>
      <c r="OGS96" s="917" t="s">
        <v>735</v>
      </c>
      <c r="OGT96" s="917" t="s">
        <v>735</v>
      </c>
      <c r="OGU96" s="917" t="s">
        <v>735</v>
      </c>
      <c r="OGV96" s="917" t="s">
        <v>735</v>
      </c>
      <c r="OGW96" s="917" t="s">
        <v>735</v>
      </c>
      <c r="OGX96" s="917" t="s">
        <v>735</v>
      </c>
      <c r="OGY96" s="917" t="s">
        <v>735</v>
      </c>
      <c r="OGZ96" s="917" t="s">
        <v>735</v>
      </c>
      <c r="OHA96" s="917" t="s">
        <v>735</v>
      </c>
      <c r="OHB96" s="917" t="s">
        <v>735</v>
      </c>
      <c r="OHC96" s="917" t="s">
        <v>735</v>
      </c>
      <c r="OHD96" s="917" t="s">
        <v>735</v>
      </c>
      <c r="OHE96" s="917" t="s">
        <v>735</v>
      </c>
      <c r="OHF96" s="917" t="s">
        <v>735</v>
      </c>
      <c r="OHG96" s="917" t="s">
        <v>735</v>
      </c>
      <c r="OHH96" s="917" t="s">
        <v>735</v>
      </c>
      <c r="OHI96" s="917" t="s">
        <v>735</v>
      </c>
      <c r="OHJ96" s="917" t="s">
        <v>735</v>
      </c>
      <c r="OHK96" s="917" t="s">
        <v>735</v>
      </c>
      <c r="OHL96" s="917" t="s">
        <v>735</v>
      </c>
      <c r="OHM96" s="917" t="s">
        <v>735</v>
      </c>
      <c r="OHN96" s="917" t="s">
        <v>735</v>
      </c>
      <c r="OHO96" s="917" t="s">
        <v>735</v>
      </c>
      <c r="OHP96" s="917" t="s">
        <v>735</v>
      </c>
      <c r="OHQ96" s="917" t="s">
        <v>735</v>
      </c>
      <c r="OHR96" s="917" t="s">
        <v>735</v>
      </c>
      <c r="OHS96" s="917" t="s">
        <v>735</v>
      </c>
      <c r="OHT96" s="917" t="s">
        <v>735</v>
      </c>
      <c r="OHU96" s="917" t="s">
        <v>735</v>
      </c>
      <c r="OHV96" s="917" t="s">
        <v>735</v>
      </c>
      <c r="OHW96" s="917" t="s">
        <v>735</v>
      </c>
      <c r="OHX96" s="917" t="s">
        <v>735</v>
      </c>
      <c r="OHY96" s="917" t="s">
        <v>735</v>
      </c>
      <c r="OHZ96" s="917" t="s">
        <v>735</v>
      </c>
      <c r="OIA96" s="917" t="s">
        <v>735</v>
      </c>
      <c r="OIB96" s="917" t="s">
        <v>735</v>
      </c>
      <c r="OIC96" s="917" t="s">
        <v>735</v>
      </c>
      <c r="OID96" s="917" t="s">
        <v>735</v>
      </c>
      <c r="OIE96" s="917" t="s">
        <v>735</v>
      </c>
      <c r="OIF96" s="917" t="s">
        <v>735</v>
      </c>
      <c r="OIG96" s="917" t="s">
        <v>735</v>
      </c>
      <c r="OIH96" s="917" t="s">
        <v>735</v>
      </c>
      <c r="OII96" s="917" t="s">
        <v>735</v>
      </c>
      <c r="OIJ96" s="917" t="s">
        <v>735</v>
      </c>
      <c r="OIK96" s="917" t="s">
        <v>735</v>
      </c>
      <c r="OIL96" s="917" t="s">
        <v>735</v>
      </c>
      <c r="OIM96" s="917" t="s">
        <v>735</v>
      </c>
      <c r="OIN96" s="917" t="s">
        <v>735</v>
      </c>
      <c r="OIO96" s="917" t="s">
        <v>735</v>
      </c>
      <c r="OIP96" s="917" t="s">
        <v>735</v>
      </c>
      <c r="OIQ96" s="917" t="s">
        <v>735</v>
      </c>
      <c r="OIR96" s="917" t="s">
        <v>735</v>
      </c>
      <c r="OIS96" s="917" t="s">
        <v>735</v>
      </c>
      <c r="OIT96" s="917" t="s">
        <v>735</v>
      </c>
      <c r="OIU96" s="917" t="s">
        <v>735</v>
      </c>
      <c r="OIV96" s="917" t="s">
        <v>735</v>
      </c>
      <c r="OIW96" s="917" t="s">
        <v>735</v>
      </c>
      <c r="OIX96" s="917" t="s">
        <v>735</v>
      </c>
      <c r="OIY96" s="917" t="s">
        <v>735</v>
      </c>
      <c r="OIZ96" s="917" t="s">
        <v>735</v>
      </c>
      <c r="OJA96" s="917" t="s">
        <v>735</v>
      </c>
      <c r="OJB96" s="917" t="s">
        <v>735</v>
      </c>
      <c r="OJC96" s="917" t="s">
        <v>735</v>
      </c>
      <c r="OJD96" s="917" t="s">
        <v>735</v>
      </c>
      <c r="OJE96" s="917" t="s">
        <v>735</v>
      </c>
      <c r="OJF96" s="917" t="s">
        <v>735</v>
      </c>
      <c r="OJG96" s="917" t="s">
        <v>735</v>
      </c>
      <c r="OJH96" s="917" t="s">
        <v>735</v>
      </c>
      <c r="OJI96" s="917" t="s">
        <v>735</v>
      </c>
      <c r="OJJ96" s="917" t="s">
        <v>735</v>
      </c>
      <c r="OJK96" s="917" t="s">
        <v>735</v>
      </c>
      <c r="OJL96" s="917" t="s">
        <v>735</v>
      </c>
      <c r="OJM96" s="917" t="s">
        <v>735</v>
      </c>
      <c r="OJN96" s="917" t="s">
        <v>735</v>
      </c>
      <c r="OJO96" s="917" t="s">
        <v>735</v>
      </c>
      <c r="OJP96" s="917" t="s">
        <v>735</v>
      </c>
      <c r="OJQ96" s="917" t="s">
        <v>735</v>
      </c>
      <c r="OJR96" s="917" t="s">
        <v>735</v>
      </c>
      <c r="OJS96" s="917" t="s">
        <v>735</v>
      </c>
      <c r="OJT96" s="917" t="s">
        <v>735</v>
      </c>
      <c r="OJU96" s="917" t="s">
        <v>735</v>
      </c>
      <c r="OJV96" s="917" t="s">
        <v>735</v>
      </c>
      <c r="OJW96" s="917" t="s">
        <v>735</v>
      </c>
      <c r="OJX96" s="917" t="s">
        <v>735</v>
      </c>
      <c r="OJY96" s="917" t="s">
        <v>735</v>
      </c>
      <c r="OJZ96" s="917" t="s">
        <v>735</v>
      </c>
      <c r="OKA96" s="917" t="s">
        <v>735</v>
      </c>
      <c r="OKB96" s="917" t="s">
        <v>735</v>
      </c>
      <c r="OKC96" s="917" t="s">
        <v>735</v>
      </c>
      <c r="OKD96" s="917" t="s">
        <v>735</v>
      </c>
      <c r="OKE96" s="917" t="s">
        <v>735</v>
      </c>
      <c r="OKF96" s="917" t="s">
        <v>735</v>
      </c>
      <c r="OKG96" s="917" t="s">
        <v>735</v>
      </c>
      <c r="OKH96" s="917" t="s">
        <v>735</v>
      </c>
      <c r="OKI96" s="917" t="s">
        <v>735</v>
      </c>
      <c r="OKJ96" s="917" t="s">
        <v>735</v>
      </c>
      <c r="OKK96" s="917" t="s">
        <v>735</v>
      </c>
      <c r="OKL96" s="917" t="s">
        <v>735</v>
      </c>
      <c r="OKM96" s="917" t="s">
        <v>735</v>
      </c>
      <c r="OKN96" s="917" t="s">
        <v>735</v>
      </c>
      <c r="OKO96" s="917" t="s">
        <v>735</v>
      </c>
      <c r="OKP96" s="917" t="s">
        <v>735</v>
      </c>
      <c r="OKQ96" s="917" t="s">
        <v>735</v>
      </c>
      <c r="OKR96" s="917" t="s">
        <v>735</v>
      </c>
      <c r="OKS96" s="917" t="s">
        <v>735</v>
      </c>
      <c r="OKT96" s="917" t="s">
        <v>735</v>
      </c>
      <c r="OKU96" s="917" t="s">
        <v>735</v>
      </c>
      <c r="OKV96" s="917" t="s">
        <v>735</v>
      </c>
      <c r="OKW96" s="917" t="s">
        <v>735</v>
      </c>
      <c r="OKX96" s="917" t="s">
        <v>735</v>
      </c>
      <c r="OKY96" s="917" t="s">
        <v>735</v>
      </c>
      <c r="OKZ96" s="917" t="s">
        <v>735</v>
      </c>
      <c r="OLA96" s="917" t="s">
        <v>735</v>
      </c>
      <c r="OLB96" s="917" t="s">
        <v>735</v>
      </c>
      <c r="OLC96" s="917" t="s">
        <v>735</v>
      </c>
      <c r="OLD96" s="917" t="s">
        <v>735</v>
      </c>
      <c r="OLE96" s="917" t="s">
        <v>735</v>
      </c>
      <c r="OLF96" s="917" t="s">
        <v>735</v>
      </c>
      <c r="OLG96" s="917" t="s">
        <v>735</v>
      </c>
      <c r="OLH96" s="917" t="s">
        <v>735</v>
      </c>
      <c r="OLI96" s="917" t="s">
        <v>735</v>
      </c>
      <c r="OLJ96" s="917" t="s">
        <v>735</v>
      </c>
      <c r="OLK96" s="917" t="s">
        <v>735</v>
      </c>
      <c r="OLL96" s="917" t="s">
        <v>735</v>
      </c>
      <c r="OLM96" s="917" t="s">
        <v>735</v>
      </c>
      <c r="OLN96" s="917" t="s">
        <v>735</v>
      </c>
      <c r="OLO96" s="917" t="s">
        <v>735</v>
      </c>
      <c r="OLP96" s="917" t="s">
        <v>735</v>
      </c>
      <c r="OLQ96" s="917" t="s">
        <v>735</v>
      </c>
      <c r="OLR96" s="917" t="s">
        <v>735</v>
      </c>
      <c r="OLS96" s="917" t="s">
        <v>735</v>
      </c>
      <c r="OLT96" s="917" t="s">
        <v>735</v>
      </c>
      <c r="OLU96" s="917" t="s">
        <v>735</v>
      </c>
      <c r="OLV96" s="917" t="s">
        <v>735</v>
      </c>
      <c r="OLW96" s="917" t="s">
        <v>735</v>
      </c>
      <c r="OLX96" s="917" t="s">
        <v>735</v>
      </c>
      <c r="OLY96" s="917" t="s">
        <v>735</v>
      </c>
      <c r="OLZ96" s="917" t="s">
        <v>735</v>
      </c>
      <c r="OMA96" s="917" t="s">
        <v>735</v>
      </c>
      <c r="OMB96" s="917" t="s">
        <v>735</v>
      </c>
      <c r="OMC96" s="917" t="s">
        <v>735</v>
      </c>
      <c r="OMD96" s="917" t="s">
        <v>735</v>
      </c>
      <c r="OME96" s="917" t="s">
        <v>735</v>
      </c>
      <c r="OMF96" s="917" t="s">
        <v>735</v>
      </c>
      <c r="OMG96" s="917" t="s">
        <v>735</v>
      </c>
      <c r="OMH96" s="917" t="s">
        <v>735</v>
      </c>
      <c r="OMI96" s="917" t="s">
        <v>735</v>
      </c>
      <c r="OMJ96" s="917" t="s">
        <v>735</v>
      </c>
      <c r="OMK96" s="917" t="s">
        <v>735</v>
      </c>
      <c r="OML96" s="917" t="s">
        <v>735</v>
      </c>
      <c r="OMM96" s="917" t="s">
        <v>735</v>
      </c>
      <c r="OMN96" s="917" t="s">
        <v>735</v>
      </c>
      <c r="OMO96" s="917" t="s">
        <v>735</v>
      </c>
      <c r="OMP96" s="917" t="s">
        <v>735</v>
      </c>
      <c r="OMQ96" s="917" t="s">
        <v>735</v>
      </c>
      <c r="OMR96" s="917" t="s">
        <v>735</v>
      </c>
      <c r="OMS96" s="917" t="s">
        <v>735</v>
      </c>
      <c r="OMT96" s="917" t="s">
        <v>735</v>
      </c>
      <c r="OMU96" s="917" t="s">
        <v>735</v>
      </c>
      <c r="OMV96" s="917" t="s">
        <v>735</v>
      </c>
      <c r="OMW96" s="917" t="s">
        <v>735</v>
      </c>
      <c r="OMX96" s="917" t="s">
        <v>735</v>
      </c>
      <c r="OMY96" s="917" t="s">
        <v>735</v>
      </c>
      <c r="OMZ96" s="917" t="s">
        <v>735</v>
      </c>
      <c r="ONA96" s="917" t="s">
        <v>735</v>
      </c>
      <c r="ONB96" s="917" t="s">
        <v>735</v>
      </c>
      <c r="ONC96" s="917" t="s">
        <v>735</v>
      </c>
      <c r="OND96" s="917" t="s">
        <v>735</v>
      </c>
      <c r="ONE96" s="917" t="s">
        <v>735</v>
      </c>
      <c r="ONF96" s="917" t="s">
        <v>735</v>
      </c>
      <c r="ONG96" s="917" t="s">
        <v>735</v>
      </c>
      <c r="ONH96" s="917" t="s">
        <v>735</v>
      </c>
      <c r="ONI96" s="917" t="s">
        <v>735</v>
      </c>
      <c r="ONJ96" s="917" t="s">
        <v>735</v>
      </c>
      <c r="ONK96" s="917" t="s">
        <v>735</v>
      </c>
      <c r="ONL96" s="917" t="s">
        <v>735</v>
      </c>
      <c r="ONM96" s="917" t="s">
        <v>735</v>
      </c>
      <c r="ONN96" s="917" t="s">
        <v>735</v>
      </c>
      <c r="ONO96" s="917" t="s">
        <v>735</v>
      </c>
      <c r="ONP96" s="917" t="s">
        <v>735</v>
      </c>
      <c r="ONQ96" s="917" t="s">
        <v>735</v>
      </c>
      <c r="ONR96" s="917" t="s">
        <v>735</v>
      </c>
      <c r="ONS96" s="917" t="s">
        <v>735</v>
      </c>
      <c r="ONT96" s="917" t="s">
        <v>735</v>
      </c>
      <c r="ONU96" s="917" t="s">
        <v>735</v>
      </c>
      <c r="ONV96" s="917" t="s">
        <v>735</v>
      </c>
      <c r="ONW96" s="917" t="s">
        <v>735</v>
      </c>
      <c r="ONX96" s="917" t="s">
        <v>735</v>
      </c>
      <c r="ONY96" s="917" t="s">
        <v>735</v>
      </c>
      <c r="ONZ96" s="917" t="s">
        <v>735</v>
      </c>
      <c r="OOA96" s="917" t="s">
        <v>735</v>
      </c>
      <c r="OOB96" s="917" t="s">
        <v>735</v>
      </c>
      <c r="OOC96" s="917" t="s">
        <v>735</v>
      </c>
      <c r="OOD96" s="917" t="s">
        <v>735</v>
      </c>
      <c r="OOE96" s="917" t="s">
        <v>735</v>
      </c>
      <c r="OOF96" s="917" t="s">
        <v>735</v>
      </c>
      <c r="OOG96" s="917" t="s">
        <v>735</v>
      </c>
      <c r="OOH96" s="917" t="s">
        <v>735</v>
      </c>
      <c r="OOI96" s="917" t="s">
        <v>735</v>
      </c>
      <c r="OOJ96" s="917" t="s">
        <v>735</v>
      </c>
      <c r="OOK96" s="917" t="s">
        <v>735</v>
      </c>
      <c r="OOL96" s="917" t="s">
        <v>735</v>
      </c>
      <c r="OOM96" s="917" t="s">
        <v>735</v>
      </c>
      <c r="OON96" s="917" t="s">
        <v>735</v>
      </c>
      <c r="OOO96" s="917" t="s">
        <v>735</v>
      </c>
      <c r="OOP96" s="917" t="s">
        <v>735</v>
      </c>
      <c r="OOQ96" s="917" t="s">
        <v>735</v>
      </c>
      <c r="OOR96" s="917" t="s">
        <v>735</v>
      </c>
      <c r="OOS96" s="917" t="s">
        <v>735</v>
      </c>
      <c r="OOT96" s="917" t="s">
        <v>735</v>
      </c>
      <c r="OOU96" s="917" t="s">
        <v>735</v>
      </c>
      <c r="OOV96" s="917" t="s">
        <v>735</v>
      </c>
      <c r="OOW96" s="917" t="s">
        <v>735</v>
      </c>
      <c r="OOX96" s="917" t="s">
        <v>735</v>
      </c>
      <c r="OOY96" s="917" t="s">
        <v>735</v>
      </c>
      <c r="OOZ96" s="917" t="s">
        <v>735</v>
      </c>
      <c r="OPA96" s="917" t="s">
        <v>735</v>
      </c>
      <c r="OPB96" s="917" t="s">
        <v>735</v>
      </c>
      <c r="OPC96" s="917" t="s">
        <v>735</v>
      </c>
      <c r="OPD96" s="917" t="s">
        <v>735</v>
      </c>
      <c r="OPE96" s="917" t="s">
        <v>735</v>
      </c>
      <c r="OPF96" s="917" t="s">
        <v>735</v>
      </c>
      <c r="OPG96" s="917" t="s">
        <v>735</v>
      </c>
      <c r="OPH96" s="917" t="s">
        <v>735</v>
      </c>
      <c r="OPI96" s="917" t="s">
        <v>735</v>
      </c>
      <c r="OPJ96" s="917" t="s">
        <v>735</v>
      </c>
      <c r="OPK96" s="917" t="s">
        <v>735</v>
      </c>
      <c r="OPL96" s="917" t="s">
        <v>735</v>
      </c>
      <c r="OPM96" s="917" t="s">
        <v>735</v>
      </c>
      <c r="OPN96" s="917" t="s">
        <v>735</v>
      </c>
      <c r="OPO96" s="917" t="s">
        <v>735</v>
      </c>
      <c r="OPP96" s="917" t="s">
        <v>735</v>
      </c>
      <c r="OPQ96" s="917" t="s">
        <v>735</v>
      </c>
      <c r="OPR96" s="917" t="s">
        <v>735</v>
      </c>
      <c r="OPS96" s="917" t="s">
        <v>735</v>
      </c>
      <c r="OPT96" s="917" t="s">
        <v>735</v>
      </c>
      <c r="OPU96" s="917" t="s">
        <v>735</v>
      </c>
      <c r="OPV96" s="917" t="s">
        <v>735</v>
      </c>
      <c r="OPW96" s="917" t="s">
        <v>735</v>
      </c>
      <c r="OPX96" s="917" t="s">
        <v>735</v>
      </c>
      <c r="OPY96" s="917" t="s">
        <v>735</v>
      </c>
      <c r="OPZ96" s="917" t="s">
        <v>735</v>
      </c>
      <c r="OQA96" s="917" t="s">
        <v>735</v>
      </c>
      <c r="OQB96" s="917" t="s">
        <v>735</v>
      </c>
      <c r="OQC96" s="917" t="s">
        <v>735</v>
      </c>
      <c r="OQD96" s="917" t="s">
        <v>735</v>
      </c>
      <c r="OQE96" s="917" t="s">
        <v>735</v>
      </c>
      <c r="OQF96" s="917" t="s">
        <v>735</v>
      </c>
      <c r="OQG96" s="917" t="s">
        <v>735</v>
      </c>
      <c r="OQH96" s="917" t="s">
        <v>735</v>
      </c>
      <c r="OQI96" s="917" t="s">
        <v>735</v>
      </c>
      <c r="OQJ96" s="917" t="s">
        <v>735</v>
      </c>
      <c r="OQK96" s="917" t="s">
        <v>735</v>
      </c>
      <c r="OQL96" s="917" t="s">
        <v>735</v>
      </c>
      <c r="OQM96" s="917" t="s">
        <v>735</v>
      </c>
      <c r="OQN96" s="917" t="s">
        <v>735</v>
      </c>
      <c r="OQO96" s="917" t="s">
        <v>735</v>
      </c>
      <c r="OQP96" s="917" t="s">
        <v>735</v>
      </c>
      <c r="OQQ96" s="917" t="s">
        <v>735</v>
      </c>
      <c r="OQR96" s="917" t="s">
        <v>735</v>
      </c>
      <c r="OQS96" s="917" t="s">
        <v>735</v>
      </c>
      <c r="OQT96" s="917" t="s">
        <v>735</v>
      </c>
      <c r="OQU96" s="917" t="s">
        <v>735</v>
      </c>
      <c r="OQV96" s="917" t="s">
        <v>735</v>
      </c>
      <c r="OQW96" s="917" t="s">
        <v>735</v>
      </c>
      <c r="OQX96" s="917" t="s">
        <v>735</v>
      </c>
      <c r="OQY96" s="917" t="s">
        <v>735</v>
      </c>
      <c r="OQZ96" s="917" t="s">
        <v>735</v>
      </c>
      <c r="ORA96" s="917" t="s">
        <v>735</v>
      </c>
      <c r="ORB96" s="917" t="s">
        <v>735</v>
      </c>
      <c r="ORC96" s="917" t="s">
        <v>735</v>
      </c>
      <c r="ORD96" s="917" t="s">
        <v>735</v>
      </c>
      <c r="ORE96" s="917" t="s">
        <v>735</v>
      </c>
      <c r="ORF96" s="917" t="s">
        <v>735</v>
      </c>
      <c r="ORG96" s="917" t="s">
        <v>735</v>
      </c>
      <c r="ORH96" s="917" t="s">
        <v>735</v>
      </c>
      <c r="ORI96" s="917" t="s">
        <v>735</v>
      </c>
      <c r="ORJ96" s="917" t="s">
        <v>735</v>
      </c>
      <c r="ORK96" s="917" t="s">
        <v>735</v>
      </c>
      <c r="ORL96" s="917" t="s">
        <v>735</v>
      </c>
      <c r="ORM96" s="917" t="s">
        <v>735</v>
      </c>
      <c r="ORN96" s="917" t="s">
        <v>735</v>
      </c>
      <c r="ORO96" s="917" t="s">
        <v>735</v>
      </c>
      <c r="ORP96" s="917" t="s">
        <v>735</v>
      </c>
      <c r="ORQ96" s="917" t="s">
        <v>735</v>
      </c>
      <c r="ORR96" s="917" t="s">
        <v>735</v>
      </c>
      <c r="ORS96" s="917" t="s">
        <v>735</v>
      </c>
      <c r="ORT96" s="917" t="s">
        <v>735</v>
      </c>
      <c r="ORU96" s="917" t="s">
        <v>735</v>
      </c>
      <c r="ORV96" s="917" t="s">
        <v>735</v>
      </c>
      <c r="ORW96" s="917" t="s">
        <v>735</v>
      </c>
      <c r="ORX96" s="917" t="s">
        <v>735</v>
      </c>
      <c r="ORY96" s="917" t="s">
        <v>735</v>
      </c>
      <c r="ORZ96" s="917" t="s">
        <v>735</v>
      </c>
      <c r="OSA96" s="917" t="s">
        <v>735</v>
      </c>
      <c r="OSB96" s="917" t="s">
        <v>735</v>
      </c>
      <c r="OSC96" s="917" t="s">
        <v>735</v>
      </c>
      <c r="OSD96" s="917" t="s">
        <v>735</v>
      </c>
      <c r="OSE96" s="917" t="s">
        <v>735</v>
      </c>
      <c r="OSF96" s="917" t="s">
        <v>735</v>
      </c>
      <c r="OSG96" s="917" t="s">
        <v>735</v>
      </c>
      <c r="OSH96" s="917" t="s">
        <v>735</v>
      </c>
      <c r="OSI96" s="917" t="s">
        <v>735</v>
      </c>
      <c r="OSJ96" s="917" t="s">
        <v>735</v>
      </c>
      <c r="OSK96" s="917" t="s">
        <v>735</v>
      </c>
      <c r="OSL96" s="917" t="s">
        <v>735</v>
      </c>
      <c r="OSM96" s="917" t="s">
        <v>735</v>
      </c>
      <c r="OSN96" s="917" t="s">
        <v>735</v>
      </c>
      <c r="OSO96" s="917" t="s">
        <v>735</v>
      </c>
      <c r="OSP96" s="917" t="s">
        <v>735</v>
      </c>
      <c r="OSQ96" s="917" t="s">
        <v>735</v>
      </c>
      <c r="OSR96" s="917" t="s">
        <v>735</v>
      </c>
      <c r="OSS96" s="917" t="s">
        <v>735</v>
      </c>
      <c r="OST96" s="917" t="s">
        <v>735</v>
      </c>
      <c r="OSU96" s="917" t="s">
        <v>735</v>
      </c>
      <c r="OSV96" s="917" t="s">
        <v>735</v>
      </c>
      <c r="OSW96" s="917" t="s">
        <v>735</v>
      </c>
      <c r="OSX96" s="917" t="s">
        <v>735</v>
      </c>
      <c r="OSY96" s="917" t="s">
        <v>735</v>
      </c>
      <c r="OSZ96" s="917" t="s">
        <v>735</v>
      </c>
      <c r="OTA96" s="917" t="s">
        <v>735</v>
      </c>
      <c r="OTB96" s="917" t="s">
        <v>735</v>
      </c>
      <c r="OTC96" s="917" t="s">
        <v>735</v>
      </c>
      <c r="OTD96" s="917" t="s">
        <v>735</v>
      </c>
      <c r="OTE96" s="917" t="s">
        <v>735</v>
      </c>
      <c r="OTF96" s="917" t="s">
        <v>735</v>
      </c>
      <c r="OTG96" s="917" t="s">
        <v>735</v>
      </c>
      <c r="OTH96" s="917" t="s">
        <v>735</v>
      </c>
      <c r="OTI96" s="917" t="s">
        <v>735</v>
      </c>
      <c r="OTJ96" s="917" t="s">
        <v>735</v>
      </c>
      <c r="OTK96" s="917" t="s">
        <v>735</v>
      </c>
      <c r="OTL96" s="917" t="s">
        <v>735</v>
      </c>
      <c r="OTM96" s="917" t="s">
        <v>735</v>
      </c>
      <c r="OTN96" s="917" t="s">
        <v>735</v>
      </c>
      <c r="OTO96" s="917" t="s">
        <v>735</v>
      </c>
      <c r="OTP96" s="917" t="s">
        <v>735</v>
      </c>
      <c r="OTQ96" s="917" t="s">
        <v>735</v>
      </c>
      <c r="OTR96" s="917" t="s">
        <v>735</v>
      </c>
      <c r="OTS96" s="917" t="s">
        <v>735</v>
      </c>
      <c r="OTT96" s="917" t="s">
        <v>735</v>
      </c>
      <c r="OTU96" s="917" t="s">
        <v>735</v>
      </c>
      <c r="OTV96" s="917" t="s">
        <v>735</v>
      </c>
      <c r="OTW96" s="917" t="s">
        <v>735</v>
      </c>
      <c r="OTX96" s="917" t="s">
        <v>735</v>
      </c>
      <c r="OTY96" s="917" t="s">
        <v>735</v>
      </c>
      <c r="OTZ96" s="917" t="s">
        <v>735</v>
      </c>
      <c r="OUA96" s="917" t="s">
        <v>735</v>
      </c>
      <c r="OUB96" s="917" t="s">
        <v>735</v>
      </c>
      <c r="OUC96" s="917" t="s">
        <v>735</v>
      </c>
      <c r="OUD96" s="917" t="s">
        <v>735</v>
      </c>
      <c r="OUE96" s="917" t="s">
        <v>735</v>
      </c>
      <c r="OUF96" s="917" t="s">
        <v>735</v>
      </c>
      <c r="OUG96" s="917" t="s">
        <v>735</v>
      </c>
      <c r="OUH96" s="917" t="s">
        <v>735</v>
      </c>
      <c r="OUI96" s="917" t="s">
        <v>735</v>
      </c>
      <c r="OUJ96" s="917" t="s">
        <v>735</v>
      </c>
      <c r="OUK96" s="917" t="s">
        <v>735</v>
      </c>
      <c r="OUL96" s="917" t="s">
        <v>735</v>
      </c>
      <c r="OUM96" s="917" t="s">
        <v>735</v>
      </c>
      <c r="OUN96" s="917" t="s">
        <v>735</v>
      </c>
      <c r="OUO96" s="917" t="s">
        <v>735</v>
      </c>
      <c r="OUP96" s="917" t="s">
        <v>735</v>
      </c>
      <c r="OUQ96" s="917" t="s">
        <v>735</v>
      </c>
      <c r="OUR96" s="917" t="s">
        <v>735</v>
      </c>
      <c r="OUS96" s="917" t="s">
        <v>735</v>
      </c>
      <c r="OUT96" s="917" t="s">
        <v>735</v>
      </c>
      <c r="OUU96" s="917" t="s">
        <v>735</v>
      </c>
      <c r="OUV96" s="917" t="s">
        <v>735</v>
      </c>
      <c r="OUW96" s="917" t="s">
        <v>735</v>
      </c>
      <c r="OUX96" s="917" t="s">
        <v>735</v>
      </c>
      <c r="OUY96" s="917" t="s">
        <v>735</v>
      </c>
      <c r="OUZ96" s="917" t="s">
        <v>735</v>
      </c>
      <c r="OVA96" s="917" t="s">
        <v>735</v>
      </c>
      <c r="OVB96" s="917" t="s">
        <v>735</v>
      </c>
      <c r="OVC96" s="917" t="s">
        <v>735</v>
      </c>
      <c r="OVD96" s="917" t="s">
        <v>735</v>
      </c>
      <c r="OVE96" s="917" t="s">
        <v>735</v>
      </c>
      <c r="OVF96" s="917" t="s">
        <v>735</v>
      </c>
      <c r="OVG96" s="917" t="s">
        <v>735</v>
      </c>
      <c r="OVH96" s="917" t="s">
        <v>735</v>
      </c>
      <c r="OVI96" s="917" t="s">
        <v>735</v>
      </c>
      <c r="OVJ96" s="917" t="s">
        <v>735</v>
      </c>
      <c r="OVK96" s="917" t="s">
        <v>735</v>
      </c>
      <c r="OVL96" s="917" t="s">
        <v>735</v>
      </c>
      <c r="OVM96" s="917" t="s">
        <v>735</v>
      </c>
      <c r="OVN96" s="917" t="s">
        <v>735</v>
      </c>
      <c r="OVO96" s="917" t="s">
        <v>735</v>
      </c>
      <c r="OVP96" s="917" t="s">
        <v>735</v>
      </c>
      <c r="OVQ96" s="917" t="s">
        <v>735</v>
      </c>
      <c r="OVR96" s="917" t="s">
        <v>735</v>
      </c>
      <c r="OVS96" s="917" t="s">
        <v>735</v>
      </c>
      <c r="OVT96" s="917" t="s">
        <v>735</v>
      </c>
      <c r="OVU96" s="917" t="s">
        <v>735</v>
      </c>
      <c r="OVV96" s="917" t="s">
        <v>735</v>
      </c>
      <c r="OVW96" s="917" t="s">
        <v>735</v>
      </c>
      <c r="OVX96" s="917" t="s">
        <v>735</v>
      </c>
      <c r="OVY96" s="917" t="s">
        <v>735</v>
      </c>
      <c r="OVZ96" s="917" t="s">
        <v>735</v>
      </c>
      <c r="OWA96" s="917" t="s">
        <v>735</v>
      </c>
      <c r="OWB96" s="917" t="s">
        <v>735</v>
      </c>
      <c r="OWC96" s="917" t="s">
        <v>735</v>
      </c>
      <c r="OWD96" s="917" t="s">
        <v>735</v>
      </c>
      <c r="OWE96" s="917" t="s">
        <v>735</v>
      </c>
      <c r="OWF96" s="917" t="s">
        <v>735</v>
      </c>
      <c r="OWG96" s="917" t="s">
        <v>735</v>
      </c>
      <c r="OWH96" s="917" t="s">
        <v>735</v>
      </c>
      <c r="OWI96" s="917" t="s">
        <v>735</v>
      </c>
      <c r="OWJ96" s="917" t="s">
        <v>735</v>
      </c>
      <c r="OWK96" s="917" t="s">
        <v>735</v>
      </c>
      <c r="OWL96" s="917" t="s">
        <v>735</v>
      </c>
      <c r="OWM96" s="917" t="s">
        <v>735</v>
      </c>
      <c r="OWN96" s="917" t="s">
        <v>735</v>
      </c>
      <c r="OWO96" s="917" t="s">
        <v>735</v>
      </c>
      <c r="OWP96" s="917" t="s">
        <v>735</v>
      </c>
      <c r="OWQ96" s="917" t="s">
        <v>735</v>
      </c>
      <c r="OWR96" s="917" t="s">
        <v>735</v>
      </c>
      <c r="OWS96" s="917" t="s">
        <v>735</v>
      </c>
      <c r="OWT96" s="917" t="s">
        <v>735</v>
      </c>
      <c r="OWU96" s="917" t="s">
        <v>735</v>
      </c>
      <c r="OWV96" s="917" t="s">
        <v>735</v>
      </c>
      <c r="OWW96" s="917" t="s">
        <v>735</v>
      </c>
      <c r="OWX96" s="917" t="s">
        <v>735</v>
      </c>
      <c r="OWY96" s="917" t="s">
        <v>735</v>
      </c>
      <c r="OWZ96" s="917" t="s">
        <v>735</v>
      </c>
      <c r="OXA96" s="917" t="s">
        <v>735</v>
      </c>
      <c r="OXB96" s="917" t="s">
        <v>735</v>
      </c>
      <c r="OXC96" s="917" t="s">
        <v>735</v>
      </c>
      <c r="OXD96" s="917" t="s">
        <v>735</v>
      </c>
      <c r="OXE96" s="917" t="s">
        <v>735</v>
      </c>
      <c r="OXF96" s="917" t="s">
        <v>735</v>
      </c>
      <c r="OXG96" s="917" t="s">
        <v>735</v>
      </c>
      <c r="OXH96" s="917" t="s">
        <v>735</v>
      </c>
      <c r="OXI96" s="917" t="s">
        <v>735</v>
      </c>
      <c r="OXJ96" s="917" t="s">
        <v>735</v>
      </c>
      <c r="OXK96" s="917" t="s">
        <v>735</v>
      </c>
      <c r="OXL96" s="917" t="s">
        <v>735</v>
      </c>
      <c r="OXM96" s="917" t="s">
        <v>735</v>
      </c>
      <c r="OXN96" s="917" t="s">
        <v>735</v>
      </c>
      <c r="OXO96" s="917" t="s">
        <v>735</v>
      </c>
      <c r="OXP96" s="917" t="s">
        <v>735</v>
      </c>
      <c r="OXQ96" s="917" t="s">
        <v>735</v>
      </c>
      <c r="OXR96" s="917" t="s">
        <v>735</v>
      </c>
      <c r="OXS96" s="917" t="s">
        <v>735</v>
      </c>
      <c r="OXT96" s="917" t="s">
        <v>735</v>
      </c>
      <c r="OXU96" s="917" t="s">
        <v>735</v>
      </c>
      <c r="OXV96" s="917" t="s">
        <v>735</v>
      </c>
      <c r="OXW96" s="917" t="s">
        <v>735</v>
      </c>
      <c r="OXX96" s="917" t="s">
        <v>735</v>
      </c>
      <c r="OXY96" s="917" t="s">
        <v>735</v>
      </c>
      <c r="OXZ96" s="917" t="s">
        <v>735</v>
      </c>
      <c r="OYA96" s="917" t="s">
        <v>735</v>
      </c>
      <c r="OYB96" s="917" t="s">
        <v>735</v>
      </c>
      <c r="OYC96" s="917" t="s">
        <v>735</v>
      </c>
      <c r="OYD96" s="917" t="s">
        <v>735</v>
      </c>
      <c r="OYE96" s="917" t="s">
        <v>735</v>
      </c>
      <c r="OYF96" s="917" t="s">
        <v>735</v>
      </c>
      <c r="OYG96" s="917" t="s">
        <v>735</v>
      </c>
      <c r="OYH96" s="917" t="s">
        <v>735</v>
      </c>
      <c r="OYI96" s="917" t="s">
        <v>735</v>
      </c>
      <c r="OYJ96" s="917" t="s">
        <v>735</v>
      </c>
      <c r="OYK96" s="917" t="s">
        <v>735</v>
      </c>
      <c r="OYL96" s="917" t="s">
        <v>735</v>
      </c>
      <c r="OYM96" s="917" t="s">
        <v>735</v>
      </c>
      <c r="OYN96" s="917" t="s">
        <v>735</v>
      </c>
      <c r="OYO96" s="917" t="s">
        <v>735</v>
      </c>
      <c r="OYP96" s="917" t="s">
        <v>735</v>
      </c>
      <c r="OYQ96" s="917" t="s">
        <v>735</v>
      </c>
      <c r="OYR96" s="917" t="s">
        <v>735</v>
      </c>
      <c r="OYS96" s="917" t="s">
        <v>735</v>
      </c>
      <c r="OYT96" s="917" t="s">
        <v>735</v>
      </c>
      <c r="OYU96" s="917" t="s">
        <v>735</v>
      </c>
      <c r="OYV96" s="917" t="s">
        <v>735</v>
      </c>
      <c r="OYW96" s="917" t="s">
        <v>735</v>
      </c>
      <c r="OYX96" s="917" t="s">
        <v>735</v>
      </c>
      <c r="OYY96" s="917" t="s">
        <v>735</v>
      </c>
      <c r="OYZ96" s="917" t="s">
        <v>735</v>
      </c>
      <c r="OZA96" s="917" t="s">
        <v>735</v>
      </c>
      <c r="OZB96" s="917" t="s">
        <v>735</v>
      </c>
      <c r="OZC96" s="917" t="s">
        <v>735</v>
      </c>
      <c r="OZD96" s="917" t="s">
        <v>735</v>
      </c>
      <c r="OZE96" s="917" t="s">
        <v>735</v>
      </c>
      <c r="OZF96" s="917" t="s">
        <v>735</v>
      </c>
      <c r="OZG96" s="917" t="s">
        <v>735</v>
      </c>
      <c r="OZH96" s="917" t="s">
        <v>735</v>
      </c>
      <c r="OZI96" s="917" t="s">
        <v>735</v>
      </c>
      <c r="OZJ96" s="917" t="s">
        <v>735</v>
      </c>
      <c r="OZK96" s="917" t="s">
        <v>735</v>
      </c>
      <c r="OZL96" s="917" t="s">
        <v>735</v>
      </c>
      <c r="OZM96" s="917" t="s">
        <v>735</v>
      </c>
      <c r="OZN96" s="917" t="s">
        <v>735</v>
      </c>
      <c r="OZO96" s="917" t="s">
        <v>735</v>
      </c>
      <c r="OZP96" s="917" t="s">
        <v>735</v>
      </c>
      <c r="OZQ96" s="917" t="s">
        <v>735</v>
      </c>
      <c r="OZR96" s="917" t="s">
        <v>735</v>
      </c>
      <c r="OZS96" s="917" t="s">
        <v>735</v>
      </c>
      <c r="OZT96" s="917" t="s">
        <v>735</v>
      </c>
      <c r="OZU96" s="917" t="s">
        <v>735</v>
      </c>
      <c r="OZV96" s="917" t="s">
        <v>735</v>
      </c>
      <c r="OZW96" s="917" t="s">
        <v>735</v>
      </c>
      <c r="OZX96" s="917" t="s">
        <v>735</v>
      </c>
      <c r="OZY96" s="917" t="s">
        <v>735</v>
      </c>
      <c r="OZZ96" s="917" t="s">
        <v>735</v>
      </c>
      <c r="PAA96" s="917" t="s">
        <v>735</v>
      </c>
      <c r="PAB96" s="917" t="s">
        <v>735</v>
      </c>
      <c r="PAC96" s="917" t="s">
        <v>735</v>
      </c>
      <c r="PAD96" s="917" t="s">
        <v>735</v>
      </c>
      <c r="PAE96" s="917" t="s">
        <v>735</v>
      </c>
      <c r="PAF96" s="917" t="s">
        <v>735</v>
      </c>
      <c r="PAG96" s="917" t="s">
        <v>735</v>
      </c>
      <c r="PAH96" s="917" t="s">
        <v>735</v>
      </c>
      <c r="PAI96" s="917" t="s">
        <v>735</v>
      </c>
      <c r="PAJ96" s="917" t="s">
        <v>735</v>
      </c>
      <c r="PAK96" s="917" t="s">
        <v>735</v>
      </c>
      <c r="PAL96" s="917" t="s">
        <v>735</v>
      </c>
      <c r="PAM96" s="917" t="s">
        <v>735</v>
      </c>
      <c r="PAN96" s="917" t="s">
        <v>735</v>
      </c>
      <c r="PAO96" s="917" t="s">
        <v>735</v>
      </c>
      <c r="PAP96" s="917" t="s">
        <v>735</v>
      </c>
      <c r="PAQ96" s="917" t="s">
        <v>735</v>
      </c>
      <c r="PAR96" s="917" t="s">
        <v>735</v>
      </c>
      <c r="PAS96" s="917" t="s">
        <v>735</v>
      </c>
      <c r="PAT96" s="917" t="s">
        <v>735</v>
      </c>
      <c r="PAU96" s="917" t="s">
        <v>735</v>
      </c>
      <c r="PAV96" s="917" t="s">
        <v>735</v>
      </c>
      <c r="PAW96" s="917" t="s">
        <v>735</v>
      </c>
      <c r="PAX96" s="917" t="s">
        <v>735</v>
      </c>
      <c r="PAY96" s="917" t="s">
        <v>735</v>
      </c>
      <c r="PAZ96" s="917" t="s">
        <v>735</v>
      </c>
      <c r="PBA96" s="917" t="s">
        <v>735</v>
      </c>
      <c r="PBB96" s="917" t="s">
        <v>735</v>
      </c>
      <c r="PBC96" s="917" t="s">
        <v>735</v>
      </c>
      <c r="PBD96" s="917" t="s">
        <v>735</v>
      </c>
      <c r="PBE96" s="917" t="s">
        <v>735</v>
      </c>
      <c r="PBF96" s="917" t="s">
        <v>735</v>
      </c>
      <c r="PBG96" s="917" t="s">
        <v>735</v>
      </c>
      <c r="PBH96" s="917" t="s">
        <v>735</v>
      </c>
      <c r="PBI96" s="917" t="s">
        <v>735</v>
      </c>
      <c r="PBJ96" s="917" t="s">
        <v>735</v>
      </c>
      <c r="PBK96" s="917" t="s">
        <v>735</v>
      </c>
      <c r="PBL96" s="917" t="s">
        <v>735</v>
      </c>
      <c r="PBM96" s="917" t="s">
        <v>735</v>
      </c>
      <c r="PBN96" s="917" t="s">
        <v>735</v>
      </c>
      <c r="PBO96" s="917" t="s">
        <v>735</v>
      </c>
      <c r="PBP96" s="917" t="s">
        <v>735</v>
      </c>
      <c r="PBQ96" s="917" t="s">
        <v>735</v>
      </c>
      <c r="PBR96" s="917" t="s">
        <v>735</v>
      </c>
      <c r="PBS96" s="917" t="s">
        <v>735</v>
      </c>
      <c r="PBT96" s="917" t="s">
        <v>735</v>
      </c>
      <c r="PBU96" s="917" t="s">
        <v>735</v>
      </c>
      <c r="PBV96" s="917" t="s">
        <v>735</v>
      </c>
      <c r="PBW96" s="917" t="s">
        <v>735</v>
      </c>
      <c r="PBX96" s="917" t="s">
        <v>735</v>
      </c>
      <c r="PBY96" s="917" t="s">
        <v>735</v>
      </c>
      <c r="PBZ96" s="917" t="s">
        <v>735</v>
      </c>
      <c r="PCA96" s="917" t="s">
        <v>735</v>
      </c>
      <c r="PCB96" s="917" t="s">
        <v>735</v>
      </c>
      <c r="PCC96" s="917" t="s">
        <v>735</v>
      </c>
      <c r="PCD96" s="917" t="s">
        <v>735</v>
      </c>
      <c r="PCE96" s="917" t="s">
        <v>735</v>
      </c>
      <c r="PCF96" s="917" t="s">
        <v>735</v>
      </c>
      <c r="PCG96" s="917" t="s">
        <v>735</v>
      </c>
      <c r="PCH96" s="917" t="s">
        <v>735</v>
      </c>
      <c r="PCI96" s="917" t="s">
        <v>735</v>
      </c>
      <c r="PCJ96" s="917" t="s">
        <v>735</v>
      </c>
      <c r="PCK96" s="917" t="s">
        <v>735</v>
      </c>
      <c r="PCL96" s="917" t="s">
        <v>735</v>
      </c>
      <c r="PCM96" s="917" t="s">
        <v>735</v>
      </c>
      <c r="PCN96" s="917" t="s">
        <v>735</v>
      </c>
      <c r="PCO96" s="917" t="s">
        <v>735</v>
      </c>
      <c r="PCP96" s="917" t="s">
        <v>735</v>
      </c>
      <c r="PCQ96" s="917" t="s">
        <v>735</v>
      </c>
      <c r="PCR96" s="917" t="s">
        <v>735</v>
      </c>
      <c r="PCS96" s="917" t="s">
        <v>735</v>
      </c>
      <c r="PCT96" s="917" t="s">
        <v>735</v>
      </c>
      <c r="PCU96" s="917" t="s">
        <v>735</v>
      </c>
      <c r="PCV96" s="917" t="s">
        <v>735</v>
      </c>
      <c r="PCW96" s="917" t="s">
        <v>735</v>
      </c>
      <c r="PCX96" s="917" t="s">
        <v>735</v>
      </c>
      <c r="PCY96" s="917" t="s">
        <v>735</v>
      </c>
      <c r="PCZ96" s="917" t="s">
        <v>735</v>
      </c>
      <c r="PDA96" s="917" t="s">
        <v>735</v>
      </c>
      <c r="PDB96" s="917" t="s">
        <v>735</v>
      </c>
      <c r="PDC96" s="917" t="s">
        <v>735</v>
      </c>
      <c r="PDD96" s="917" t="s">
        <v>735</v>
      </c>
      <c r="PDE96" s="917" t="s">
        <v>735</v>
      </c>
      <c r="PDF96" s="917" t="s">
        <v>735</v>
      </c>
      <c r="PDG96" s="917" t="s">
        <v>735</v>
      </c>
      <c r="PDH96" s="917" t="s">
        <v>735</v>
      </c>
      <c r="PDI96" s="917" t="s">
        <v>735</v>
      </c>
      <c r="PDJ96" s="917" t="s">
        <v>735</v>
      </c>
      <c r="PDK96" s="917" t="s">
        <v>735</v>
      </c>
      <c r="PDL96" s="917" t="s">
        <v>735</v>
      </c>
      <c r="PDM96" s="917" t="s">
        <v>735</v>
      </c>
      <c r="PDN96" s="917" t="s">
        <v>735</v>
      </c>
      <c r="PDO96" s="917" t="s">
        <v>735</v>
      </c>
      <c r="PDP96" s="917" t="s">
        <v>735</v>
      </c>
      <c r="PDQ96" s="917" t="s">
        <v>735</v>
      </c>
      <c r="PDR96" s="917" t="s">
        <v>735</v>
      </c>
      <c r="PDS96" s="917" t="s">
        <v>735</v>
      </c>
      <c r="PDT96" s="917" t="s">
        <v>735</v>
      </c>
      <c r="PDU96" s="917" t="s">
        <v>735</v>
      </c>
      <c r="PDV96" s="917" t="s">
        <v>735</v>
      </c>
      <c r="PDW96" s="917" t="s">
        <v>735</v>
      </c>
      <c r="PDX96" s="917" t="s">
        <v>735</v>
      </c>
      <c r="PDY96" s="917" t="s">
        <v>735</v>
      </c>
      <c r="PDZ96" s="917" t="s">
        <v>735</v>
      </c>
      <c r="PEA96" s="917" t="s">
        <v>735</v>
      </c>
      <c r="PEB96" s="917" t="s">
        <v>735</v>
      </c>
      <c r="PEC96" s="917" t="s">
        <v>735</v>
      </c>
      <c r="PED96" s="917" t="s">
        <v>735</v>
      </c>
      <c r="PEE96" s="917" t="s">
        <v>735</v>
      </c>
      <c r="PEF96" s="917" t="s">
        <v>735</v>
      </c>
      <c r="PEG96" s="917" t="s">
        <v>735</v>
      </c>
      <c r="PEH96" s="917" t="s">
        <v>735</v>
      </c>
      <c r="PEI96" s="917" t="s">
        <v>735</v>
      </c>
      <c r="PEJ96" s="917" t="s">
        <v>735</v>
      </c>
      <c r="PEK96" s="917" t="s">
        <v>735</v>
      </c>
      <c r="PEL96" s="917" t="s">
        <v>735</v>
      </c>
      <c r="PEM96" s="917" t="s">
        <v>735</v>
      </c>
      <c r="PEN96" s="917" t="s">
        <v>735</v>
      </c>
      <c r="PEO96" s="917" t="s">
        <v>735</v>
      </c>
      <c r="PEP96" s="917" t="s">
        <v>735</v>
      </c>
      <c r="PEQ96" s="917" t="s">
        <v>735</v>
      </c>
      <c r="PER96" s="917" t="s">
        <v>735</v>
      </c>
      <c r="PES96" s="917" t="s">
        <v>735</v>
      </c>
      <c r="PET96" s="917" t="s">
        <v>735</v>
      </c>
      <c r="PEU96" s="917" t="s">
        <v>735</v>
      </c>
      <c r="PEV96" s="917" t="s">
        <v>735</v>
      </c>
      <c r="PEW96" s="917" t="s">
        <v>735</v>
      </c>
      <c r="PEX96" s="917" t="s">
        <v>735</v>
      </c>
      <c r="PEY96" s="917" t="s">
        <v>735</v>
      </c>
      <c r="PEZ96" s="917" t="s">
        <v>735</v>
      </c>
      <c r="PFA96" s="917" t="s">
        <v>735</v>
      </c>
      <c r="PFB96" s="917" t="s">
        <v>735</v>
      </c>
      <c r="PFC96" s="917" t="s">
        <v>735</v>
      </c>
      <c r="PFD96" s="917" t="s">
        <v>735</v>
      </c>
      <c r="PFE96" s="917" t="s">
        <v>735</v>
      </c>
      <c r="PFF96" s="917" t="s">
        <v>735</v>
      </c>
      <c r="PFG96" s="917" t="s">
        <v>735</v>
      </c>
      <c r="PFH96" s="917" t="s">
        <v>735</v>
      </c>
      <c r="PFI96" s="917" t="s">
        <v>735</v>
      </c>
      <c r="PFJ96" s="917" t="s">
        <v>735</v>
      </c>
      <c r="PFK96" s="917" t="s">
        <v>735</v>
      </c>
      <c r="PFL96" s="917" t="s">
        <v>735</v>
      </c>
      <c r="PFM96" s="917" t="s">
        <v>735</v>
      </c>
      <c r="PFN96" s="917" t="s">
        <v>735</v>
      </c>
      <c r="PFO96" s="917" t="s">
        <v>735</v>
      </c>
      <c r="PFP96" s="917" t="s">
        <v>735</v>
      </c>
      <c r="PFQ96" s="917" t="s">
        <v>735</v>
      </c>
      <c r="PFR96" s="917" t="s">
        <v>735</v>
      </c>
      <c r="PFS96" s="917" t="s">
        <v>735</v>
      </c>
      <c r="PFT96" s="917" t="s">
        <v>735</v>
      </c>
      <c r="PFU96" s="917" t="s">
        <v>735</v>
      </c>
      <c r="PFV96" s="917" t="s">
        <v>735</v>
      </c>
      <c r="PFW96" s="917" t="s">
        <v>735</v>
      </c>
      <c r="PFX96" s="917" t="s">
        <v>735</v>
      </c>
      <c r="PFY96" s="917" t="s">
        <v>735</v>
      </c>
      <c r="PFZ96" s="917" t="s">
        <v>735</v>
      </c>
      <c r="PGA96" s="917" t="s">
        <v>735</v>
      </c>
      <c r="PGB96" s="917" t="s">
        <v>735</v>
      </c>
      <c r="PGC96" s="917" t="s">
        <v>735</v>
      </c>
      <c r="PGD96" s="917" t="s">
        <v>735</v>
      </c>
      <c r="PGE96" s="917" t="s">
        <v>735</v>
      </c>
      <c r="PGF96" s="917" t="s">
        <v>735</v>
      </c>
      <c r="PGG96" s="917" t="s">
        <v>735</v>
      </c>
      <c r="PGH96" s="917" t="s">
        <v>735</v>
      </c>
      <c r="PGI96" s="917" t="s">
        <v>735</v>
      </c>
      <c r="PGJ96" s="917" t="s">
        <v>735</v>
      </c>
      <c r="PGK96" s="917" t="s">
        <v>735</v>
      </c>
      <c r="PGL96" s="917" t="s">
        <v>735</v>
      </c>
      <c r="PGM96" s="917" t="s">
        <v>735</v>
      </c>
      <c r="PGN96" s="917" t="s">
        <v>735</v>
      </c>
      <c r="PGO96" s="917" t="s">
        <v>735</v>
      </c>
      <c r="PGP96" s="917" t="s">
        <v>735</v>
      </c>
      <c r="PGQ96" s="917" t="s">
        <v>735</v>
      </c>
      <c r="PGR96" s="917" t="s">
        <v>735</v>
      </c>
      <c r="PGS96" s="917" t="s">
        <v>735</v>
      </c>
      <c r="PGT96" s="917" t="s">
        <v>735</v>
      </c>
      <c r="PGU96" s="917" t="s">
        <v>735</v>
      </c>
      <c r="PGV96" s="917" t="s">
        <v>735</v>
      </c>
      <c r="PGW96" s="917" t="s">
        <v>735</v>
      </c>
      <c r="PGX96" s="917" t="s">
        <v>735</v>
      </c>
      <c r="PGY96" s="917" t="s">
        <v>735</v>
      </c>
      <c r="PGZ96" s="917" t="s">
        <v>735</v>
      </c>
      <c r="PHA96" s="917" t="s">
        <v>735</v>
      </c>
      <c r="PHB96" s="917" t="s">
        <v>735</v>
      </c>
      <c r="PHC96" s="917" t="s">
        <v>735</v>
      </c>
      <c r="PHD96" s="917" t="s">
        <v>735</v>
      </c>
      <c r="PHE96" s="917" t="s">
        <v>735</v>
      </c>
      <c r="PHF96" s="917" t="s">
        <v>735</v>
      </c>
      <c r="PHG96" s="917" t="s">
        <v>735</v>
      </c>
      <c r="PHH96" s="917" t="s">
        <v>735</v>
      </c>
      <c r="PHI96" s="917" t="s">
        <v>735</v>
      </c>
      <c r="PHJ96" s="917" t="s">
        <v>735</v>
      </c>
      <c r="PHK96" s="917" t="s">
        <v>735</v>
      </c>
      <c r="PHL96" s="917" t="s">
        <v>735</v>
      </c>
      <c r="PHM96" s="917" t="s">
        <v>735</v>
      </c>
      <c r="PHN96" s="917" t="s">
        <v>735</v>
      </c>
      <c r="PHO96" s="917" t="s">
        <v>735</v>
      </c>
      <c r="PHP96" s="917" t="s">
        <v>735</v>
      </c>
      <c r="PHQ96" s="917" t="s">
        <v>735</v>
      </c>
      <c r="PHR96" s="917" t="s">
        <v>735</v>
      </c>
      <c r="PHS96" s="917" t="s">
        <v>735</v>
      </c>
      <c r="PHT96" s="917" t="s">
        <v>735</v>
      </c>
      <c r="PHU96" s="917" t="s">
        <v>735</v>
      </c>
      <c r="PHV96" s="917" t="s">
        <v>735</v>
      </c>
      <c r="PHW96" s="917" t="s">
        <v>735</v>
      </c>
      <c r="PHX96" s="917" t="s">
        <v>735</v>
      </c>
      <c r="PHY96" s="917" t="s">
        <v>735</v>
      </c>
      <c r="PHZ96" s="917" t="s">
        <v>735</v>
      </c>
      <c r="PIA96" s="917" t="s">
        <v>735</v>
      </c>
      <c r="PIB96" s="917" t="s">
        <v>735</v>
      </c>
      <c r="PIC96" s="917" t="s">
        <v>735</v>
      </c>
      <c r="PID96" s="917" t="s">
        <v>735</v>
      </c>
      <c r="PIE96" s="917" t="s">
        <v>735</v>
      </c>
      <c r="PIF96" s="917" t="s">
        <v>735</v>
      </c>
      <c r="PIG96" s="917" t="s">
        <v>735</v>
      </c>
      <c r="PIH96" s="917" t="s">
        <v>735</v>
      </c>
      <c r="PII96" s="917" t="s">
        <v>735</v>
      </c>
      <c r="PIJ96" s="917" t="s">
        <v>735</v>
      </c>
      <c r="PIK96" s="917" t="s">
        <v>735</v>
      </c>
      <c r="PIL96" s="917" t="s">
        <v>735</v>
      </c>
      <c r="PIM96" s="917" t="s">
        <v>735</v>
      </c>
      <c r="PIN96" s="917" t="s">
        <v>735</v>
      </c>
      <c r="PIO96" s="917" t="s">
        <v>735</v>
      </c>
      <c r="PIP96" s="917" t="s">
        <v>735</v>
      </c>
      <c r="PIQ96" s="917" t="s">
        <v>735</v>
      </c>
      <c r="PIR96" s="917" t="s">
        <v>735</v>
      </c>
      <c r="PIS96" s="917" t="s">
        <v>735</v>
      </c>
      <c r="PIT96" s="917" t="s">
        <v>735</v>
      </c>
      <c r="PIU96" s="917" t="s">
        <v>735</v>
      </c>
      <c r="PIV96" s="917" t="s">
        <v>735</v>
      </c>
      <c r="PIW96" s="917" t="s">
        <v>735</v>
      </c>
      <c r="PIX96" s="917" t="s">
        <v>735</v>
      </c>
      <c r="PIY96" s="917" t="s">
        <v>735</v>
      </c>
      <c r="PIZ96" s="917" t="s">
        <v>735</v>
      </c>
      <c r="PJA96" s="917" t="s">
        <v>735</v>
      </c>
      <c r="PJB96" s="917" t="s">
        <v>735</v>
      </c>
      <c r="PJC96" s="917" t="s">
        <v>735</v>
      </c>
      <c r="PJD96" s="917" t="s">
        <v>735</v>
      </c>
      <c r="PJE96" s="917" t="s">
        <v>735</v>
      </c>
      <c r="PJF96" s="917" t="s">
        <v>735</v>
      </c>
      <c r="PJG96" s="917" t="s">
        <v>735</v>
      </c>
      <c r="PJH96" s="917" t="s">
        <v>735</v>
      </c>
      <c r="PJI96" s="917" t="s">
        <v>735</v>
      </c>
      <c r="PJJ96" s="917" t="s">
        <v>735</v>
      </c>
      <c r="PJK96" s="917" t="s">
        <v>735</v>
      </c>
      <c r="PJL96" s="917" t="s">
        <v>735</v>
      </c>
      <c r="PJM96" s="917" t="s">
        <v>735</v>
      </c>
      <c r="PJN96" s="917" t="s">
        <v>735</v>
      </c>
      <c r="PJO96" s="917" t="s">
        <v>735</v>
      </c>
      <c r="PJP96" s="917" t="s">
        <v>735</v>
      </c>
      <c r="PJQ96" s="917" t="s">
        <v>735</v>
      </c>
      <c r="PJR96" s="917" t="s">
        <v>735</v>
      </c>
      <c r="PJS96" s="917" t="s">
        <v>735</v>
      </c>
      <c r="PJT96" s="917" t="s">
        <v>735</v>
      </c>
      <c r="PJU96" s="917" t="s">
        <v>735</v>
      </c>
      <c r="PJV96" s="917" t="s">
        <v>735</v>
      </c>
      <c r="PJW96" s="917" t="s">
        <v>735</v>
      </c>
      <c r="PJX96" s="917" t="s">
        <v>735</v>
      </c>
      <c r="PJY96" s="917" t="s">
        <v>735</v>
      </c>
      <c r="PJZ96" s="917" t="s">
        <v>735</v>
      </c>
      <c r="PKA96" s="917" t="s">
        <v>735</v>
      </c>
      <c r="PKB96" s="917" t="s">
        <v>735</v>
      </c>
      <c r="PKC96" s="917" t="s">
        <v>735</v>
      </c>
      <c r="PKD96" s="917" t="s">
        <v>735</v>
      </c>
      <c r="PKE96" s="917" t="s">
        <v>735</v>
      </c>
      <c r="PKF96" s="917" t="s">
        <v>735</v>
      </c>
      <c r="PKG96" s="917" t="s">
        <v>735</v>
      </c>
      <c r="PKH96" s="917" t="s">
        <v>735</v>
      </c>
      <c r="PKI96" s="917" t="s">
        <v>735</v>
      </c>
      <c r="PKJ96" s="917" t="s">
        <v>735</v>
      </c>
      <c r="PKK96" s="917" t="s">
        <v>735</v>
      </c>
      <c r="PKL96" s="917" t="s">
        <v>735</v>
      </c>
      <c r="PKM96" s="917" t="s">
        <v>735</v>
      </c>
      <c r="PKN96" s="917" t="s">
        <v>735</v>
      </c>
      <c r="PKO96" s="917" t="s">
        <v>735</v>
      </c>
      <c r="PKP96" s="917" t="s">
        <v>735</v>
      </c>
      <c r="PKQ96" s="917" t="s">
        <v>735</v>
      </c>
      <c r="PKR96" s="917" t="s">
        <v>735</v>
      </c>
      <c r="PKS96" s="917" t="s">
        <v>735</v>
      </c>
      <c r="PKT96" s="917" t="s">
        <v>735</v>
      </c>
      <c r="PKU96" s="917" t="s">
        <v>735</v>
      </c>
      <c r="PKV96" s="917" t="s">
        <v>735</v>
      </c>
      <c r="PKW96" s="917" t="s">
        <v>735</v>
      </c>
      <c r="PKX96" s="917" t="s">
        <v>735</v>
      </c>
      <c r="PKY96" s="917" t="s">
        <v>735</v>
      </c>
      <c r="PKZ96" s="917" t="s">
        <v>735</v>
      </c>
      <c r="PLA96" s="917" t="s">
        <v>735</v>
      </c>
      <c r="PLB96" s="917" t="s">
        <v>735</v>
      </c>
      <c r="PLC96" s="917" t="s">
        <v>735</v>
      </c>
      <c r="PLD96" s="917" t="s">
        <v>735</v>
      </c>
      <c r="PLE96" s="917" t="s">
        <v>735</v>
      </c>
      <c r="PLF96" s="917" t="s">
        <v>735</v>
      </c>
      <c r="PLG96" s="917" t="s">
        <v>735</v>
      </c>
      <c r="PLH96" s="917" t="s">
        <v>735</v>
      </c>
      <c r="PLI96" s="917" t="s">
        <v>735</v>
      </c>
      <c r="PLJ96" s="917" t="s">
        <v>735</v>
      </c>
      <c r="PLK96" s="917" t="s">
        <v>735</v>
      </c>
      <c r="PLL96" s="917" t="s">
        <v>735</v>
      </c>
      <c r="PLM96" s="917" t="s">
        <v>735</v>
      </c>
      <c r="PLN96" s="917" t="s">
        <v>735</v>
      </c>
      <c r="PLO96" s="917" t="s">
        <v>735</v>
      </c>
      <c r="PLP96" s="917" t="s">
        <v>735</v>
      </c>
      <c r="PLQ96" s="917" t="s">
        <v>735</v>
      </c>
      <c r="PLR96" s="917" t="s">
        <v>735</v>
      </c>
      <c r="PLS96" s="917" t="s">
        <v>735</v>
      </c>
      <c r="PLT96" s="917" t="s">
        <v>735</v>
      </c>
      <c r="PLU96" s="917" t="s">
        <v>735</v>
      </c>
      <c r="PLV96" s="917" t="s">
        <v>735</v>
      </c>
      <c r="PLW96" s="917" t="s">
        <v>735</v>
      </c>
      <c r="PLX96" s="917" t="s">
        <v>735</v>
      </c>
      <c r="PLY96" s="917" t="s">
        <v>735</v>
      </c>
      <c r="PLZ96" s="917" t="s">
        <v>735</v>
      </c>
      <c r="PMA96" s="917" t="s">
        <v>735</v>
      </c>
      <c r="PMB96" s="917" t="s">
        <v>735</v>
      </c>
      <c r="PMC96" s="917" t="s">
        <v>735</v>
      </c>
      <c r="PMD96" s="917" t="s">
        <v>735</v>
      </c>
      <c r="PME96" s="917" t="s">
        <v>735</v>
      </c>
      <c r="PMF96" s="917" t="s">
        <v>735</v>
      </c>
      <c r="PMG96" s="917" t="s">
        <v>735</v>
      </c>
      <c r="PMH96" s="917" t="s">
        <v>735</v>
      </c>
      <c r="PMI96" s="917" t="s">
        <v>735</v>
      </c>
      <c r="PMJ96" s="917" t="s">
        <v>735</v>
      </c>
      <c r="PMK96" s="917" t="s">
        <v>735</v>
      </c>
      <c r="PML96" s="917" t="s">
        <v>735</v>
      </c>
      <c r="PMM96" s="917" t="s">
        <v>735</v>
      </c>
      <c r="PMN96" s="917" t="s">
        <v>735</v>
      </c>
      <c r="PMO96" s="917" t="s">
        <v>735</v>
      </c>
      <c r="PMP96" s="917" t="s">
        <v>735</v>
      </c>
      <c r="PMQ96" s="917" t="s">
        <v>735</v>
      </c>
      <c r="PMR96" s="917" t="s">
        <v>735</v>
      </c>
      <c r="PMS96" s="917" t="s">
        <v>735</v>
      </c>
      <c r="PMT96" s="917" t="s">
        <v>735</v>
      </c>
      <c r="PMU96" s="917" t="s">
        <v>735</v>
      </c>
      <c r="PMV96" s="917" t="s">
        <v>735</v>
      </c>
      <c r="PMW96" s="917" t="s">
        <v>735</v>
      </c>
      <c r="PMX96" s="917" t="s">
        <v>735</v>
      </c>
      <c r="PMY96" s="917" t="s">
        <v>735</v>
      </c>
      <c r="PMZ96" s="917" t="s">
        <v>735</v>
      </c>
      <c r="PNA96" s="917" t="s">
        <v>735</v>
      </c>
      <c r="PNB96" s="917" t="s">
        <v>735</v>
      </c>
      <c r="PNC96" s="917" t="s">
        <v>735</v>
      </c>
      <c r="PND96" s="917" t="s">
        <v>735</v>
      </c>
      <c r="PNE96" s="917" t="s">
        <v>735</v>
      </c>
      <c r="PNF96" s="917" t="s">
        <v>735</v>
      </c>
      <c r="PNG96" s="917" t="s">
        <v>735</v>
      </c>
      <c r="PNH96" s="917" t="s">
        <v>735</v>
      </c>
      <c r="PNI96" s="917" t="s">
        <v>735</v>
      </c>
      <c r="PNJ96" s="917" t="s">
        <v>735</v>
      </c>
      <c r="PNK96" s="917" t="s">
        <v>735</v>
      </c>
      <c r="PNL96" s="917" t="s">
        <v>735</v>
      </c>
      <c r="PNM96" s="917" t="s">
        <v>735</v>
      </c>
      <c r="PNN96" s="917" t="s">
        <v>735</v>
      </c>
      <c r="PNO96" s="917" t="s">
        <v>735</v>
      </c>
      <c r="PNP96" s="917" t="s">
        <v>735</v>
      </c>
      <c r="PNQ96" s="917" t="s">
        <v>735</v>
      </c>
      <c r="PNR96" s="917" t="s">
        <v>735</v>
      </c>
      <c r="PNS96" s="917" t="s">
        <v>735</v>
      </c>
      <c r="PNT96" s="917" t="s">
        <v>735</v>
      </c>
      <c r="PNU96" s="917" t="s">
        <v>735</v>
      </c>
      <c r="PNV96" s="917" t="s">
        <v>735</v>
      </c>
      <c r="PNW96" s="917" t="s">
        <v>735</v>
      </c>
      <c r="PNX96" s="917" t="s">
        <v>735</v>
      </c>
      <c r="PNY96" s="917" t="s">
        <v>735</v>
      </c>
      <c r="PNZ96" s="917" t="s">
        <v>735</v>
      </c>
      <c r="POA96" s="917" t="s">
        <v>735</v>
      </c>
      <c r="POB96" s="917" t="s">
        <v>735</v>
      </c>
      <c r="POC96" s="917" t="s">
        <v>735</v>
      </c>
      <c r="POD96" s="917" t="s">
        <v>735</v>
      </c>
      <c r="POE96" s="917" t="s">
        <v>735</v>
      </c>
      <c r="POF96" s="917" t="s">
        <v>735</v>
      </c>
      <c r="POG96" s="917" t="s">
        <v>735</v>
      </c>
      <c r="POH96" s="917" t="s">
        <v>735</v>
      </c>
      <c r="POI96" s="917" t="s">
        <v>735</v>
      </c>
      <c r="POJ96" s="917" t="s">
        <v>735</v>
      </c>
      <c r="POK96" s="917" t="s">
        <v>735</v>
      </c>
      <c r="POL96" s="917" t="s">
        <v>735</v>
      </c>
      <c r="POM96" s="917" t="s">
        <v>735</v>
      </c>
      <c r="PON96" s="917" t="s">
        <v>735</v>
      </c>
      <c r="POO96" s="917" t="s">
        <v>735</v>
      </c>
      <c r="POP96" s="917" t="s">
        <v>735</v>
      </c>
      <c r="POQ96" s="917" t="s">
        <v>735</v>
      </c>
      <c r="POR96" s="917" t="s">
        <v>735</v>
      </c>
      <c r="POS96" s="917" t="s">
        <v>735</v>
      </c>
      <c r="POT96" s="917" t="s">
        <v>735</v>
      </c>
      <c r="POU96" s="917" t="s">
        <v>735</v>
      </c>
      <c r="POV96" s="917" t="s">
        <v>735</v>
      </c>
      <c r="POW96" s="917" t="s">
        <v>735</v>
      </c>
      <c r="POX96" s="917" t="s">
        <v>735</v>
      </c>
      <c r="POY96" s="917" t="s">
        <v>735</v>
      </c>
      <c r="POZ96" s="917" t="s">
        <v>735</v>
      </c>
      <c r="PPA96" s="917" t="s">
        <v>735</v>
      </c>
      <c r="PPB96" s="917" t="s">
        <v>735</v>
      </c>
      <c r="PPC96" s="917" t="s">
        <v>735</v>
      </c>
      <c r="PPD96" s="917" t="s">
        <v>735</v>
      </c>
      <c r="PPE96" s="917" t="s">
        <v>735</v>
      </c>
      <c r="PPF96" s="917" t="s">
        <v>735</v>
      </c>
      <c r="PPG96" s="917" t="s">
        <v>735</v>
      </c>
      <c r="PPH96" s="917" t="s">
        <v>735</v>
      </c>
      <c r="PPI96" s="917" t="s">
        <v>735</v>
      </c>
      <c r="PPJ96" s="917" t="s">
        <v>735</v>
      </c>
      <c r="PPK96" s="917" t="s">
        <v>735</v>
      </c>
      <c r="PPL96" s="917" t="s">
        <v>735</v>
      </c>
      <c r="PPM96" s="917" t="s">
        <v>735</v>
      </c>
      <c r="PPN96" s="917" t="s">
        <v>735</v>
      </c>
      <c r="PPO96" s="917" t="s">
        <v>735</v>
      </c>
      <c r="PPP96" s="917" t="s">
        <v>735</v>
      </c>
      <c r="PPQ96" s="917" t="s">
        <v>735</v>
      </c>
      <c r="PPR96" s="917" t="s">
        <v>735</v>
      </c>
      <c r="PPS96" s="917" t="s">
        <v>735</v>
      </c>
      <c r="PPT96" s="917" t="s">
        <v>735</v>
      </c>
      <c r="PPU96" s="917" t="s">
        <v>735</v>
      </c>
      <c r="PPV96" s="917" t="s">
        <v>735</v>
      </c>
      <c r="PPW96" s="917" t="s">
        <v>735</v>
      </c>
      <c r="PPX96" s="917" t="s">
        <v>735</v>
      </c>
      <c r="PPY96" s="917" t="s">
        <v>735</v>
      </c>
      <c r="PPZ96" s="917" t="s">
        <v>735</v>
      </c>
      <c r="PQA96" s="917" t="s">
        <v>735</v>
      </c>
      <c r="PQB96" s="917" t="s">
        <v>735</v>
      </c>
      <c r="PQC96" s="917" t="s">
        <v>735</v>
      </c>
      <c r="PQD96" s="917" t="s">
        <v>735</v>
      </c>
      <c r="PQE96" s="917" t="s">
        <v>735</v>
      </c>
      <c r="PQF96" s="917" t="s">
        <v>735</v>
      </c>
      <c r="PQG96" s="917" t="s">
        <v>735</v>
      </c>
      <c r="PQH96" s="917" t="s">
        <v>735</v>
      </c>
      <c r="PQI96" s="917" t="s">
        <v>735</v>
      </c>
      <c r="PQJ96" s="917" t="s">
        <v>735</v>
      </c>
      <c r="PQK96" s="917" t="s">
        <v>735</v>
      </c>
      <c r="PQL96" s="917" t="s">
        <v>735</v>
      </c>
      <c r="PQM96" s="917" t="s">
        <v>735</v>
      </c>
      <c r="PQN96" s="917" t="s">
        <v>735</v>
      </c>
      <c r="PQO96" s="917" t="s">
        <v>735</v>
      </c>
      <c r="PQP96" s="917" t="s">
        <v>735</v>
      </c>
      <c r="PQQ96" s="917" t="s">
        <v>735</v>
      </c>
      <c r="PQR96" s="917" t="s">
        <v>735</v>
      </c>
      <c r="PQS96" s="917" t="s">
        <v>735</v>
      </c>
      <c r="PQT96" s="917" t="s">
        <v>735</v>
      </c>
      <c r="PQU96" s="917" t="s">
        <v>735</v>
      </c>
      <c r="PQV96" s="917" t="s">
        <v>735</v>
      </c>
      <c r="PQW96" s="917" t="s">
        <v>735</v>
      </c>
      <c r="PQX96" s="917" t="s">
        <v>735</v>
      </c>
      <c r="PQY96" s="917" t="s">
        <v>735</v>
      </c>
      <c r="PQZ96" s="917" t="s">
        <v>735</v>
      </c>
      <c r="PRA96" s="917" t="s">
        <v>735</v>
      </c>
      <c r="PRB96" s="917" t="s">
        <v>735</v>
      </c>
      <c r="PRC96" s="917" t="s">
        <v>735</v>
      </c>
      <c r="PRD96" s="917" t="s">
        <v>735</v>
      </c>
      <c r="PRE96" s="917" t="s">
        <v>735</v>
      </c>
      <c r="PRF96" s="917" t="s">
        <v>735</v>
      </c>
      <c r="PRG96" s="917" t="s">
        <v>735</v>
      </c>
      <c r="PRH96" s="917" t="s">
        <v>735</v>
      </c>
      <c r="PRI96" s="917" t="s">
        <v>735</v>
      </c>
      <c r="PRJ96" s="917" t="s">
        <v>735</v>
      </c>
      <c r="PRK96" s="917" t="s">
        <v>735</v>
      </c>
      <c r="PRL96" s="917" t="s">
        <v>735</v>
      </c>
      <c r="PRM96" s="917" t="s">
        <v>735</v>
      </c>
      <c r="PRN96" s="917" t="s">
        <v>735</v>
      </c>
      <c r="PRO96" s="917" t="s">
        <v>735</v>
      </c>
      <c r="PRP96" s="917" t="s">
        <v>735</v>
      </c>
      <c r="PRQ96" s="917" t="s">
        <v>735</v>
      </c>
      <c r="PRR96" s="917" t="s">
        <v>735</v>
      </c>
      <c r="PRS96" s="917" t="s">
        <v>735</v>
      </c>
      <c r="PRT96" s="917" t="s">
        <v>735</v>
      </c>
      <c r="PRU96" s="917" t="s">
        <v>735</v>
      </c>
      <c r="PRV96" s="917" t="s">
        <v>735</v>
      </c>
      <c r="PRW96" s="917" t="s">
        <v>735</v>
      </c>
      <c r="PRX96" s="917" t="s">
        <v>735</v>
      </c>
      <c r="PRY96" s="917" t="s">
        <v>735</v>
      </c>
      <c r="PRZ96" s="917" t="s">
        <v>735</v>
      </c>
      <c r="PSA96" s="917" t="s">
        <v>735</v>
      </c>
      <c r="PSB96" s="917" t="s">
        <v>735</v>
      </c>
      <c r="PSC96" s="917" t="s">
        <v>735</v>
      </c>
      <c r="PSD96" s="917" t="s">
        <v>735</v>
      </c>
      <c r="PSE96" s="917" t="s">
        <v>735</v>
      </c>
      <c r="PSF96" s="917" t="s">
        <v>735</v>
      </c>
      <c r="PSG96" s="917" t="s">
        <v>735</v>
      </c>
      <c r="PSH96" s="917" t="s">
        <v>735</v>
      </c>
      <c r="PSI96" s="917" t="s">
        <v>735</v>
      </c>
      <c r="PSJ96" s="917" t="s">
        <v>735</v>
      </c>
      <c r="PSK96" s="917" t="s">
        <v>735</v>
      </c>
      <c r="PSL96" s="917" t="s">
        <v>735</v>
      </c>
      <c r="PSM96" s="917" t="s">
        <v>735</v>
      </c>
      <c r="PSN96" s="917" t="s">
        <v>735</v>
      </c>
      <c r="PSO96" s="917" t="s">
        <v>735</v>
      </c>
      <c r="PSP96" s="917" t="s">
        <v>735</v>
      </c>
      <c r="PSQ96" s="917" t="s">
        <v>735</v>
      </c>
      <c r="PSR96" s="917" t="s">
        <v>735</v>
      </c>
      <c r="PSS96" s="917" t="s">
        <v>735</v>
      </c>
      <c r="PST96" s="917" t="s">
        <v>735</v>
      </c>
      <c r="PSU96" s="917" t="s">
        <v>735</v>
      </c>
      <c r="PSV96" s="917" t="s">
        <v>735</v>
      </c>
      <c r="PSW96" s="917" t="s">
        <v>735</v>
      </c>
      <c r="PSX96" s="917" t="s">
        <v>735</v>
      </c>
      <c r="PSY96" s="917" t="s">
        <v>735</v>
      </c>
      <c r="PSZ96" s="917" t="s">
        <v>735</v>
      </c>
      <c r="PTA96" s="917" t="s">
        <v>735</v>
      </c>
      <c r="PTB96" s="917" t="s">
        <v>735</v>
      </c>
      <c r="PTC96" s="917" t="s">
        <v>735</v>
      </c>
      <c r="PTD96" s="917" t="s">
        <v>735</v>
      </c>
      <c r="PTE96" s="917" t="s">
        <v>735</v>
      </c>
      <c r="PTF96" s="917" t="s">
        <v>735</v>
      </c>
      <c r="PTG96" s="917" t="s">
        <v>735</v>
      </c>
      <c r="PTH96" s="917" t="s">
        <v>735</v>
      </c>
      <c r="PTI96" s="917" t="s">
        <v>735</v>
      </c>
      <c r="PTJ96" s="917" t="s">
        <v>735</v>
      </c>
      <c r="PTK96" s="917" t="s">
        <v>735</v>
      </c>
      <c r="PTL96" s="917" t="s">
        <v>735</v>
      </c>
      <c r="PTM96" s="917" t="s">
        <v>735</v>
      </c>
      <c r="PTN96" s="917" t="s">
        <v>735</v>
      </c>
      <c r="PTO96" s="917" t="s">
        <v>735</v>
      </c>
      <c r="PTP96" s="917" t="s">
        <v>735</v>
      </c>
      <c r="PTQ96" s="917" t="s">
        <v>735</v>
      </c>
      <c r="PTR96" s="917" t="s">
        <v>735</v>
      </c>
      <c r="PTS96" s="917" t="s">
        <v>735</v>
      </c>
      <c r="PTT96" s="917" t="s">
        <v>735</v>
      </c>
      <c r="PTU96" s="917" t="s">
        <v>735</v>
      </c>
      <c r="PTV96" s="917" t="s">
        <v>735</v>
      </c>
      <c r="PTW96" s="917" t="s">
        <v>735</v>
      </c>
      <c r="PTX96" s="917" t="s">
        <v>735</v>
      </c>
      <c r="PTY96" s="917" t="s">
        <v>735</v>
      </c>
      <c r="PTZ96" s="917" t="s">
        <v>735</v>
      </c>
      <c r="PUA96" s="917" t="s">
        <v>735</v>
      </c>
      <c r="PUB96" s="917" t="s">
        <v>735</v>
      </c>
      <c r="PUC96" s="917" t="s">
        <v>735</v>
      </c>
      <c r="PUD96" s="917" t="s">
        <v>735</v>
      </c>
      <c r="PUE96" s="917" t="s">
        <v>735</v>
      </c>
      <c r="PUF96" s="917" t="s">
        <v>735</v>
      </c>
      <c r="PUG96" s="917" t="s">
        <v>735</v>
      </c>
      <c r="PUH96" s="917" t="s">
        <v>735</v>
      </c>
      <c r="PUI96" s="917" t="s">
        <v>735</v>
      </c>
      <c r="PUJ96" s="917" t="s">
        <v>735</v>
      </c>
      <c r="PUK96" s="917" t="s">
        <v>735</v>
      </c>
      <c r="PUL96" s="917" t="s">
        <v>735</v>
      </c>
      <c r="PUM96" s="917" t="s">
        <v>735</v>
      </c>
      <c r="PUN96" s="917" t="s">
        <v>735</v>
      </c>
      <c r="PUO96" s="917" t="s">
        <v>735</v>
      </c>
      <c r="PUP96" s="917" t="s">
        <v>735</v>
      </c>
      <c r="PUQ96" s="917" t="s">
        <v>735</v>
      </c>
      <c r="PUR96" s="917" t="s">
        <v>735</v>
      </c>
      <c r="PUS96" s="917" t="s">
        <v>735</v>
      </c>
      <c r="PUT96" s="917" t="s">
        <v>735</v>
      </c>
      <c r="PUU96" s="917" t="s">
        <v>735</v>
      </c>
      <c r="PUV96" s="917" t="s">
        <v>735</v>
      </c>
      <c r="PUW96" s="917" t="s">
        <v>735</v>
      </c>
      <c r="PUX96" s="917" t="s">
        <v>735</v>
      </c>
      <c r="PUY96" s="917" t="s">
        <v>735</v>
      </c>
      <c r="PUZ96" s="917" t="s">
        <v>735</v>
      </c>
      <c r="PVA96" s="917" t="s">
        <v>735</v>
      </c>
      <c r="PVB96" s="917" t="s">
        <v>735</v>
      </c>
      <c r="PVC96" s="917" t="s">
        <v>735</v>
      </c>
      <c r="PVD96" s="917" t="s">
        <v>735</v>
      </c>
      <c r="PVE96" s="917" t="s">
        <v>735</v>
      </c>
      <c r="PVF96" s="917" t="s">
        <v>735</v>
      </c>
      <c r="PVG96" s="917" t="s">
        <v>735</v>
      </c>
      <c r="PVH96" s="917" t="s">
        <v>735</v>
      </c>
      <c r="PVI96" s="917" t="s">
        <v>735</v>
      </c>
      <c r="PVJ96" s="917" t="s">
        <v>735</v>
      </c>
      <c r="PVK96" s="917" t="s">
        <v>735</v>
      </c>
      <c r="PVL96" s="917" t="s">
        <v>735</v>
      </c>
      <c r="PVM96" s="917" t="s">
        <v>735</v>
      </c>
      <c r="PVN96" s="917" t="s">
        <v>735</v>
      </c>
      <c r="PVO96" s="917" t="s">
        <v>735</v>
      </c>
      <c r="PVP96" s="917" t="s">
        <v>735</v>
      </c>
      <c r="PVQ96" s="917" t="s">
        <v>735</v>
      </c>
      <c r="PVR96" s="917" t="s">
        <v>735</v>
      </c>
      <c r="PVS96" s="917" t="s">
        <v>735</v>
      </c>
      <c r="PVT96" s="917" t="s">
        <v>735</v>
      </c>
      <c r="PVU96" s="917" t="s">
        <v>735</v>
      </c>
      <c r="PVV96" s="917" t="s">
        <v>735</v>
      </c>
      <c r="PVW96" s="917" t="s">
        <v>735</v>
      </c>
      <c r="PVX96" s="917" t="s">
        <v>735</v>
      </c>
      <c r="PVY96" s="917" t="s">
        <v>735</v>
      </c>
      <c r="PVZ96" s="917" t="s">
        <v>735</v>
      </c>
      <c r="PWA96" s="917" t="s">
        <v>735</v>
      </c>
      <c r="PWB96" s="917" t="s">
        <v>735</v>
      </c>
      <c r="PWC96" s="917" t="s">
        <v>735</v>
      </c>
      <c r="PWD96" s="917" t="s">
        <v>735</v>
      </c>
      <c r="PWE96" s="917" t="s">
        <v>735</v>
      </c>
      <c r="PWF96" s="917" t="s">
        <v>735</v>
      </c>
      <c r="PWG96" s="917" t="s">
        <v>735</v>
      </c>
      <c r="PWH96" s="917" t="s">
        <v>735</v>
      </c>
      <c r="PWI96" s="917" t="s">
        <v>735</v>
      </c>
      <c r="PWJ96" s="917" t="s">
        <v>735</v>
      </c>
      <c r="PWK96" s="917" t="s">
        <v>735</v>
      </c>
      <c r="PWL96" s="917" t="s">
        <v>735</v>
      </c>
      <c r="PWM96" s="917" t="s">
        <v>735</v>
      </c>
      <c r="PWN96" s="917" t="s">
        <v>735</v>
      </c>
      <c r="PWO96" s="917" t="s">
        <v>735</v>
      </c>
      <c r="PWP96" s="917" t="s">
        <v>735</v>
      </c>
      <c r="PWQ96" s="917" t="s">
        <v>735</v>
      </c>
      <c r="PWR96" s="917" t="s">
        <v>735</v>
      </c>
      <c r="PWS96" s="917" t="s">
        <v>735</v>
      </c>
      <c r="PWT96" s="917" t="s">
        <v>735</v>
      </c>
      <c r="PWU96" s="917" t="s">
        <v>735</v>
      </c>
      <c r="PWV96" s="917" t="s">
        <v>735</v>
      </c>
      <c r="PWW96" s="917" t="s">
        <v>735</v>
      </c>
      <c r="PWX96" s="917" t="s">
        <v>735</v>
      </c>
      <c r="PWY96" s="917" t="s">
        <v>735</v>
      </c>
      <c r="PWZ96" s="917" t="s">
        <v>735</v>
      </c>
      <c r="PXA96" s="917" t="s">
        <v>735</v>
      </c>
      <c r="PXB96" s="917" t="s">
        <v>735</v>
      </c>
      <c r="PXC96" s="917" t="s">
        <v>735</v>
      </c>
      <c r="PXD96" s="917" t="s">
        <v>735</v>
      </c>
      <c r="PXE96" s="917" t="s">
        <v>735</v>
      </c>
      <c r="PXF96" s="917" t="s">
        <v>735</v>
      </c>
      <c r="PXG96" s="917" t="s">
        <v>735</v>
      </c>
      <c r="PXH96" s="917" t="s">
        <v>735</v>
      </c>
      <c r="PXI96" s="917" t="s">
        <v>735</v>
      </c>
      <c r="PXJ96" s="917" t="s">
        <v>735</v>
      </c>
      <c r="PXK96" s="917" t="s">
        <v>735</v>
      </c>
      <c r="PXL96" s="917" t="s">
        <v>735</v>
      </c>
      <c r="PXM96" s="917" t="s">
        <v>735</v>
      </c>
      <c r="PXN96" s="917" t="s">
        <v>735</v>
      </c>
      <c r="PXO96" s="917" t="s">
        <v>735</v>
      </c>
      <c r="PXP96" s="917" t="s">
        <v>735</v>
      </c>
      <c r="PXQ96" s="917" t="s">
        <v>735</v>
      </c>
      <c r="PXR96" s="917" t="s">
        <v>735</v>
      </c>
      <c r="PXS96" s="917" t="s">
        <v>735</v>
      </c>
      <c r="PXT96" s="917" t="s">
        <v>735</v>
      </c>
      <c r="PXU96" s="917" t="s">
        <v>735</v>
      </c>
      <c r="PXV96" s="917" t="s">
        <v>735</v>
      </c>
      <c r="PXW96" s="917" t="s">
        <v>735</v>
      </c>
      <c r="PXX96" s="917" t="s">
        <v>735</v>
      </c>
      <c r="PXY96" s="917" t="s">
        <v>735</v>
      </c>
      <c r="PXZ96" s="917" t="s">
        <v>735</v>
      </c>
      <c r="PYA96" s="917" t="s">
        <v>735</v>
      </c>
      <c r="PYB96" s="917" t="s">
        <v>735</v>
      </c>
      <c r="PYC96" s="917" t="s">
        <v>735</v>
      </c>
      <c r="PYD96" s="917" t="s">
        <v>735</v>
      </c>
      <c r="PYE96" s="917" t="s">
        <v>735</v>
      </c>
      <c r="PYF96" s="917" t="s">
        <v>735</v>
      </c>
      <c r="PYG96" s="917" t="s">
        <v>735</v>
      </c>
      <c r="PYH96" s="917" t="s">
        <v>735</v>
      </c>
      <c r="PYI96" s="917" t="s">
        <v>735</v>
      </c>
      <c r="PYJ96" s="917" t="s">
        <v>735</v>
      </c>
      <c r="PYK96" s="917" t="s">
        <v>735</v>
      </c>
      <c r="PYL96" s="917" t="s">
        <v>735</v>
      </c>
      <c r="PYM96" s="917" t="s">
        <v>735</v>
      </c>
      <c r="PYN96" s="917" t="s">
        <v>735</v>
      </c>
      <c r="PYO96" s="917" t="s">
        <v>735</v>
      </c>
      <c r="PYP96" s="917" t="s">
        <v>735</v>
      </c>
      <c r="PYQ96" s="917" t="s">
        <v>735</v>
      </c>
      <c r="PYR96" s="917" t="s">
        <v>735</v>
      </c>
      <c r="PYS96" s="917" t="s">
        <v>735</v>
      </c>
      <c r="PYT96" s="917" t="s">
        <v>735</v>
      </c>
      <c r="PYU96" s="917" t="s">
        <v>735</v>
      </c>
      <c r="PYV96" s="917" t="s">
        <v>735</v>
      </c>
      <c r="PYW96" s="917" t="s">
        <v>735</v>
      </c>
      <c r="PYX96" s="917" t="s">
        <v>735</v>
      </c>
      <c r="PYY96" s="917" t="s">
        <v>735</v>
      </c>
      <c r="PYZ96" s="917" t="s">
        <v>735</v>
      </c>
      <c r="PZA96" s="917" t="s">
        <v>735</v>
      </c>
      <c r="PZB96" s="917" t="s">
        <v>735</v>
      </c>
      <c r="PZC96" s="917" t="s">
        <v>735</v>
      </c>
      <c r="PZD96" s="917" t="s">
        <v>735</v>
      </c>
      <c r="PZE96" s="917" t="s">
        <v>735</v>
      </c>
      <c r="PZF96" s="917" t="s">
        <v>735</v>
      </c>
      <c r="PZG96" s="917" t="s">
        <v>735</v>
      </c>
      <c r="PZH96" s="917" t="s">
        <v>735</v>
      </c>
      <c r="PZI96" s="917" t="s">
        <v>735</v>
      </c>
      <c r="PZJ96" s="917" t="s">
        <v>735</v>
      </c>
      <c r="PZK96" s="917" t="s">
        <v>735</v>
      </c>
      <c r="PZL96" s="917" t="s">
        <v>735</v>
      </c>
      <c r="PZM96" s="917" t="s">
        <v>735</v>
      </c>
      <c r="PZN96" s="917" t="s">
        <v>735</v>
      </c>
      <c r="PZO96" s="917" t="s">
        <v>735</v>
      </c>
      <c r="PZP96" s="917" t="s">
        <v>735</v>
      </c>
      <c r="PZQ96" s="917" t="s">
        <v>735</v>
      </c>
      <c r="PZR96" s="917" t="s">
        <v>735</v>
      </c>
      <c r="PZS96" s="917" t="s">
        <v>735</v>
      </c>
      <c r="PZT96" s="917" t="s">
        <v>735</v>
      </c>
      <c r="PZU96" s="917" t="s">
        <v>735</v>
      </c>
      <c r="PZV96" s="917" t="s">
        <v>735</v>
      </c>
      <c r="PZW96" s="917" t="s">
        <v>735</v>
      </c>
      <c r="PZX96" s="917" t="s">
        <v>735</v>
      </c>
      <c r="PZY96" s="917" t="s">
        <v>735</v>
      </c>
      <c r="PZZ96" s="917" t="s">
        <v>735</v>
      </c>
      <c r="QAA96" s="917" t="s">
        <v>735</v>
      </c>
      <c r="QAB96" s="917" t="s">
        <v>735</v>
      </c>
      <c r="QAC96" s="917" t="s">
        <v>735</v>
      </c>
      <c r="QAD96" s="917" t="s">
        <v>735</v>
      </c>
      <c r="QAE96" s="917" t="s">
        <v>735</v>
      </c>
      <c r="QAF96" s="917" t="s">
        <v>735</v>
      </c>
      <c r="QAG96" s="917" t="s">
        <v>735</v>
      </c>
      <c r="QAH96" s="917" t="s">
        <v>735</v>
      </c>
      <c r="QAI96" s="917" t="s">
        <v>735</v>
      </c>
      <c r="QAJ96" s="917" t="s">
        <v>735</v>
      </c>
      <c r="QAK96" s="917" t="s">
        <v>735</v>
      </c>
      <c r="QAL96" s="917" t="s">
        <v>735</v>
      </c>
      <c r="QAM96" s="917" t="s">
        <v>735</v>
      </c>
      <c r="QAN96" s="917" t="s">
        <v>735</v>
      </c>
      <c r="QAO96" s="917" t="s">
        <v>735</v>
      </c>
      <c r="QAP96" s="917" t="s">
        <v>735</v>
      </c>
      <c r="QAQ96" s="917" t="s">
        <v>735</v>
      </c>
      <c r="QAR96" s="917" t="s">
        <v>735</v>
      </c>
      <c r="QAS96" s="917" t="s">
        <v>735</v>
      </c>
      <c r="QAT96" s="917" t="s">
        <v>735</v>
      </c>
      <c r="QAU96" s="917" t="s">
        <v>735</v>
      </c>
      <c r="QAV96" s="917" t="s">
        <v>735</v>
      </c>
      <c r="QAW96" s="917" t="s">
        <v>735</v>
      </c>
      <c r="QAX96" s="917" t="s">
        <v>735</v>
      </c>
      <c r="QAY96" s="917" t="s">
        <v>735</v>
      </c>
      <c r="QAZ96" s="917" t="s">
        <v>735</v>
      </c>
      <c r="QBA96" s="917" t="s">
        <v>735</v>
      </c>
      <c r="QBB96" s="917" t="s">
        <v>735</v>
      </c>
      <c r="QBC96" s="917" t="s">
        <v>735</v>
      </c>
      <c r="QBD96" s="917" t="s">
        <v>735</v>
      </c>
      <c r="QBE96" s="917" t="s">
        <v>735</v>
      </c>
      <c r="QBF96" s="917" t="s">
        <v>735</v>
      </c>
      <c r="QBG96" s="917" t="s">
        <v>735</v>
      </c>
      <c r="QBH96" s="917" t="s">
        <v>735</v>
      </c>
      <c r="QBI96" s="917" t="s">
        <v>735</v>
      </c>
      <c r="QBJ96" s="917" t="s">
        <v>735</v>
      </c>
      <c r="QBK96" s="917" t="s">
        <v>735</v>
      </c>
      <c r="QBL96" s="917" t="s">
        <v>735</v>
      </c>
      <c r="QBM96" s="917" t="s">
        <v>735</v>
      </c>
      <c r="QBN96" s="917" t="s">
        <v>735</v>
      </c>
      <c r="QBO96" s="917" t="s">
        <v>735</v>
      </c>
      <c r="QBP96" s="917" t="s">
        <v>735</v>
      </c>
      <c r="QBQ96" s="917" t="s">
        <v>735</v>
      </c>
      <c r="QBR96" s="917" t="s">
        <v>735</v>
      </c>
      <c r="QBS96" s="917" t="s">
        <v>735</v>
      </c>
      <c r="QBT96" s="917" t="s">
        <v>735</v>
      </c>
      <c r="QBU96" s="917" t="s">
        <v>735</v>
      </c>
      <c r="QBV96" s="917" t="s">
        <v>735</v>
      </c>
      <c r="QBW96" s="917" t="s">
        <v>735</v>
      </c>
      <c r="QBX96" s="917" t="s">
        <v>735</v>
      </c>
      <c r="QBY96" s="917" t="s">
        <v>735</v>
      </c>
      <c r="QBZ96" s="917" t="s">
        <v>735</v>
      </c>
      <c r="QCA96" s="917" t="s">
        <v>735</v>
      </c>
      <c r="QCB96" s="917" t="s">
        <v>735</v>
      </c>
      <c r="QCC96" s="917" t="s">
        <v>735</v>
      </c>
      <c r="QCD96" s="917" t="s">
        <v>735</v>
      </c>
      <c r="QCE96" s="917" t="s">
        <v>735</v>
      </c>
      <c r="QCF96" s="917" t="s">
        <v>735</v>
      </c>
      <c r="QCG96" s="917" t="s">
        <v>735</v>
      </c>
      <c r="QCH96" s="917" t="s">
        <v>735</v>
      </c>
      <c r="QCI96" s="917" t="s">
        <v>735</v>
      </c>
      <c r="QCJ96" s="917" t="s">
        <v>735</v>
      </c>
      <c r="QCK96" s="917" t="s">
        <v>735</v>
      </c>
      <c r="QCL96" s="917" t="s">
        <v>735</v>
      </c>
      <c r="QCM96" s="917" t="s">
        <v>735</v>
      </c>
      <c r="QCN96" s="917" t="s">
        <v>735</v>
      </c>
      <c r="QCO96" s="917" t="s">
        <v>735</v>
      </c>
      <c r="QCP96" s="917" t="s">
        <v>735</v>
      </c>
      <c r="QCQ96" s="917" t="s">
        <v>735</v>
      </c>
      <c r="QCR96" s="917" t="s">
        <v>735</v>
      </c>
      <c r="QCS96" s="917" t="s">
        <v>735</v>
      </c>
      <c r="QCT96" s="917" t="s">
        <v>735</v>
      </c>
      <c r="QCU96" s="917" t="s">
        <v>735</v>
      </c>
      <c r="QCV96" s="917" t="s">
        <v>735</v>
      </c>
      <c r="QCW96" s="917" t="s">
        <v>735</v>
      </c>
      <c r="QCX96" s="917" t="s">
        <v>735</v>
      </c>
      <c r="QCY96" s="917" t="s">
        <v>735</v>
      </c>
      <c r="QCZ96" s="917" t="s">
        <v>735</v>
      </c>
      <c r="QDA96" s="917" t="s">
        <v>735</v>
      </c>
      <c r="QDB96" s="917" t="s">
        <v>735</v>
      </c>
      <c r="QDC96" s="917" t="s">
        <v>735</v>
      </c>
      <c r="QDD96" s="917" t="s">
        <v>735</v>
      </c>
      <c r="QDE96" s="917" t="s">
        <v>735</v>
      </c>
      <c r="QDF96" s="917" t="s">
        <v>735</v>
      </c>
      <c r="QDG96" s="917" t="s">
        <v>735</v>
      </c>
      <c r="QDH96" s="917" t="s">
        <v>735</v>
      </c>
      <c r="QDI96" s="917" t="s">
        <v>735</v>
      </c>
      <c r="QDJ96" s="917" t="s">
        <v>735</v>
      </c>
      <c r="QDK96" s="917" t="s">
        <v>735</v>
      </c>
      <c r="QDL96" s="917" t="s">
        <v>735</v>
      </c>
      <c r="QDM96" s="917" t="s">
        <v>735</v>
      </c>
      <c r="QDN96" s="917" t="s">
        <v>735</v>
      </c>
      <c r="QDO96" s="917" t="s">
        <v>735</v>
      </c>
      <c r="QDP96" s="917" t="s">
        <v>735</v>
      </c>
      <c r="QDQ96" s="917" t="s">
        <v>735</v>
      </c>
      <c r="QDR96" s="917" t="s">
        <v>735</v>
      </c>
      <c r="QDS96" s="917" t="s">
        <v>735</v>
      </c>
      <c r="QDT96" s="917" t="s">
        <v>735</v>
      </c>
      <c r="QDU96" s="917" t="s">
        <v>735</v>
      </c>
      <c r="QDV96" s="917" t="s">
        <v>735</v>
      </c>
      <c r="QDW96" s="917" t="s">
        <v>735</v>
      </c>
      <c r="QDX96" s="917" t="s">
        <v>735</v>
      </c>
      <c r="QDY96" s="917" t="s">
        <v>735</v>
      </c>
      <c r="QDZ96" s="917" t="s">
        <v>735</v>
      </c>
      <c r="QEA96" s="917" t="s">
        <v>735</v>
      </c>
      <c r="QEB96" s="917" t="s">
        <v>735</v>
      </c>
      <c r="QEC96" s="917" t="s">
        <v>735</v>
      </c>
      <c r="QED96" s="917" t="s">
        <v>735</v>
      </c>
      <c r="QEE96" s="917" t="s">
        <v>735</v>
      </c>
      <c r="QEF96" s="917" t="s">
        <v>735</v>
      </c>
      <c r="QEG96" s="917" t="s">
        <v>735</v>
      </c>
      <c r="QEH96" s="917" t="s">
        <v>735</v>
      </c>
      <c r="QEI96" s="917" t="s">
        <v>735</v>
      </c>
      <c r="QEJ96" s="917" t="s">
        <v>735</v>
      </c>
      <c r="QEK96" s="917" t="s">
        <v>735</v>
      </c>
      <c r="QEL96" s="917" t="s">
        <v>735</v>
      </c>
      <c r="QEM96" s="917" t="s">
        <v>735</v>
      </c>
      <c r="QEN96" s="917" t="s">
        <v>735</v>
      </c>
      <c r="QEO96" s="917" t="s">
        <v>735</v>
      </c>
      <c r="QEP96" s="917" t="s">
        <v>735</v>
      </c>
      <c r="QEQ96" s="917" t="s">
        <v>735</v>
      </c>
      <c r="QER96" s="917" t="s">
        <v>735</v>
      </c>
      <c r="QES96" s="917" t="s">
        <v>735</v>
      </c>
      <c r="QET96" s="917" t="s">
        <v>735</v>
      </c>
      <c r="QEU96" s="917" t="s">
        <v>735</v>
      </c>
      <c r="QEV96" s="917" t="s">
        <v>735</v>
      </c>
      <c r="QEW96" s="917" t="s">
        <v>735</v>
      </c>
      <c r="QEX96" s="917" t="s">
        <v>735</v>
      </c>
      <c r="QEY96" s="917" t="s">
        <v>735</v>
      </c>
      <c r="QEZ96" s="917" t="s">
        <v>735</v>
      </c>
      <c r="QFA96" s="917" t="s">
        <v>735</v>
      </c>
      <c r="QFB96" s="917" t="s">
        <v>735</v>
      </c>
      <c r="QFC96" s="917" t="s">
        <v>735</v>
      </c>
      <c r="QFD96" s="917" t="s">
        <v>735</v>
      </c>
      <c r="QFE96" s="917" t="s">
        <v>735</v>
      </c>
      <c r="QFF96" s="917" t="s">
        <v>735</v>
      </c>
      <c r="QFG96" s="917" t="s">
        <v>735</v>
      </c>
      <c r="QFH96" s="917" t="s">
        <v>735</v>
      </c>
      <c r="QFI96" s="917" t="s">
        <v>735</v>
      </c>
      <c r="QFJ96" s="917" t="s">
        <v>735</v>
      </c>
      <c r="QFK96" s="917" t="s">
        <v>735</v>
      </c>
      <c r="QFL96" s="917" t="s">
        <v>735</v>
      </c>
      <c r="QFM96" s="917" t="s">
        <v>735</v>
      </c>
      <c r="QFN96" s="917" t="s">
        <v>735</v>
      </c>
      <c r="QFO96" s="917" t="s">
        <v>735</v>
      </c>
      <c r="QFP96" s="917" t="s">
        <v>735</v>
      </c>
      <c r="QFQ96" s="917" t="s">
        <v>735</v>
      </c>
      <c r="QFR96" s="917" t="s">
        <v>735</v>
      </c>
      <c r="QFS96" s="917" t="s">
        <v>735</v>
      </c>
      <c r="QFT96" s="917" t="s">
        <v>735</v>
      </c>
      <c r="QFU96" s="917" t="s">
        <v>735</v>
      </c>
      <c r="QFV96" s="917" t="s">
        <v>735</v>
      </c>
      <c r="QFW96" s="917" t="s">
        <v>735</v>
      </c>
      <c r="QFX96" s="917" t="s">
        <v>735</v>
      </c>
      <c r="QFY96" s="917" t="s">
        <v>735</v>
      </c>
      <c r="QFZ96" s="917" t="s">
        <v>735</v>
      </c>
      <c r="QGA96" s="917" t="s">
        <v>735</v>
      </c>
      <c r="QGB96" s="917" t="s">
        <v>735</v>
      </c>
      <c r="QGC96" s="917" t="s">
        <v>735</v>
      </c>
      <c r="QGD96" s="917" t="s">
        <v>735</v>
      </c>
      <c r="QGE96" s="917" t="s">
        <v>735</v>
      </c>
      <c r="QGF96" s="917" t="s">
        <v>735</v>
      </c>
      <c r="QGG96" s="917" t="s">
        <v>735</v>
      </c>
      <c r="QGH96" s="917" t="s">
        <v>735</v>
      </c>
      <c r="QGI96" s="917" t="s">
        <v>735</v>
      </c>
      <c r="QGJ96" s="917" t="s">
        <v>735</v>
      </c>
      <c r="QGK96" s="917" t="s">
        <v>735</v>
      </c>
      <c r="QGL96" s="917" t="s">
        <v>735</v>
      </c>
      <c r="QGM96" s="917" t="s">
        <v>735</v>
      </c>
      <c r="QGN96" s="917" t="s">
        <v>735</v>
      </c>
      <c r="QGO96" s="917" t="s">
        <v>735</v>
      </c>
      <c r="QGP96" s="917" t="s">
        <v>735</v>
      </c>
      <c r="QGQ96" s="917" t="s">
        <v>735</v>
      </c>
      <c r="QGR96" s="917" t="s">
        <v>735</v>
      </c>
      <c r="QGS96" s="917" t="s">
        <v>735</v>
      </c>
      <c r="QGT96" s="917" t="s">
        <v>735</v>
      </c>
      <c r="QGU96" s="917" t="s">
        <v>735</v>
      </c>
      <c r="QGV96" s="917" t="s">
        <v>735</v>
      </c>
      <c r="QGW96" s="917" t="s">
        <v>735</v>
      </c>
      <c r="QGX96" s="917" t="s">
        <v>735</v>
      </c>
      <c r="QGY96" s="917" t="s">
        <v>735</v>
      </c>
      <c r="QGZ96" s="917" t="s">
        <v>735</v>
      </c>
      <c r="QHA96" s="917" t="s">
        <v>735</v>
      </c>
      <c r="QHB96" s="917" t="s">
        <v>735</v>
      </c>
      <c r="QHC96" s="917" t="s">
        <v>735</v>
      </c>
      <c r="QHD96" s="917" t="s">
        <v>735</v>
      </c>
      <c r="QHE96" s="917" t="s">
        <v>735</v>
      </c>
      <c r="QHF96" s="917" t="s">
        <v>735</v>
      </c>
      <c r="QHG96" s="917" t="s">
        <v>735</v>
      </c>
      <c r="QHH96" s="917" t="s">
        <v>735</v>
      </c>
      <c r="QHI96" s="917" t="s">
        <v>735</v>
      </c>
      <c r="QHJ96" s="917" t="s">
        <v>735</v>
      </c>
      <c r="QHK96" s="917" t="s">
        <v>735</v>
      </c>
      <c r="QHL96" s="917" t="s">
        <v>735</v>
      </c>
      <c r="QHM96" s="917" t="s">
        <v>735</v>
      </c>
      <c r="QHN96" s="917" t="s">
        <v>735</v>
      </c>
      <c r="QHO96" s="917" t="s">
        <v>735</v>
      </c>
      <c r="QHP96" s="917" t="s">
        <v>735</v>
      </c>
      <c r="QHQ96" s="917" t="s">
        <v>735</v>
      </c>
      <c r="QHR96" s="917" t="s">
        <v>735</v>
      </c>
      <c r="QHS96" s="917" t="s">
        <v>735</v>
      </c>
      <c r="QHT96" s="917" t="s">
        <v>735</v>
      </c>
      <c r="QHU96" s="917" t="s">
        <v>735</v>
      </c>
      <c r="QHV96" s="917" t="s">
        <v>735</v>
      </c>
      <c r="QHW96" s="917" t="s">
        <v>735</v>
      </c>
      <c r="QHX96" s="917" t="s">
        <v>735</v>
      </c>
      <c r="QHY96" s="917" t="s">
        <v>735</v>
      </c>
      <c r="QHZ96" s="917" t="s">
        <v>735</v>
      </c>
      <c r="QIA96" s="917" t="s">
        <v>735</v>
      </c>
      <c r="QIB96" s="917" t="s">
        <v>735</v>
      </c>
      <c r="QIC96" s="917" t="s">
        <v>735</v>
      </c>
      <c r="QID96" s="917" t="s">
        <v>735</v>
      </c>
      <c r="QIE96" s="917" t="s">
        <v>735</v>
      </c>
      <c r="QIF96" s="917" t="s">
        <v>735</v>
      </c>
      <c r="QIG96" s="917" t="s">
        <v>735</v>
      </c>
      <c r="QIH96" s="917" t="s">
        <v>735</v>
      </c>
      <c r="QII96" s="917" t="s">
        <v>735</v>
      </c>
      <c r="QIJ96" s="917" t="s">
        <v>735</v>
      </c>
      <c r="QIK96" s="917" t="s">
        <v>735</v>
      </c>
      <c r="QIL96" s="917" t="s">
        <v>735</v>
      </c>
      <c r="QIM96" s="917" t="s">
        <v>735</v>
      </c>
      <c r="QIN96" s="917" t="s">
        <v>735</v>
      </c>
      <c r="QIO96" s="917" t="s">
        <v>735</v>
      </c>
      <c r="QIP96" s="917" t="s">
        <v>735</v>
      </c>
      <c r="QIQ96" s="917" t="s">
        <v>735</v>
      </c>
      <c r="QIR96" s="917" t="s">
        <v>735</v>
      </c>
      <c r="QIS96" s="917" t="s">
        <v>735</v>
      </c>
      <c r="QIT96" s="917" t="s">
        <v>735</v>
      </c>
      <c r="QIU96" s="917" t="s">
        <v>735</v>
      </c>
      <c r="QIV96" s="917" t="s">
        <v>735</v>
      </c>
      <c r="QIW96" s="917" t="s">
        <v>735</v>
      </c>
      <c r="QIX96" s="917" t="s">
        <v>735</v>
      </c>
      <c r="QIY96" s="917" t="s">
        <v>735</v>
      </c>
      <c r="QIZ96" s="917" t="s">
        <v>735</v>
      </c>
      <c r="QJA96" s="917" t="s">
        <v>735</v>
      </c>
      <c r="QJB96" s="917" t="s">
        <v>735</v>
      </c>
      <c r="QJC96" s="917" t="s">
        <v>735</v>
      </c>
      <c r="QJD96" s="917" t="s">
        <v>735</v>
      </c>
      <c r="QJE96" s="917" t="s">
        <v>735</v>
      </c>
      <c r="QJF96" s="917" t="s">
        <v>735</v>
      </c>
      <c r="QJG96" s="917" t="s">
        <v>735</v>
      </c>
      <c r="QJH96" s="917" t="s">
        <v>735</v>
      </c>
      <c r="QJI96" s="917" t="s">
        <v>735</v>
      </c>
      <c r="QJJ96" s="917" t="s">
        <v>735</v>
      </c>
      <c r="QJK96" s="917" t="s">
        <v>735</v>
      </c>
      <c r="QJL96" s="917" t="s">
        <v>735</v>
      </c>
      <c r="QJM96" s="917" t="s">
        <v>735</v>
      </c>
      <c r="QJN96" s="917" t="s">
        <v>735</v>
      </c>
      <c r="QJO96" s="917" t="s">
        <v>735</v>
      </c>
      <c r="QJP96" s="917" t="s">
        <v>735</v>
      </c>
      <c r="QJQ96" s="917" t="s">
        <v>735</v>
      </c>
      <c r="QJR96" s="917" t="s">
        <v>735</v>
      </c>
      <c r="QJS96" s="917" t="s">
        <v>735</v>
      </c>
      <c r="QJT96" s="917" t="s">
        <v>735</v>
      </c>
      <c r="QJU96" s="917" t="s">
        <v>735</v>
      </c>
      <c r="QJV96" s="917" t="s">
        <v>735</v>
      </c>
      <c r="QJW96" s="917" t="s">
        <v>735</v>
      </c>
      <c r="QJX96" s="917" t="s">
        <v>735</v>
      </c>
      <c r="QJY96" s="917" t="s">
        <v>735</v>
      </c>
      <c r="QJZ96" s="917" t="s">
        <v>735</v>
      </c>
      <c r="QKA96" s="917" t="s">
        <v>735</v>
      </c>
      <c r="QKB96" s="917" t="s">
        <v>735</v>
      </c>
      <c r="QKC96" s="917" t="s">
        <v>735</v>
      </c>
      <c r="QKD96" s="917" t="s">
        <v>735</v>
      </c>
      <c r="QKE96" s="917" t="s">
        <v>735</v>
      </c>
      <c r="QKF96" s="917" t="s">
        <v>735</v>
      </c>
      <c r="QKG96" s="917" t="s">
        <v>735</v>
      </c>
      <c r="QKH96" s="917" t="s">
        <v>735</v>
      </c>
      <c r="QKI96" s="917" t="s">
        <v>735</v>
      </c>
      <c r="QKJ96" s="917" t="s">
        <v>735</v>
      </c>
      <c r="QKK96" s="917" t="s">
        <v>735</v>
      </c>
      <c r="QKL96" s="917" t="s">
        <v>735</v>
      </c>
      <c r="QKM96" s="917" t="s">
        <v>735</v>
      </c>
      <c r="QKN96" s="917" t="s">
        <v>735</v>
      </c>
      <c r="QKO96" s="917" t="s">
        <v>735</v>
      </c>
      <c r="QKP96" s="917" t="s">
        <v>735</v>
      </c>
      <c r="QKQ96" s="917" t="s">
        <v>735</v>
      </c>
      <c r="QKR96" s="917" t="s">
        <v>735</v>
      </c>
      <c r="QKS96" s="917" t="s">
        <v>735</v>
      </c>
      <c r="QKT96" s="917" t="s">
        <v>735</v>
      </c>
      <c r="QKU96" s="917" t="s">
        <v>735</v>
      </c>
      <c r="QKV96" s="917" t="s">
        <v>735</v>
      </c>
      <c r="QKW96" s="917" t="s">
        <v>735</v>
      </c>
      <c r="QKX96" s="917" t="s">
        <v>735</v>
      </c>
      <c r="QKY96" s="917" t="s">
        <v>735</v>
      </c>
      <c r="QKZ96" s="917" t="s">
        <v>735</v>
      </c>
      <c r="QLA96" s="917" t="s">
        <v>735</v>
      </c>
      <c r="QLB96" s="917" t="s">
        <v>735</v>
      </c>
      <c r="QLC96" s="917" t="s">
        <v>735</v>
      </c>
      <c r="QLD96" s="917" t="s">
        <v>735</v>
      </c>
      <c r="QLE96" s="917" t="s">
        <v>735</v>
      </c>
      <c r="QLF96" s="917" t="s">
        <v>735</v>
      </c>
      <c r="QLG96" s="917" t="s">
        <v>735</v>
      </c>
      <c r="QLH96" s="917" t="s">
        <v>735</v>
      </c>
      <c r="QLI96" s="917" t="s">
        <v>735</v>
      </c>
      <c r="QLJ96" s="917" t="s">
        <v>735</v>
      </c>
      <c r="QLK96" s="917" t="s">
        <v>735</v>
      </c>
      <c r="QLL96" s="917" t="s">
        <v>735</v>
      </c>
      <c r="QLM96" s="917" t="s">
        <v>735</v>
      </c>
      <c r="QLN96" s="917" t="s">
        <v>735</v>
      </c>
      <c r="QLO96" s="917" t="s">
        <v>735</v>
      </c>
      <c r="QLP96" s="917" t="s">
        <v>735</v>
      </c>
      <c r="QLQ96" s="917" t="s">
        <v>735</v>
      </c>
      <c r="QLR96" s="917" t="s">
        <v>735</v>
      </c>
      <c r="QLS96" s="917" t="s">
        <v>735</v>
      </c>
      <c r="QLT96" s="917" t="s">
        <v>735</v>
      </c>
      <c r="QLU96" s="917" t="s">
        <v>735</v>
      </c>
      <c r="QLV96" s="917" t="s">
        <v>735</v>
      </c>
      <c r="QLW96" s="917" t="s">
        <v>735</v>
      </c>
      <c r="QLX96" s="917" t="s">
        <v>735</v>
      </c>
      <c r="QLY96" s="917" t="s">
        <v>735</v>
      </c>
      <c r="QLZ96" s="917" t="s">
        <v>735</v>
      </c>
      <c r="QMA96" s="917" t="s">
        <v>735</v>
      </c>
      <c r="QMB96" s="917" t="s">
        <v>735</v>
      </c>
      <c r="QMC96" s="917" t="s">
        <v>735</v>
      </c>
      <c r="QMD96" s="917" t="s">
        <v>735</v>
      </c>
      <c r="QME96" s="917" t="s">
        <v>735</v>
      </c>
      <c r="QMF96" s="917" t="s">
        <v>735</v>
      </c>
      <c r="QMG96" s="917" t="s">
        <v>735</v>
      </c>
      <c r="QMH96" s="917" t="s">
        <v>735</v>
      </c>
      <c r="QMI96" s="917" t="s">
        <v>735</v>
      </c>
      <c r="QMJ96" s="917" t="s">
        <v>735</v>
      </c>
      <c r="QMK96" s="917" t="s">
        <v>735</v>
      </c>
      <c r="QML96" s="917" t="s">
        <v>735</v>
      </c>
      <c r="QMM96" s="917" t="s">
        <v>735</v>
      </c>
      <c r="QMN96" s="917" t="s">
        <v>735</v>
      </c>
      <c r="QMO96" s="917" t="s">
        <v>735</v>
      </c>
      <c r="QMP96" s="917" t="s">
        <v>735</v>
      </c>
      <c r="QMQ96" s="917" t="s">
        <v>735</v>
      </c>
      <c r="QMR96" s="917" t="s">
        <v>735</v>
      </c>
      <c r="QMS96" s="917" t="s">
        <v>735</v>
      </c>
      <c r="QMT96" s="917" t="s">
        <v>735</v>
      </c>
      <c r="QMU96" s="917" t="s">
        <v>735</v>
      </c>
      <c r="QMV96" s="917" t="s">
        <v>735</v>
      </c>
      <c r="QMW96" s="917" t="s">
        <v>735</v>
      </c>
      <c r="QMX96" s="917" t="s">
        <v>735</v>
      </c>
      <c r="QMY96" s="917" t="s">
        <v>735</v>
      </c>
      <c r="QMZ96" s="917" t="s">
        <v>735</v>
      </c>
      <c r="QNA96" s="917" t="s">
        <v>735</v>
      </c>
      <c r="QNB96" s="917" t="s">
        <v>735</v>
      </c>
      <c r="QNC96" s="917" t="s">
        <v>735</v>
      </c>
      <c r="QND96" s="917" t="s">
        <v>735</v>
      </c>
      <c r="QNE96" s="917" t="s">
        <v>735</v>
      </c>
      <c r="QNF96" s="917" t="s">
        <v>735</v>
      </c>
      <c r="QNG96" s="917" t="s">
        <v>735</v>
      </c>
      <c r="QNH96" s="917" t="s">
        <v>735</v>
      </c>
      <c r="QNI96" s="917" t="s">
        <v>735</v>
      </c>
      <c r="QNJ96" s="917" t="s">
        <v>735</v>
      </c>
      <c r="QNK96" s="917" t="s">
        <v>735</v>
      </c>
      <c r="QNL96" s="917" t="s">
        <v>735</v>
      </c>
      <c r="QNM96" s="917" t="s">
        <v>735</v>
      </c>
      <c r="QNN96" s="917" t="s">
        <v>735</v>
      </c>
      <c r="QNO96" s="917" t="s">
        <v>735</v>
      </c>
      <c r="QNP96" s="917" t="s">
        <v>735</v>
      </c>
      <c r="QNQ96" s="917" t="s">
        <v>735</v>
      </c>
      <c r="QNR96" s="917" t="s">
        <v>735</v>
      </c>
      <c r="QNS96" s="917" t="s">
        <v>735</v>
      </c>
      <c r="QNT96" s="917" t="s">
        <v>735</v>
      </c>
      <c r="QNU96" s="917" t="s">
        <v>735</v>
      </c>
      <c r="QNV96" s="917" t="s">
        <v>735</v>
      </c>
      <c r="QNW96" s="917" t="s">
        <v>735</v>
      </c>
      <c r="QNX96" s="917" t="s">
        <v>735</v>
      </c>
      <c r="QNY96" s="917" t="s">
        <v>735</v>
      </c>
      <c r="QNZ96" s="917" t="s">
        <v>735</v>
      </c>
      <c r="QOA96" s="917" t="s">
        <v>735</v>
      </c>
      <c r="QOB96" s="917" t="s">
        <v>735</v>
      </c>
      <c r="QOC96" s="917" t="s">
        <v>735</v>
      </c>
      <c r="QOD96" s="917" t="s">
        <v>735</v>
      </c>
      <c r="QOE96" s="917" t="s">
        <v>735</v>
      </c>
      <c r="QOF96" s="917" t="s">
        <v>735</v>
      </c>
      <c r="QOG96" s="917" t="s">
        <v>735</v>
      </c>
      <c r="QOH96" s="917" t="s">
        <v>735</v>
      </c>
      <c r="QOI96" s="917" t="s">
        <v>735</v>
      </c>
      <c r="QOJ96" s="917" t="s">
        <v>735</v>
      </c>
      <c r="QOK96" s="917" t="s">
        <v>735</v>
      </c>
      <c r="QOL96" s="917" t="s">
        <v>735</v>
      </c>
      <c r="QOM96" s="917" t="s">
        <v>735</v>
      </c>
      <c r="QON96" s="917" t="s">
        <v>735</v>
      </c>
      <c r="QOO96" s="917" t="s">
        <v>735</v>
      </c>
      <c r="QOP96" s="917" t="s">
        <v>735</v>
      </c>
      <c r="QOQ96" s="917" t="s">
        <v>735</v>
      </c>
      <c r="QOR96" s="917" t="s">
        <v>735</v>
      </c>
      <c r="QOS96" s="917" t="s">
        <v>735</v>
      </c>
      <c r="QOT96" s="917" t="s">
        <v>735</v>
      </c>
      <c r="QOU96" s="917" t="s">
        <v>735</v>
      </c>
      <c r="QOV96" s="917" t="s">
        <v>735</v>
      </c>
      <c r="QOW96" s="917" t="s">
        <v>735</v>
      </c>
      <c r="QOX96" s="917" t="s">
        <v>735</v>
      </c>
      <c r="QOY96" s="917" t="s">
        <v>735</v>
      </c>
      <c r="QOZ96" s="917" t="s">
        <v>735</v>
      </c>
      <c r="QPA96" s="917" t="s">
        <v>735</v>
      </c>
      <c r="QPB96" s="917" t="s">
        <v>735</v>
      </c>
      <c r="QPC96" s="917" t="s">
        <v>735</v>
      </c>
      <c r="QPD96" s="917" t="s">
        <v>735</v>
      </c>
      <c r="QPE96" s="917" t="s">
        <v>735</v>
      </c>
      <c r="QPF96" s="917" t="s">
        <v>735</v>
      </c>
      <c r="QPG96" s="917" t="s">
        <v>735</v>
      </c>
      <c r="QPH96" s="917" t="s">
        <v>735</v>
      </c>
      <c r="QPI96" s="917" t="s">
        <v>735</v>
      </c>
      <c r="QPJ96" s="917" t="s">
        <v>735</v>
      </c>
      <c r="QPK96" s="917" t="s">
        <v>735</v>
      </c>
      <c r="QPL96" s="917" t="s">
        <v>735</v>
      </c>
      <c r="QPM96" s="917" t="s">
        <v>735</v>
      </c>
      <c r="QPN96" s="917" t="s">
        <v>735</v>
      </c>
      <c r="QPO96" s="917" t="s">
        <v>735</v>
      </c>
      <c r="QPP96" s="917" t="s">
        <v>735</v>
      </c>
      <c r="QPQ96" s="917" t="s">
        <v>735</v>
      </c>
      <c r="QPR96" s="917" t="s">
        <v>735</v>
      </c>
      <c r="QPS96" s="917" t="s">
        <v>735</v>
      </c>
      <c r="QPT96" s="917" t="s">
        <v>735</v>
      </c>
      <c r="QPU96" s="917" t="s">
        <v>735</v>
      </c>
      <c r="QPV96" s="917" t="s">
        <v>735</v>
      </c>
      <c r="QPW96" s="917" t="s">
        <v>735</v>
      </c>
      <c r="QPX96" s="917" t="s">
        <v>735</v>
      </c>
      <c r="QPY96" s="917" t="s">
        <v>735</v>
      </c>
      <c r="QPZ96" s="917" t="s">
        <v>735</v>
      </c>
      <c r="QQA96" s="917" t="s">
        <v>735</v>
      </c>
      <c r="QQB96" s="917" t="s">
        <v>735</v>
      </c>
      <c r="QQC96" s="917" t="s">
        <v>735</v>
      </c>
      <c r="QQD96" s="917" t="s">
        <v>735</v>
      </c>
      <c r="QQE96" s="917" t="s">
        <v>735</v>
      </c>
      <c r="QQF96" s="917" t="s">
        <v>735</v>
      </c>
      <c r="QQG96" s="917" t="s">
        <v>735</v>
      </c>
      <c r="QQH96" s="917" t="s">
        <v>735</v>
      </c>
      <c r="QQI96" s="917" t="s">
        <v>735</v>
      </c>
      <c r="QQJ96" s="917" t="s">
        <v>735</v>
      </c>
      <c r="QQK96" s="917" t="s">
        <v>735</v>
      </c>
      <c r="QQL96" s="917" t="s">
        <v>735</v>
      </c>
      <c r="QQM96" s="917" t="s">
        <v>735</v>
      </c>
      <c r="QQN96" s="917" t="s">
        <v>735</v>
      </c>
      <c r="QQO96" s="917" t="s">
        <v>735</v>
      </c>
      <c r="QQP96" s="917" t="s">
        <v>735</v>
      </c>
      <c r="QQQ96" s="917" t="s">
        <v>735</v>
      </c>
      <c r="QQR96" s="917" t="s">
        <v>735</v>
      </c>
      <c r="QQS96" s="917" t="s">
        <v>735</v>
      </c>
      <c r="QQT96" s="917" t="s">
        <v>735</v>
      </c>
      <c r="QQU96" s="917" t="s">
        <v>735</v>
      </c>
      <c r="QQV96" s="917" t="s">
        <v>735</v>
      </c>
      <c r="QQW96" s="917" t="s">
        <v>735</v>
      </c>
      <c r="QQX96" s="917" t="s">
        <v>735</v>
      </c>
      <c r="QQY96" s="917" t="s">
        <v>735</v>
      </c>
      <c r="QQZ96" s="917" t="s">
        <v>735</v>
      </c>
      <c r="QRA96" s="917" t="s">
        <v>735</v>
      </c>
      <c r="QRB96" s="917" t="s">
        <v>735</v>
      </c>
      <c r="QRC96" s="917" t="s">
        <v>735</v>
      </c>
      <c r="QRD96" s="917" t="s">
        <v>735</v>
      </c>
      <c r="QRE96" s="917" t="s">
        <v>735</v>
      </c>
      <c r="QRF96" s="917" t="s">
        <v>735</v>
      </c>
      <c r="QRG96" s="917" t="s">
        <v>735</v>
      </c>
      <c r="QRH96" s="917" t="s">
        <v>735</v>
      </c>
      <c r="QRI96" s="917" t="s">
        <v>735</v>
      </c>
      <c r="QRJ96" s="917" t="s">
        <v>735</v>
      </c>
      <c r="QRK96" s="917" t="s">
        <v>735</v>
      </c>
      <c r="QRL96" s="917" t="s">
        <v>735</v>
      </c>
      <c r="QRM96" s="917" t="s">
        <v>735</v>
      </c>
      <c r="QRN96" s="917" t="s">
        <v>735</v>
      </c>
      <c r="QRO96" s="917" t="s">
        <v>735</v>
      </c>
      <c r="QRP96" s="917" t="s">
        <v>735</v>
      </c>
      <c r="QRQ96" s="917" t="s">
        <v>735</v>
      </c>
      <c r="QRR96" s="917" t="s">
        <v>735</v>
      </c>
      <c r="QRS96" s="917" t="s">
        <v>735</v>
      </c>
      <c r="QRT96" s="917" t="s">
        <v>735</v>
      </c>
      <c r="QRU96" s="917" t="s">
        <v>735</v>
      </c>
      <c r="QRV96" s="917" t="s">
        <v>735</v>
      </c>
      <c r="QRW96" s="917" t="s">
        <v>735</v>
      </c>
      <c r="QRX96" s="917" t="s">
        <v>735</v>
      </c>
      <c r="QRY96" s="917" t="s">
        <v>735</v>
      </c>
      <c r="QRZ96" s="917" t="s">
        <v>735</v>
      </c>
      <c r="QSA96" s="917" t="s">
        <v>735</v>
      </c>
      <c r="QSB96" s="917" t="s">
        <v>735</v>
      </c>
      <c r="QSC96" s="917" t="s">
        <v>735</v>
      </c>
      <c r="QSD96" s="917" t="s">
        <v>735</v>
      </c>
      <c r="QSE96" s="917" t="s">
        <v>735</v>
      </c>
      <c r="QSF96" s="917" t="s">
        <v>735</v>
      </c>
      <c r="QSG96" s="917" t="s">
        <v>735</v>
      </c>
      <c r="QSH96" s="917" t="s">
        <v>735</v>
      </c>
      <c r="QSI96" s="917" t="s">
        <v>735</v>
      </c>
      <c r="QSJ96" s="917" t="s">
        <v>735</v>
      </c>
      <c r="QSK96" s="917" t="s">
        <v>735</v>
      </c>
      <c r="QSL96" s="917" t="s">
        <v>735</v>
      </c>
      <c r="QSM96" s="917" t="s">
        <v>735</v>
      </c>
      <c r="QSN96" s="917" t="s">
        <v>735</v>
      </c>
      <c r="QSO96" s="917" t="s">
        <v>735</v>
      </c>
      <c r="QSP96" s="917" t="s">
        <v>735</v>
      </c>
      <c r="QSQ96" s="917" t="s">
        <v>735</v>
      </c>
      <c r="QSR96" s="917" t="s">
        <v>735</v>
      </c>
      <c r="QSS96" s="917" t="s">
        <v>735</v>
      </c>
      <c r="QST96" s="917" t="s">
        <v>735</v>
      </c>
      <c r="QSU96" s="917" t="s">
        <v>735</v>
      </c>
      <c r="QSV96" s="917" t="s">
        <v>735</v>
      </c>
      <c r="QSW96" s="917" t="s">
        <v>735</v>
      </c>
      <c r="QSX96" s="917" t="s">
        <v>735</v>
      </c>
      <c r="QSY96" s="917" t="s">
        <v>735</v>
      </c>
      <c r="QSZ96" s="917" t="s">
        <v>735</v>
      </c>
      <c r="QTA96" s="917" t="s">
        <v>735</v>
      </c>
      <c r="QTB96" s="917" t="s">
        <v>735</v>
      </c>
      <c r="QTC96" s="917" t="s">
        <v>735</v>
      </c>
      <c r="QTD96" s="917" t="s">
        <v>735</v>
      </c>
      <c r="QTE96" s="917" t="s">
        <v>735</v>
      </c>
      <c r="QTF96" s="917" t="s">
        <v>735</v>
      </c>
      <c r="QTG96" s="917" t="s">
        <v>735</v>
      </c>
      <c r="QTH96" s="917" t="s">
        <v>735</v>
      </c>
      <c r="QTI96" s="917" t="s">
        <v>735</v>
      </c>
      <c r="QTJ96" s="917" t="s">
        <v>735</v>
      </c>
      <c r="QTK96" s="917" t="s">
        <v>735</v>
      </c>
      <c r="QTL96" s="917" t="s">
        <v>735</v>
      </c>
      <c r="QTM96" s="917" t="s">
        <v>735</v>
      </c>
      <c r="QTN96" s="917" t="s">
        <v>735</v>
      </c>
      <c r="QTO96" s="917" t="s">
        <v>735</v>
      </c>
      <c r="QTP96" s="917" t="s">
        <v>735</v>
      </c>
      <c r="QTQ96" s="917" t="s">
        <v>735</v>
      </c>
      <c r="QTR96" s="917" t="s">
        <v>735</v>
      </c>
      <c r="QTS96" s="917" t="s">
        <v>735</v>
      </c>
      <c r="QTT96" s="917" t="s">
        <v>735</v>
      </c>
      <c r="QTU96" s="917" t="s">
        <v>735</v>
      </c>
      <c r="QTV96" s="917" t="s">
        <v>735</v>
      </c>
      <c r="QTW96" s="917" t="s">
        <v>735</v>
      </c>
      <c r="QTX96" s="917" t="s">
        <v>735</v>
      </c>
      <c r="QTY96" s="917" t="s">
        <v>735</v>
      </c>
      <c r="QTZ96" s="917" t="s">
        <v>735</v>
      </c>
      <c r="QUA96" s="917" t="s">
        <v>735</v>
      </c>
      <c r="QUB96" s="917" t="s">
        <v>735</v>
      </c>
      <c r="QUC96" s="917" t="s">
        <v>735</v>
      </c>
      <c r="QUD96" s="917" t="s">
        <v>735</v>
      </c>
      <c r="QUE96" s="917" t="s">
        <v>735</v>
      </c>
      <c r="QUF96" s="917" t="s">
        <v>735</v>
      </c>
      <c r="QUG96" s="917" t="s">
        <v>735</v>
      </c>
      <c r="QUH96" s="917" t="s">
        <v>735</v>
      </c>
      <c r="QUI96" s="917" t="s">
        <v>735</v>
      </c>
      <c r="QUJ96" s="917" t="s">
        <v>735</v>
      </c>
      <c r="QUK96" s="917" t="s">
        <v>735</v>
      </c>
      <c r="QUL96" s="917" t="s">
        <v>735</v>
      </c>
      <c r="QUM96" s="917" t="s">
        <v>735</v>
      </c>
      <c r="QUN96" s="917" t="s">
        <v>735</v>
      </c>
      <c r="QUO96" s="917" t="s">
        <v>735</v>
      </c>
      <c r="QUP96" s="917" t="s">
        <v>735</v>
      </c>
      <c r="QUQ96" s="917" t="s">
        <v>735</v>
      </c>
      <c r="QUR96" s="917" t="s">
        <v>735</v>
      </c>
      <c r="QUS96" s="917" t="s">
        <v>735</v>
      </c>
      <c r="QUT96" s="917" t="s">
        <v>735</v>
      </c>
      <c r="QUU96" s="917" t="s">
        <v>735</v>
      </c>
      <c r="QUV96" s="917" t="s">
        <v>735</v>
      </c>
      <c r="QUW96" s="917" t="s">
        <v>735</v>
      </c>
      <c r="QUX96" s="917" t="s">
        <v>735</v>
      </c>
      <c r="QUY96" s="917" t="s">
        <v>735</v>
      </c>
      <c r="QUZ96" s="917" t="s">
        <v>735</v>
      </c>
      <c r="QVA96" s="917" t="s">
        <v>735</v>
      </c>
      <c r="QVB96" s="917" t="s">
        <v>735</v>
      </c>
      <c r="QVC96" s="917" t="s">
        <v>735</v>
      </c>
      <c r="QVD96" s="917" t="s">
        <v>735</v>
      </c>
      <c r="QVE96" s="917" t="s">
        <v>735</v>
      </c>
      <c r="QVF96" s="917" t="s">
        <v>735</v>
      </c>
      <c r="QVG96" s="917" t="s">
        <v>735</v>
      </c>
      <c r="QVH96" s="917" t="s">
        <v>735</v>
      </c>
      <c r="QVI96" s="917" t="s">
        <v>735</v>
      </c>
      <c r="QVJ96" s="917" t="s">
        <v>735</v>
      </c>
      <c r="QVK96" s="917" t="s">
        <v>735</v>
      </c>
      <c r="QVL96" s="917" t="s">
        <v>735</v>
      </c>
      <c r="QVM96" s="917" t="s">
        <v>735</v>
      </c>
      <c r="QVN96" s="917" t="s">
        <v>735</v>
      </c>
      <c r="QVO96" s="917" t="s">
        <v>735</v>
      </c>
      <c r="QVP96" s="917" t="s">
        <v>735</v>
      </c>
      <c r="QVQ96" s="917" t="s">
        <v>735</v>
      </c>
      <c r="QVR96" s="917" t="s">
        <v>735</v>
      </c>
      <c r="QVS96" s="917" t="s">
        <v>735</v>
      </c>
      <c r="QVT96" s="917" t="s">
        <v>735</v>
      </c>
      <c r="QVU96" s="917" t="s">
        <v>735</v>
      </c>
      <c r="QVV96" s="917" t="s">
        <v>735</v>
      </c>
      <c r="QVW96" s="917" t="s">
        <v>735</v>
      </c>
      <c r="QVX96" s="917" t="s">
        <v>735</v>
      </c>
      <c r="QVY96" s="917" t="s">
        <v>735</v>
      </c>
      <c r="QVZ96" s="917" t="s">
        <v>735</v>
      </c>
      <c r="QWA96" s="917" t="s">
        <v>735</v>
      </c>
      <c r="QWB96" s="917" t="s">
        <v>735</v>
      </c>
      <c r="QWC96" s="917" t="s">
        <v>735</v>
      </c>
      <c r="QWD96" s="917" t="s">
        <v>735</v>
      </c>
      <c r="QWE96" s="917" t="s">
        <v>735</v>
      </c>
      <c r="QWF96" s="917" t="s">
        <v>735</v>
      </c>
      <c r="QWG96" s="917" t="s">
        <v>735</v>
      </c>
      <c r="QWH96" s="917" t="s">
        <v>735</v>
      </c>
      <c r="QWI96" s="917" t="s">
        <v>735</v>
      </c>
      <c r="QWJ96" s="917" t="s">
        <v>735</v>
      </c>
      <c r="QWK96" s="917" t="s">
        <v>735</v>
      </c>
      <c r="QWL96" s="917" t="s">
        <v>735</v>
      </c>
      <c r="QWM96" s="917" t="s">
        <v>735</v>
      </c>
      <c r="QWN96" s="917" t="s">
        <v>735</v>
      </c>
      <c r="QWO96" s="917" t="s">
        <v>735</v>
      </c>
      <c r="QWP96" s="917" t="s">
        <v>735</v>
      </c>
      <c r="QWQ96" s="917" t="s">
        <v>735</v>
      </c>
      <c r="QWR96" s="917" t="s">
        <v>735</v>
      </c>
      <c r="QWS96" s="917" t="s">
        <v>735</v>
      </c>
      <c r="QWT96" s="917" t="s">
        <v>735</v>
      </c>
      <c r="QWU96" s="917" t="s">
        <v>735</v>
      </c>
      <c r="QWV96" s="917" t="s">
        <v>735</v>
      </c>
      <c r="QWW96" s="917" t="s">
        <v>735</v>
      </c>
      <c r="QWX96" s="917" t="s">
        <v>735</v>
      </c>
      <c r="QWY96" s="917" t="s">
        <v>735</v>
      </c>
      <c r="QWZ96" s="917" t="s">
        <v>735</v>
      </c>
      <c r="QXA96" s="917" t="s">
        <v>735</v>
      </c>
      <c r="QXB96" s="917" t="s">
        <v>735</v>
      </c>
      <c r="QXC96" s="917" t="s">
        <v>735</v>
      </c>
      <c r="QXD96" s="917" t="s">
        <v>735</v>
      </c>
      <c r="QXE96" s="917" t="s">
        <v>735</v>
      </c>
      <c r="QXF96" s="917" t="s">
        <v>735</v>
      </c>
      <c r="QXG96" s="917" t="s">
        <v>735</v>
      </c>
      <c r="QXH96" s="917" t="s">
        <v>735</v>
      </c>
      <c r="QXI96" s="917" t="s">
        <v>735</v>
      </c>
      <c r="QXJ96" s="917" t="s">
        <v>735</v>
      </c>
      <c r="QXK96" s="917" t="s">
        <v>735</v>
      </c>
      <c r="QXL96" s="917" t="s">
        <v>735</v>
      </c>
      <c r="QXM96" s="917" t="s">
        <v>735</v>
      </c>
      <c r="QXN96" s="917" t="s">
        <v>735</v>
      </c>
      <c r="QXO96" s="917" t="s">
        <v>735</v>
      </c>
      <c r="QXP96" s="917" t="s">
        <v>735</v>
      </c>
      <c r="QXQ96" s="917" t="s">
        <v>735</v>
      </c>
      <c r="QXR96" s="917" t="s">
        <v>735</v>
      </c>
      <c r="QXS96" s="917" t="s">
        <v>735</v>
      </c>
      <c r="QXT96" s="917" t="s">
        <v>735</v>
      </c>
      <c r="QXU96" s="917" t="s">
        <v>735</v>
      </c>
      <c r="QXV96" s="917" t="s">
        <v>735</v>
      </c>
      <c r="QXW96" s="917" t="s">
        <v>735</v>
      </c>
      <c r="QXX96" s="917" t="s">
        <v>735</v>
      </c>
      <c r="QXY96" s="917" t="s">
        <v>735</v>
      </c>
      <c r="QXZ96" s="917" t="s">
        <v>735</v>
      </c>
      <c r="QYA96" s="917" t="s">
        <v>735</v>
      </c>
      <c r="QYB96" s="917" t="s">
        <v>735</v>
      </c>
      <c r="QYC96" s="917" t="s">
        <v>735</v>
      </c>
      <c r="QYD96" s="917" t="s">
        <v>735</v>
      </c>
      <c r="QYE96" s="917" t="s">
        <v>735</v>
      </c>
      <c r="QYF96" s="917" t="s">
        <v>735</v>
      </c>
      <c r="QYG96" s="917" t="s">
        <v>735</v>
      </c>
      <c r="QYH96" s="917" t="s">
        <v>735</v>
      </c>
      <c r="QYI96" s="917" t="s">
        <v>735</v>
      </c>
      <c r="QYJ96" s="917" t="s">
        <v>735</v>
      </c>
      <c r="QYK96" s="917" t="s">
        <v>735</v>
      </c>
      <c r="QYL96" s="917" t="s">
        <v>735</v>
      </c>
      <c r="QYM96" s="917" t="s">
        <v>735</v>
      </c>
      <c r="QYN96" s="917" t="s">
        <v>735</v>
      </c>
      <c r="QYO96" s="917" t="s">
        <v>735</v>
      </c>
      <c r="QYP96" s="917" t="s">
        <v>735</v>
      </c>
      <c r="QYQ96" s="917" t="s">
        <v>735</v>
      </c>
      <c r="QYR96" s="917" t="s">
        <v>735</v>
      </c>
      <c r="QYS96" s="917" t="s">
        <v>735</v>
      </c>
      <c r="QYT96" s="917" t="s">
        <v>735</v>
      </c>
      <c r="QYU96" s="917" t="s">
        <v>735</v>
      </c>
      <c r="QYV96" s="917" t="s">
        <v>735</v>
      </c>
      <c r="QYW96" s="917" t="s">
        <v>735</v>
      </c>
      <c r="QYX96" s="917" t="s">
        <v>735</v>
      </c>
      <c r="QYY96" s="917" t="s">
        <v>735</v>
      </c>
      <c r="QYZ96" s="917" t="s">
        <v>735</v>
      </c>
      <c r="QZA96" s="917" t="s">
        <v>735</v>
      </c>
      <c r="QZB96" s="917" t="s">
        <v>735</v>
      </c>
      <c r="QZC96" s="917" t="s">
        <v>735</v>
      </c>
      <c r="QZD96" s="917" t="s">
        <v>735</v>
      </c>
      <c r="QZE96" s="917" t="s">
        <v>735</v>
      </c>
      <c r="QZF96" s="917" t="s">
        <v>735</v>
      </c>
      <c r="QZG96" s="917" t="s">
        <v>735</v>
      </c>
      <c r="QZH96" s="917" t="s">
        <v>735</v>
      </c>
      <c r="QZI96" s="917" t="s">
        <v>735</v>
      </c>
      <c r="QZJ96" s="917" t="s">
        <v>735</v>
      </c>
      <c r="QZK96" s="917" t="s">
        <v>735</v>
      </c>
      <c r="QZL96" s="917" t="s">
        <v>735</v>
      </c>
      <c r="QZM96" s="917" t="s">
        <v>735</v>
      </c>
      <c r="QZN96" s="917" t="s">
        <v>735</v>
      </c>
      <c r="QZO96" s="917" t="s">
        <v>735</v>
      </c>
      <c r="QZP96" s="917" t="s">
        <v>735</v>
      </c>
      <c r="QZQ96" s="917" t="s">
        <v>735</v>
      </c>
      <c r="QZR96" s="917" t="s">
        <v>735</v>
      </c>
      <c r="QZS96" s="917" t="s">
        <v>735</v>
      </c>
      <c r="QZT96" s="917" t="s">
        <v>735</v>
      </c>
      <c r="QZU96" s="917" t="s">
        <v>735</v>
      </c>
      <c r="QZV96" s="917" t="s">
        <v>735</v>
      </c>
      <c r="QZW96" s="917" t="s">
        <v>735</v>
      </c>
      <c r="QZX96" s="917" t="s">
        <v>735</v>
      </c>
      <c r="QZY96" s="917" t="s">
        <v>735</v>
      </c>
      <c r="QZZ96" s="917" t="s">
        <v>735</v>
      </c>
      <c r="RAA96" s="917" t="s">
        <v>735</v>
      </c>
      <c r="RAB96" s="917" t="s">
        <v>735</v>
      </c>
      <c r="RAC96" s="917" t="s">
        <v>735</v>
      </c>
      <c r="RAD96" s="917" t="s">
        <v>735</v>
      </c>
      <c r="RAE96" s="917" t="s">
        <v>735</v>
      </c>
      <c r="RAF96" s="917" t="s">
        <v>735</v>
      </c>
      <c r="RAG96" s="917" t="s">
        <v>735</v>
      </c>
      <c r="RAH96" s="917" t="s">
        <v>735</v>
      </c>
      <c r="RAI96" s="917" t="s">
        <v>735</v>
      </c>
      <c r="RAJ96" s="917" t="s">
        <v>735</v>
      </c>
      <c r="RAK96" s="917" t="s">
        <v>735</v>
      </c>
      <c r="RAL96" s="917" t="s">
        <v>735</v>
      </c>
      <c r="RAM96" s="917" t="s">
        <v>735</v>
      </c>
      <c r="RAN96" s="917" t="s">
        <v>735</v>
      </c>
      <c r="RAO96" s="917" t="s">
        <v>735</v>
      </c>
      <c r="RAP96" s="917" t="s">
        <v>735</v>
      </c>
      <c r="RAQ96" s="917" t="s">
        <v>735</v>
      </c>
      <c r="RAR96" s="917" t="s">
        <v>735</v>
      </c>
      <c r="RAS96" s="917" t="s">
        <v>735</v>
      </c>
      <c r="RAT96" s="917" t="s">
        <v>735</v>
      </c>
      <c r="RAU96" s="917" t="s">
        <v>735</v>
      </c>
      <c r="RAV96" s="917" t="s">
        <v>735</v>
      </c>
      <c r="RAW96" s="917" t="s">
        <v>735</v>
      </c>
      <c r="RAX96" s="917" t="s">
        <v>735</v>
      </c>
      <c r="RAY96" s="917" t="s">
        <v>735</v>
      </c>
      <c r="RAZ96" s="917" t="s">
        <v>735</v>
      </c>
      <c r="RBA96" s="917" t="s">
        <v>735</v>
      </c>
      <c r="RBB96" s="917" t="s">
        <v>735</v>
      </c>
      <c r="RBC96" s="917" t="s">
        <v>735</v>
      </c>
      <c r="RBD96" s="917" t="s">
        <v>735</v>
      </c>
      <c r="RBE96" s="917" t="s">
        <v>735</v>
      </c>
      <c r="RBF96" s="917" t="s">
        <v>735</v>
      </c>
      <c r="RBG96" s="917" t="s">
        <v>735</v>
      </c>
      <c r="RBH96" s="917" t="s">
        <v>735</v>
      </c>
      <c r="RBI96" s="917" t="s">
        <v>735</v>
      </c>
      <c r="RBJ96" s="917" t="s">
        <v>735</v>
      </c>
      <c r="RBK96" s="917" t="s">
        <v>735</v>
      </c>
      <c r="RBL96" s="917" t="s">
        <v>735</v>
      </c>
      <c r="RBM96" s="917" t="s">
        <v>735</v>
      </c>
      <c r="RBN96" s="917" t="s">
        <v>735</v>
      </c>
      <c r="RBO96" s="917" t="s">
        <v>735</v>
      </c>
      <c r="RBP96" s="917" t="s">
        <v>735</v>
      </c>
      <c r="RBQ96" s="917" t="s">
        <v>735</v>
      </c>
      <c r="RBR96" s="917" t="s">
        <v>735</v>
      </c>
      <c r="RBS96" s="917" t="s">
        <v>735</v>
      </c>
      <c r="RBT96" s="917" t="s">
        <v>735</v>
      </c>
      <c r="RBU96" s="917" t="s">
        <v>735</v>
      </c>
      <c r="RBV96" s="917" t="s">
        <v>735</v>
      </c>
      <c r="RBW96" s="917" t="s">
        <v>735</v>
      </c>
      <c r="RBX96" s="917" t="s">
        <v>735</v>
      </c>
      <c r="RBY96" s="917" t="s">
        <v>735</v>
      </c>
      <c r="RBZ96" s="917" t="s">
        <v>735</v>
      </c>
      <c r="RCA96" s="917" t="s">
        <v>735</v>
      </c>
      <c r="RCB96" s="917" t="s">
        <v>735</v>
      </c>
      <c r="RCC96" s="917" t="s">
        <v>735</v>
      </c>
      <c r="RCD96" s="917" t="s">
        <v>735</v>
      </c>
      <c r="RCE96" s="917" t="s">
        <v>735</v>
      </c>
      <c r="RCF96" s="917" t="s">
        <v>735</v>
      </c>
      <c r="RCG96" s="917" t="s">
        <v>735</v>
      </c>
      <c r="RCH96" s="917" t="s">
        <v>735</v>
      </c>
      <c r="RCI96" s="917" t="s">
        <v>735</v>
      </c>
      <c r="RCJ96" s="917" t="s">
        <v>735</v>
      </c>
      <c r="RCK96" s="917" t="s">
        <v>735</v>
      </c>
      <c r="RCL96" s="917" t="s">
        <v>735</v>
      </c>
      <c r="RCM96" s="917" t="s">
        <v>735</v>
      </c>
      <c r="RCN96" s="917" t="s">
        <v>735</v>
      </c>
      <c r="RCO96" s="917" t="s">
        <v>735</v>
      </c>
      <c r="RCP96" s="917" t="s">
        <v>735</v>
      </c>
      <c r="RCQ96" s="917" t="s">
        <v>735</v>
      </c>
      <c r="RCR96" s="917" t="s">
        <v>735</v>
      </c>
      <c r="RCS96" s="917" t="s">
        <v>735</v>
      </c>
      <c r="RCT96" s="917" t="s">
        <v>735</v>
      </c>
      <c r="RCU96" s="917" t="s">
        <v>735</v>
      </c>
      <c r="RCV96" s="917" t="s">
        <v>735</v>
      </c>
      <c r="RCW96" s="917" t="s">
        <v>735</v>
      </c>
      <c r="RCX96" s="917" t="s">
        <v>735</v>
      </c>
      <c r="RCY96" s="917" t="s">
        <v>735</v>
      </c>
      <c r="RCZ96" s="917" t="s">
        <v>735</v>
      </c>
      <c r="RDA96" s="917" t="s">
        <v>735</v>
      </c>
      <c r="RDB96" s="917" t="s">
        <v>735</v>
      </c>
      <c r="RDC96" s="917" t="s">
        <v>735</v>
      </c>
      <c r="RDD96" s="917" t="s">
        <v>735</v>
      </c>
      <c r="RDE96" s="917" t="s">
        <v>735</v>
      </c>
      <c r="RDF96" s="917" t="s">
        <v>735</v>
      </c>
      <c r="RDG96" s="917" t="s">
        <v>735</v>
      </c>
      <c r="RDH96" s="917" t="s">
        <v>735</v>
      </c>
      <c r="RDI96" s="917" t="s">
        <v>735</v>
      </c>
      <c r="RDJ96" s="917" t="s">
        <v>735</v>
      </c>
      <c r="RDK96" s="917" t="s">
        <v>735</v>
      </c>
      <c r="RDL96" s="917" t="s">
        <v>735</v>
      </c>
      <c r="RDM96" s="917" t="s">
        <v>735</v>
      </c>
      <c r="RDN96" s="917" t="s">
        <v>735</v>
      </c>
      <c r="RDO96" s="917" t="s">
        <v>735</v>
      </c>
      <c r="RDP96" s="917" t="s">
        <v>735</v>
      </c>
      <c r="RDQ96" s="917" t="s">
        <v>735</v>
      </c>
      <c r="RDR96" s="917" t="s">
        <v>735</v>
      </c>
      <c r="RDS96" s="917" t="s">
        <v>735</v>
      </c>
      <c r="RDT96" s="917" t="s">
        <v>735</v>
      </c>
      <c r="RDU96" s="917" t="s">
        <v>735</v>
      </c>
      <c r="RDV96" s="917" t="s">
        <v>735</v>
      </c>
      <c r="RDW96" s="917" t="s">
        <v>735</v>
      </c>
      <c r="RDX96" s="917" t="s">
        <v>735</v>
      </c>
      <c r="RDY96" s="917" t="s">
        <v>735</v>
      </c>
      <c r="RDZ96" s="917" t="s">
        <v>735</v>
      </c>
      <c r="REA96" s="917" t="s">
        <v>735</v>
      </c>
      <c r="REB96" s="917" t="s">
        <v>735</v>
      </c>
      <c r="REC96" s="917" t="s">
        <v>735</v>
      </c>
      <c r="RED96" s="917" t="s">
        <v>735</v>
      </c>
      <c r="REE96" s="917" t="s">
        <v>735</v>
      </c>
      <c r="REF96" s="917" t="s">
        <v>735</v>
      </c>
      <c r="REG96" s="917" t="s">
        <v>735</v>
      </c>
      <c r="REH96" s="917" t="s">
        <v>735</v>
      </c>
      <c r="REI96" s="917" t="s">
        <v>735</v>
      </c>
      <c r="REJ96" s="917" t="s">
        <v>735</v>
      </c>
      <c r="REK96" s="917" t="s">
        <v>735</v>
      </c>
      <c r="REL96" s="917" t="s">
        <v>735</v>
      </c>
      <c r="REM96" s="917" t="s">
        <v>735</v>
      </c>
      <c r="REN96" s="917" t="s">
        <v>735</v>
      </c>
      <c r="REO96" s="917" t="s">
        <v>735</v>
      </c>
      <c r="REP96" s="917" t="s">
        <v>735</v>
      </c>
      <c r="REQ96" s="917" t="s">
        <v>735</v>
      </c>
      <c r="RER96" s="917" t="s">
        <v>735</v>
      </c>
      <c r="RES96" s="917" t="s">
        <v>735</v>
      </c>
      <c r="RET96" s="917" t="s">
        <v>735</v>
      </c>
      <c r="REU96" s="917" t="s">
        <v>735</v>
      </c>
      <c r="REV96" s="917" t="s">
        <v>735</v>
      </c>
      <c r="REW96" s="917" t="s">
        <v>735</v>
      </c>
      <c r="REX96" s="917" t="s">
        <v>735</v>
      </c>
      <c r="REY96" s="917" t="s">
        <v>735</v>
      </c>
      <c r="REZ96" s="917" t="s">
        <v>735</v>
      </c>
      <c r="RFA96" s="917" t="s">
        <v>735</v>
      </c>
      <c r="RFB96" s="917" t="s">
        <v>735</v>
      </c>
      <c r="RFC96" s="917" t="s">
        <v>735</v>
      </c>
      <c r="RFD96" s="917" t="s">
        <v>735</v>
      </c>
      <c r="RFE96" s="917" t="s">
        <v>735</v>
      </c>
      <c r="RFF96" s="917" t="s">
        <v>735</v>
      </c>
      <c r="RFG96" s="917" t="s">
        <v>735</v>
      </c>
      <c r="RFH96" s="917" t="s">
        <v>735</v>
      </c>
      <c r="RFI96" s="917" t="s">
        <v>735</v>
      </c>
      <c r="RFJ96" s="917" t="s">
        <v>735</v>
      </c>
      <c r="RFK96" s="917" t="s">
        <v>735</v>
      </c>
      <c r="RFL96" s="917" t="s">
        <v>735</v>
      </c>
      <c r="RFM96" s="917" t="s">
        <v>735</v>
      </c>
      <c r="RFN96" s="917" t="s">
        <v>735</v>
      </c>
      <c r="RFO96" s="917" t="s">
        <v>735</v>
      </c>
      <c r="RFP96" s="917" t="s">
        <v>735</v>
      </c>
      <c r="RFQ96" s="917" t="s">
        <v>735</v>
      </c>
      <c r="RFR96" s="917" t="s">
        <v>735</v>
      </c>
      <c r="RFS96" s="917" t="s">
        <v>735</v>
      </c>
      <c r="RFT96" s="917" t="s">
        <v>735</v>
      </c>
      <c r="RFU96" s="917" t="s">
        <v>735</v>
      </c>
      <c r="RFV96" s="917" t="s">
        <v>735</v>
      </c>
      <c r="RFW96" s="917" t="s">
        <v>735</v>
      </c>
      <c r="RFX96" s="917" t="s">
        <v>735</v>
      </c>
      <c r="RFY96" s="917" t="s">
        <v>735</v>
      </c>
      <c r="RFZ96" s="917" t="s">
        <v>735</v>
      </c>
      <c r="RGA96" s="917" t="s">
        <v>735</v>
      </c>
      <c r="RGB96" s="917" t="s">
        <v>735</v>
      </c>
      <c r="RGC96" s="917" t="s">
        <v>735</v>
      </c>
      <c r="RGD96" s="917" t="s">
        <v>735</v>
      </c>
      <c r="RGE96" s="917" t="s">
        <v>735</v>
      </c>
      <c r="RGF96" s="917" t="s">
        <v>735</v>
      </c>
      <c r="RGG96" s="917" t="s">
        <v>735</v>
      </c>
      <c r="RGH96" s="917" t="s">
        <v>735</v>
      </c>
      <c r="RGI96" s="917" t="s">
        <v>735</v>
      </c>
      <c r="RGJ96" s="917" t="s">
        <v>735</v>
      </c>
      <c r="RGK96" s="917" t="s">
        <v>735</v>
      </c>
      <c r="RGL96" s="917" t="s">
        <v>735</v>
      </c>
      <c r="RGM96" s="917" t="s">
        <v>735</v>
      </c>
      <c r="RGN96" s="917" t="s">
        <v>735</v>
      </c>
      <c r="RGO96" s="917" t="s">
        <v>735</v>
      </c>
      <c r="RGP96" s="917" t="s">
        <v>735</v>
      </c>
      <c r="RGQ96" s="917" t="s">
        <v>735</v>
      </c>
      <c r="RGR96" s="917" t="s">
        <v>735</v>
      </c>
      <c r="RGS96" s="917" t="s">
        <v>735</v>
      </c>
      <c r="RGT96" s="917" t="s">
        <v>735</v>
      </c>
      <c r="RGU96" s="917" t="s">
        <v>735</v>
      </c>
      <c r="RGV96" s="917" t="s">
        <v>735</v>
      </c>
      <c r="RGW96" s="917" t="s">
        <v>735</v>
      </c>
      <c r="RGX96" s="917" t="s">
        <v>735</v>
      </c>
      <c r="RGY96" s="917" t="s">
        <v>735</v>
      </c>
      <c r="RGZ96" s="917" t="s">
        <v>735</v>
      </c>
      <c r="RHA96" s="917" t="s">
        <v>735</v>
      </c>
      <c r="RHB96" s="917" t="s">
        <v>735</v>
      </c>
      <c r="RHC96" s="917" t="s">
        <v>735</v>
      </c>
      <c r="RHD96" s="917" t="s">
        <v>735</v>
      </c>
      <c r="RHE96" s="917" t="s">
        <v>735</v>
      </c>
      <c r="RHF96" s="917" t="s">
        <v>735</v>
      </c>
      <c r="RHG96" s="917" t="s">
        <v>735</v>
      </c>
      <c r="RHH96" s="917" t="s">
        <v>735</v>
      </c>
      <c r="RHI96" s="917" t="s">
        <v>735</v>
      </c>
      <c r="RHJ96" s="917" t="s">
        <v>735</v>
      </c>
      <c r="RHK96" s="917" t="s">
        <v>735</v>
      </c>
      <c r="RHL96" s="917" t="s">
        <v>735</v>
      </c>
      <c r="RHM96" s="917" t="s">
        <v>735</v>
      </c>
      <c r="RHN96" s="917" t="s">
        <v>735</v>
      </c>
      <c r="RHO96" s="917" t="s">
        <v>735</v>
      </c>
      <c r="RHP96" s="917" t="s">
        <v>735</v>
      </c>
      <c r="RHQ96" s="917" t="s">
        <v>735</v>
      </c>
      <c r="RHR96" s="917" t="s">
        <v>735</v>
      </c>
      <c r="RHS96" s="917" t="s">
        <v>735</v>
      </c>
      <c r="RHT96" s="917" t="s">
        <v>735</v>
      </c>
      <c r="RHU96" s="917" t="s">
        <v>735</v>
      </c>
      <c r="RHV96" s="917" t="s">
        <v>735</v>
      </c>
      <c r="RHW96" s="917" t="s">
        <v>735</v>
      </c>
      <c r="RHX96" s="917" t="s">
        <v>735</v>
      </c>
      <c r="RHY96" s="917" t="s">
        <v>735</v>
      </c>
      <c r="RHZ96" s="917" t="s">
        <v>735</v>
      </c>
      <c r="RIA96" s="917" t="s">
        <v>735</v>
      </c>
      <c r="RIB96" s="917" t="s">
        <v>735</v>
      </c>
      <c r="RIC96" s="917" t="s">
        <v>735</v>
      </c>
      <c r="RID96" s="917" t="s">
        <v>735</v>
      </c>
      <c r="RIE96" s="917" t="s">
        <v>735</v>
      </c>
      <c r="RIF96" s="917" t="s">
        <v>735</v>
      </c>
      <c r="RIG96" s="917" t="s">
        <v>735</v>
      </c>
      <c r="RIH96" s="917" t="s">
        <v>735</v>
      </c>
      <c r="RII96" s="917" t="s">
        <v>735</v>
      </c>
      <c r="RIJ96" s="917" t="s">
        <v>735</v>
      </c>
      <c r="RIK96" s="917" t="s">
        <v>735</v>
      </c>
      <c r="RIL96" s="917" t="s">
        <v>735</v>
      </c>
      <c r="RIM96" s="917" t="s">
        <v>735</v>
      </c>
      <c r="RIN96" s="917" t="s">
        <v>735</v>
      </c>
      <c r="RIO96" s="917" t="s">
        <v>735</v>
      </c>
      <c r="RIP96" s="917" t="s">
        <v>735</v>
      </c>
      <c r="RIQ96" s="917" t="s">
        <v>735</v>
      </c>
      <c r="RIR96" s="917" t="s">
        <v>735</v>
      </c>
      <c r="RIS96" s="917" t="s">
        <v>735</v>
      </c>
      <c r="RIT96" s="917" t="s">
        <v>735</v>
      </c>
      <c r="RIU96" s="917" t="s">
        <v>735</v>
      </c>
      <c r="RIV96" s="917" t="s">
        <v>735</v>
      </c>
      <c r="RIW96" s="917" t="s">
        <v>735</v>
      </c>
      <c r="RIX96" s="917" t="s">
        <v>735</v>
      </c>
      <c r="RIY96" s="917" t="s">
        <v>735</v>
      </c>
      <c r="RIZ96" s="917" t="s">
        <v>735</v>
      </c>
      <c r="RJA96" s="917" t="s">
        <v>735</v>
      </c>
      <c r="RJB96" s="917" t="s">
        <v>735</v>
      </c>
      <c r="RJC96" s="917" t="s">
        <v>735</v>
      </c>
      <c r="RJD96" s="917" t="s">
        <v>735</v>
      </c>
      <c r="RJE96" s="917" t="s">
        <v>735</v>
      </c>
      <c r="RJF96" s="917" t="s">
        <v>735</v>
      </c>
      <c r="RJG96" s="917" t="s">
        <v>735</v>
      </c>
      <c r="RJH96" s="917" t="s">
        <v>735</v>
      </c>
      <c r="RJI96" s="917" t="s">
        <v>735</v>
      </c>
      <c r="RJJ96" s="917" t="s">
        <v>735</v>
      </c>
      <c r="RJK96" s="917" t="s">
        <v>735</v>
      </c>
      <c r="RJL96" s="917" t="s">
        <v>735</v>
      </c>
      <c r="RJM96" s="917" t="s">
        <v>735</v>
      </c>
      <c r="RJN96" s="917" t="s">
        <v>735</v>
      </c>
      <c r="RJO96" s="917" t="s">
        <v>735</v>
      </c>
      <c r="RJP96" s="917" t="s">
        <v>735</v>
      </c>
      <c r="RJQ96" s="917" t="s">
        <v>735</v>
      </c>
      <c r="RJR96" s="917" t="s">
        <v>735</v>
      </c>
      <c r="RJS96" s="917" t="s">
        <v>735</v>
      </c>
      <c r="RJT96" s="917" t="s">
        <v>735</v>
      </c>
      <c r="RJU96" s="917" t="s">
        <v>735</v>
      </c>
      <c r="RJV96" s="917" t="s">
        <v>735</v>
      </c>
      <c r="RJW96" s="917" t="s">
        <v>735</v>
      </c>
      <c r="RJX96" s="917" t="s">
        <v>735</v>
      </c>
      <c r="RJY96" s="917" t="s">
        <v>735</v>
      </c>
      <c r="RJZ96" s="917" t="s">
        <v>735</v>
      </c>
      <c r="RKA96" s="917" t="s">
        <v>735</v>
      </c>
      <c r="RKB96" s="917" t="s">
        <v>735</v>
      </c>
      <c r="RKC96" s="917" t="s">
        <v>735</v>
      </c>
      <c r="RKD96" s="917" t="s">
        <v>735</v>
      </c>
      <c r="RKE96" s="917" t="s">
        <v>735</v>
      </c>
      <c r="RKF96" s="917" t="s">
        <v>735</v>
      </c>
      <c r="RKG96" s="917" t="s">
        <v>735</v>
      </c>
      <c r="RKH96" s="917" t="s">
        <v>735</v>
      </c>
      <c r="RKI96" s="917" t="s">
        <v>735</v>
      </c>
      <c r="RKJ96" s="917" t="s">
        <v>735</v>
      </c>
      <c r="RKK96" s="917" t="s">
        <v>735</v>
      </c>
      <c r="RKL96" s="917" t="s">
        <v>735</v>
      </c>
      <c r="RKM96" s="917" t="s">
        <v>735</v>
      </c>
      <c r="RKN96" s="917" t="s">
        <v>735</v>
      </c>
      <c r="RKO96" s="917" t="s">
        <v>735</v>
      </c>
      <c r="RKP96" s="917" t="s">
        <v>735</v>
      </c>
      <c r="RKQ96" s="917" t="s">
        <v>735</v>
      </c>
      <c r="RKR96" s="917" t="s">
        <v>735</v>
      </c>
      <c r="RKS96" s="917" t="s">
        <v>735</v>
      </c>
      <c r="RKT96" s="917" t="s">
        <v>735</v>
      </c>
      <c r="RKU96" s="917" t="s">
        <v>735</v>
      </c>
      <c r="RKV96" s="917" t="s">
        <v>735</v>
      </c>
      <c r="RKW96" s="917" t="s">
        <v>735</v>
      </c>
      <c r="RKX96" s="917" t="s">
        <v>735</v>
      </c>
      <c r="RKY96" s="917" t="s">
        <v>735</v>
      </c>
      <c r="RKZ96" s="917" t="s">
        <v>735</v>
      </c>
      <c r="RLA96" s="917" t="s">
        <v>735</v>
      </c>
      <c r="RLB96" s="917" t="s">
        <v>735</v>
      </c>
      <c r="RLC96" s="917" t="s">
        <v>735</v>
      </c>
      <c r="RLD96" s="917" t="s">
        <v>735</v>
      </c>
      <c r="RLE96" s="917" t="s">
        <v>735</v>
      </c>
      <c r="RLF96" s="917" t="s">
        <v>735</v>
      </c>
      <c r="RLG96" s="917" t="s">
        <v>735</v>
      </c>
      <c r="RLH96" s="917" t="s">
        <v>735</v>
      </c>
      <c r="RLI96" s="917" t="s">
        <v>735</v>
      </c>
      <c r="RLJ96" s="917" t="s">
        <v>735</v>
      </c>
      <c r="RLK96" s="917" t="s">
        <v>735</v>
      </c>
      <c r="RLL96" s="917" t="s">
        <v>735</v>
      </c>
      <c r="RLM96" s="917" t="s">
        <v>735</v>
      </c>
      <c r="RLN96" s="917" t="s">
        <v>735</v>
      </c>
      <c r="RLO96" s="917" t="s">
        <v>735</v>
      </c>
      <c r="RLP96" s="917" t="s">
        <v>735</v>
      </c>
      <c r="RLQ96" s="917" t="s">
        <v>735</v>
      </c>
      <c r="RLR96" s="917" t="s">
        <v>735</v>
      </c>
      <c r="RLS96" s="917" t="s">
        <v>735</v>
      </c>
      <c r="RLT96" s="917" t="s">
        <v>735</v>
      </c>
      <c r="RLU96" s="917" t="s">
        <v>735</v>
      </c>
      <c r="RLV96" s="917" t="s">
        <v>735</v>
      </c>
      <c r="RLW96" s="917" t="s">
        <v>735</v>
      </c>
      <c r="RLX96" s="917" t="s">
        <v>735</v>
      </c>
      <c r="RLY96" s="917" t="s">
        <v>735</v>
      </c>
      <c r="RLZ96" s="917" t="s">
        <v>735</v>
      </c>
      <c r="RMA96" s="917" t="s">
        <v>735</v>
      </c>
      <c r="RMB96" s="917" t="s">
        <v>735</v>
      </c>
      <c r="RMC96" s="917" t="s">
        <v>735</v>
      </c>
      <c r="RMD96" s="917" t="s">
        <v>735</v>
      </c>
      <c r="RME96" s="917" t="s">
        <v>735</v>
      </c>
      <c r="RMF96" s="917" t="s">
        <v>735</v>
      </c>
      <c r="RMG96" s="917" t="s">
        <v>735</v>
      </c>
      <c r="RMH96" s="917" t="s">
        <v>735</v>
      </c>
      <c r="RMI96" s="917" t="s">
        <v>735</v>
      </c>
      <c r="RMJ96" s="917" t="s">
        <v>735</v>
      </c>
      <c r="RMK96" s="917" t="s">
        <v>735</v>
      </c>
      <c r="RML96" s="917" t="s">
        <v>735</v>
      </c>
      <c r="RMM96" s="917" t="s">
        <v>735</v>
      </c>
      <c r="RMN96" s="917" t="s">
        <v>735</v>
      </c>
      <c r="RMO96" s="917" t="s">
        <v>735</v>
      </c>
      <c r="RMP96" s="917" t="s">
        <v>735</v>
      </c>
      <c r="RMQ96" s="917" t="s">
        <v>735</v>
      </c>
      <c r="RMR96" s="917" t="s">
        <v>735</v>
      </c>
      <c r="RMS96" s="917" t="s">
        <v>735</v>
      </c>
      <c r="RMT96" s="917" t="s">
        <v>735</v>
      </c>
      <c r="RMU96" s="917" t="s">
        <v>735</v>
      </c>
      <c r="RMV96" s="917" t="s">
        <v>735</v>
      </c>
      <c r="RMW96" s="917" t="s">
        <v>735</v>
      </c>
      <c r="RMX96" s="917" t="s">
        <v>735</v>
      </c>
      <c r="RMY96" s="917" t="s">
        <v>735</v>
      </c>
      <c r="RMZ96" s="917" t="s">
        <v>735</v>
      </c>
      <c r="RNA96" s="917" t="s">
        <v>735</v>
      </c>
      <c r="RNB96" s="917" t="s">
        <v>735</v>
      </c>
      <c r="RNC96" s="917" t="s">
        <v>735</v>
      </c>
      <c r="RND96" s="917" t="s">
        <v>735</v>
      </c>
      <c r="RNE96" s="917" t="s">
        <v>735</v>
      </c>
      <c r="RNF96" s="917" t="s">
        <v>735</v>
      </c>
      <c r="RNG96" s="917" t="s">
        <v>735</v>
      </c>
      <c r="RNH96" s="917" t="s">
        <v>735</v>
      </c>
      <c r="RNI96" s="917" t="s">
        <v>735</v>
      </c>
      <c r="RNJ96" s="917" t="s">
        <v>735</v>
      </c>
      <c r="RNK96" s="917" t="s">
        <v>735</v>
      </c>
      <c r="RNL96" s="917" t="s">
        <v>735</v>
      </c>
      <c r="RNM96" s="917" t="s">
        <v>735</v>
      </c>
      <c r="RNN96" s="917" t="s">
        <v>735</v>
      </c>
      <c r="RNO96" s="917" t="s">
        <v>735</v>
      </c>
      <c r="RNP96" s="917" t="s">
        <v>735</v>
      </c>
      <c r="RNQ96" s="917" t="s">
        <v>735</v>
      </c>
      <c r="RNR96" s="917" t="s">
        <v>735</v>
      </c>
      <c r="RNS96" s="917" t="s">
        <v>735</v>
      </c>
      <c r="RNT96" s="917" t="s">
        <v>735</v>
      </c>
      <c r="RNU96" s="917" t="s">
        <v>735</v>
      </c>
      <c r="RNV96" s="917" t="s">
        <v>735</v>
      </c>
      <c r="RNW96" s="917" t="s">
        <v>735</v>
      </c>
      <c r="RNX96" s="917" t="s">
        <v>735</v>
      </c>
      <c r="RNY96" s="917" t="s">
        <v>735</v>
      </c>
      <c r="RNZ96" s="917" t="s">
        <v>735</v>
      </c>
      <c r="ROA96" s="917" t="s">
        <v>735</v>
      </c>
      <c r="ROB96" s="917" t="s">
        <v>735</v>
      </c>
      <c r="ROC96" s="917" t="s">
        <v>735</v>
      </c>
      <c r="ROD96" s="917" t="s">
        <v>735</v>
      </c>
      <c r="ROE96" s="917" t="s">
        <v>735</v>
      </c>
      <c r="ROF96" s="917" t="s">
        <v>735</v>
      </c>
      <c r="ROG96" s="917" t="s">
        <v>735</v>
      </c>
      <c r="ROH96" s="917" t="s">
        <v>735</v>
      </c>
      <c r="ROI96" s="917" t="s">
        <v>735</v>
      </c>
      <c r="ROJ96" s="917" t="s">
        <v>735</v>
      </c>
      <c r="ROK96" s="917" t="s">
        <v>735</v>
      </c>
      <c r="ROL96" s="917" t="s">
        <v>735</v>
      </c>
      <c r="ROM96" s="917" t="s">
        <v>735</v>
      </c>
      <c r="RON96" s="917" t="s">
        <v>735</v>
      </c>
      <c r="ROO96" s="917" t="s">
        <v>735</v>
      </c>
      <c r="ROP96" s="917" t="s">
        <v>735</v>
      </c>
      <c r="ROQ96" s="917" t="s">
        <v>735</v>
      </c>
      <c r="ROR96" s="917" t="s">
        <v>735</v>
      </c>
      <c r="ROS96" s="917" t="s">
        <v>735</v>
      </c>
      <c r="ROT96" s="917" t="s">
        <v>735</v>
      </c>
      <c r="ROU96" s="917" t="s">
        <v>735</v>
      </c>
      <c r="ROV96" s="917" t="s">
        <v>735</v>
      </c>
      <c r="ROW96" s="917" t="s">
        <v>735</v>
      </c>
      <c r="ROX96" s="917" t="s">
        <v>735</v>
      </c>
      <c r="ROY96" s="917" t="s">
        <v>735</v>
      </c>
      <c r="ROZ96" s="917" t="s">
        <v>735</v>
      </c>
      <c r="RPA96" s="917" t="s">
        <v>735</v>
      </c>
      <c r="RPB96" s="917" t="s">
        <v>735</v>
      </c>
      <c r="RPC96" s="917" t="s">
        <v>735</v>
      </c>
      <c r="RPD96" s="917" t="s">
        <v>735</v>
      </c>
      <c r="RPE96" s="917" t="s">
        <v>735</v>
      </c>
      <c r="RPF96" s="917" t="s">
        <v>735</v>
      </c>
      <c r="RPG96" s="917" t="s">
        <v>735</v>
      </c>
      <c r="RPH96" s="917" t="s">
        <v>735</v>
      </c>
      <c r="RPI96" s="917" t="s">
        <v>735</v>
      </c>
      <c r="RPJ96" s="917" t="s">
        <v>735</v>
      </c>
      <c r="RPK96" s="917" t="s">
        <v>735</v>
      </c>
      <c r="RPL96" s="917" t="s">
        <v>735</v>
      </c>
      <c r="RPM96" s="917" t="s">
        <v>735</v>
      </c>
      <c r="RPN96" s="917" t="s">
        <v>735</v>
      </c>
      <c r="RPO96" s="917" t="s">
        <v>735</v>
      </c>
      <c r="RPP96" s="917" t="s">
        <v>735</v>
      </c>
      <c r="RPQ96" s="917" t="s">
        <v>735</v>
      </c>
      <c r="RPR96" s="917" t="s">
        <v>735</v>
      </c>
      <c r="RPS96" s="917" t="s">
        <v>735</v>
      </c>
      <c r="RPT96" s="917" t="s">
        <v>735</v>
      </c>
      <c r="RPU96" s="917" t="s">
        <v>735</v>
      </c>
      <c r="RPV96" s="917" t="s">
        <v>735</v>
      </c>
      <c r="RPW96" s="917" t="s">
        <v>735</v>
      </c>
      <c r="RPX96" s="917" t="s">
        <v>735</v>
      </c>
      <c r="RPY96" s="917" t="s">
        <v>735</v>
      </c>
      <c r="RPZ96" s="917" t="s">
        <v>735</v>
      </c>
      <c r="RQA96" s="917" t="s">
        <v>735</v>
      </c>
      <c r="RQB96" s="917" t="s">
        <v>735</v>
      </c>
      <c r="RQC96" s="917" t="s">
        <v>735</v>
      </c>
      <c r="RQD96" s="917" t="s">
        <v>735</v>
      </c>
      <c r="RQE96" s="917" t="s">
        <v>735</v>
      </c>
      <c r="RQF96" s="917" t="s">
        <v>735</v>
      </c>
      <c r="RQG96" s="917" t="s">
        <v>735</v>
      </c>
      <c r="RQH96" s="917" t="s">
        <v>735</v>
      </c>
      <c r="RQI96" s="917" t="s">
        <v>735</v>
      </c>
      <c r="RQJ96" s="917" t="s">
        <v>735</v>
      </c>
      <c r="RQK96" s="917" t="s">
        <v>735</v>
      </c>
      <c r="RQL96" s="917" t="s">
        <v>735</v>
      </c>
      <c r="RQM96" s="917" t="s">
        <v>735</v>
      </c>
      <c r="RQN96" s="917" t="s">
        <v>735</v>
      </c>
      <c r="RQO96" s="917" t="s">
        <v>735</v>
      </c>
      <c r="RQP96" s="917" t="s">
        <v>735</v>
      </c>
      <c r="RQQ96" s="917" t="s">
        <v>735</v>
      </c>
      <c r="RQR96" s="917" t="s">
        <v>735</v>
      </c>
      <c r="RQS96" s="917" t="s">
        <v>735</v>
      </c>
      <c r="RQT96" s="917" t="s">
        <v>735</v>
      </c>
      <c r="RQU96" s="917" t="s">
        <v>735</v>
      </c>
      <c r="RQV96" s="917" t="s">
        <v>735</v>
      </c>
      <c r="RQW96" s="917" t="s">
        <v>735</v>
      </c>
      <c r="RQX96" s="917" t="s">
        <v>735</v>
      </c>
      <c r="RQY96" s="917" t="s">
        <v>735</v>
      </c>
      <c r="RQZ96" s="917" t="s">
        <v>735</v>
      </c>
      <c r="RRA96" s="917" t="s">
        <v>735</v>
      </c>
      <c r="RRB96" s="917" t="s">
        <v>735</v>
      </c>
      <c r="RRC96" s="917" t="s">
        <v>735</v>
      </c>
      <c r="RRD96" s="917" t="s">
        <v>735</v>
      </c>
      <c r="RRE96" s="917" t="s">
        <v>735</v>
      </c>
      <c r="RRF96" s="917" t="s">
        <v>735</v>
      </c>
      <c r="RRG96" s="917" t="s">
        <v>735</v>
      </c>
      <c r="RRH96" s="917" t="s">
        <v>735</v>
      </c>
      <c r="RRI96" s="917" t="s">
        <v>735</v>
      </c>
      <c r="RRJ96" s="917" t="s">
        <v>735</v>
      </c>
      <c r="RRK96" s="917" t="s">
        <v>735</v>
      </c>
      <c r="RRL96" s="917" t="s">
        <v>735</v>
      </c>
      <c r="RRM96" s="917" t="s">
        <v>735</v>
      </c>
      <c r="RRN96" s="917" t="s">
        <v>735</v>
      </c>
      <c r="RRO96" s="917" t="s">
        <v>735</v>
      </c>
      <c r="RRP96" s="917" t="s">
        <v>735</v>
      </c>
      <c r="RRQ96" s="917" t="s">
        <v>735</v>
      </c>
      <c r="RRR96" s="917" t="s">
        <v>735</v>
      </c>
      <c r="RRS96" s="917" t="s">
        <v>735</v>
      </c>
      <c r="RRT96" s="917" t="s">
        <v>735</v>
      </c>
      <c r="RRU96" s="917" t="s">
        <v>735</v>
      </c>
      <c r="RRV96" s="917" t="s">
        <v>735</v>
      </c>
      <c r="RRW96" s="917" t="s">
        <v>735</v>
      </c>
      <c r="RRX96" s="917" t="s">
        <v>735</v>
      </c>
      <c r="RRY96" s="917" t="s">
        <v>735</v>
      </c>
      <c r="RRZ96" s="917" t="s">
        <v>735</v>
      </c>
      <c r="RSA96" s="917" t="s">
        <v>735</v>
      </c>
      <c r="RSB96" s="917" t="s">
        <v>735</v>
      </c>
      <c r="RSC96" s="917" t="s">
        <v>735</v>
      </c>
      <c r="RSD96" s="917" t="s">
        <v>735</v>
      </c>
      <c r="RSE96" s="917" t="s">
        <v>735</v>
      </c>
      <c r="RSF96" s="917" t="s">
        <v>735</v>
      </c>
      <c r="RSG96" s="917" t="s">
        <v>735</v>
      </c>
      <c r="RSH96" s="917" t="s">
        <v>735</v>
      </c>
      <c r="RSI96" s="917" t="s">
        <v>735</v>
      </c>
      <c r="RSJ96" s="917" t="s">
        <v>735</v>
      </c>
      <c r="RSK96" s="917" t="s">
        <v>735</v>
      </c>
      <c r="RSL96" s="917" t="s">
        <v>735</v>
      </c>
      <c r="RSM96" s="917" t="s">
        <v>735</v>
      </c>
      <c r="RSN96" s="917" t="s">
        <v>735</v>
      </c>
      <c r="RSO96" s="917" t="s">
        <v>735</v>
      </c>
      <c r="RSP96" s="917" t="s">
        <v>735</v>
      </c>
      <c r="RSQ96" s="917" t="s">
        <v>735</v>
      </c>
      <c r="RSR96" s="917" t="s">
        <v>735</v>
      </c>
      <c r="RSS96" s="917" t="s">
        <v>735</v>
      </c>
      <c r="RST96" s="917" t="s">
        <v>735</v>
      </c>
      <c r="RSU96" s="917" t="s">
        <v>735</v>
      </c>
      <c r="RSV96" s="917" t="s">
        <v>735</v>
      </c>
      <c r="RSW96" s="917" t="s">
        <v>735</v>
      </c>
      <c r="RSX96" s="917" t="s">
        <v>735</v>
      </c>
      <c r="RSY96" s="917" t="s">
        <v>735</v>
      </c>
      <c r="RSZ96" s="917" t="s">
        <v>735</v>
      </c>
      <c r="RTA96" s="917" t="s">
        <v>735</v>
      </c>
      <c r="RTB96" s="917" t="s">
        <v>735</v>
      </c>
      <c r="RTC96" s="917" t="s">
        <v>735</v>
      </c>
      <c r="RTD96" s="917" t="s">
        <v>735</v>
      </c>
      <c r="RTE96" s="917" t="s">
        <v>735</v>
      </c>
      <c r="RTF96" s="917" t="s">
        <v>735</v>
      </c>
      <c r="RTG96" s="917" t="s">
        <v>735</v>
      </c>
      <c r="RTH96" s="917" t="s">
        <v>735</v>
      </c>
      <c r="RTI96" s="917" t="s">
        <v>735</v>
      </c>
      <c r="RTJ96" s="917" t="s">
        <v>735</v>
      </c>
      <c r="RTK96" s="917" t="s">
        <v>735</v>
      </c>
      <c r="RTL96" s="917" t="s">
        <v>735</v>
      </c>
      <c r="RTM96" s="917" t="s">
        <v>735</v>
      </c>
      <c r="RTN96" s="917" t="s">
        <v>735</v>
      </c>
      <c r="RTO96" s="917" t="s">
        <v>735</v>
      </c>
      <c r="RTP96" s="917" t="s">
        <v>735</v>
      </c>
      <c r="RTQ96" s="917" t="s">
        <v>735</v>
      </c>
      <c r="RTR96" s="917" t="s">
        <v>735</v>
      </c>
      <c r="RTS96" s="917" t="s">
        <v>735</v>
      </c>
      <c r="RTT96" s="917" t="s">
        <v>735</v>
      </c>
      <c r="RTU96" s="917" t="s">
        <v>735</v>
      </c>
      <c r="RTV96" s="917" t="s">
        <v>735</v>
      </c>
      <c r="RTW96" s="917" t="s">
        <v>735</v>
      </c>
      <c r="RTX96" s="917" t="s">
        <v>735</v>
      </c>
      <c r="RTY96" s="917" t="s">
        <v>735</v>
      </c>
      <c r="RTZ96" s="917" t="s">
        <v>735</v>
      </c>
      <c r="RUA96" s="917" t="s">
        <v>735</v>
      </c>
      <c r="RUB96" s="917" t="s">
        <v>735</v>
      </c>
      <c r="RUC96" s="917" t="s">
        <v>735</v>
      </c>
      <c r="RUD96" s="917" t="s">
        <v>735</v>
      </c>
      <c r="RUE96" s="917" t="s">
        <v>735</v>
      </c>
      <c r="RUF96" s="917" t="s">
        <v>735</v>
      </c>
      <c r="RUG96" s="917" t="s">
        <v>735</v>
      </c>
      <c r="RUH96" s="917" t="s">
        <v>735</v>
      </c>
      <c r="RUI96" s="917" t="s">
        <v>735</v>
      </c>
      <c r="RUJ96" s="917" t="s">
        <v>735</v>
      </c>
      <c r="RUK96" s="917" t="s">
        <v>735</v>
      </c>
      <c r="RUL96" s="917" t="s">
        <v>735</v>
      </c>
      <c r="RUM96" s="917" t="s">
        <v>735</v>
      </c>
      <c r="RUN96" s="917" t="s">
        <v>735</v>
      </c>
      <c r="RUO96" s="917" t="s">
        <v>735</v>
      </c>
      <c r="RUP96" s="917" t="s">
        <v>735</v>
      </c>
      <c r="RUQ96" s="917" t="s">
        <v>735</v>
      </c>
      <c r="RUR96" s="917" t="s">
        <v>735</v>
      </c>
      <c r="RUS96" s="917" t="s">
        <v>735</v>
      </c>
      <c r="RUT96" s="917" t="s">
        <v>735</v>
      </c>
      <c r="RUU96" s="917" t="s">
        <v>735</v>
      </c>
      <c r="RUV96" s="917" t="s">
        <v>735</v>
      </c>
      <c r="RUW96" s="917" t="s">
        <v>735</v>
      </c>
      <c r="RUX96" s="917" t="s">
        <v>735</v>
      </c>
      <c r="RUY96" s="917" t="s">
        <v>735</v>
      </c>
      <c r="RUZ96" s="917" t="s">
        <v>735</v>
      </c>
      <c r="RVA96" s="917" t="s">
        <v>735</v>
      </c>
      <c r="RVB96" s="917" t="s">
        <v>735</v>
      </c>
      <c r="RVC96" s="917" t="s">
        <v>735</v>
      </c>
      <c r="RVD96" s="917" t="s">
        <v>735</v>
      </c>
      <c r="RVE96" s="917" t="s">
        <v>735</v>
      </c>
      <c r="RVF96" s="917" t="s">
        <v>735</v>
      </c>
      <c r="RVG96" s="917" t="s">
        <v>735</v>
      </c>
      <c r="RVH96" s="917" t="s">
        <v>735</v>
      </c>
      <c r="RVI96" s="917" t="s">
        <v>735</v>
      </c>
      <c r="RVJ96" s="917" t="s">
        <v>735</v>
      </c>
      <c r="RVK96" s="917" t="s">
        <v>735</v>
      </c>
      <c r="RVL96" s="917" t="s">
        <v>735</v>
      </c>
      <c r="RVM96" s="917" t="s">
        <v>735</v>
      </c>
      <c r="RVN96" s="917" t="s">
        <v>735</v>
      </c>
      <c r="RVO96" s="917" t="s">
        <v>735</v>
      </c>
      <c r="RVP96" s="917" t="s">
        <v>735</v>
      </c>
      <c r="RVQ96" s="917" t="s">
        <v>735</v>
      </c>
      <c r="RVR96" s="917" t="s">
        <v>735</v>
      </c>
      <c r="RVS96" s="917" t="s">
        <v>735</v>
      </c>
      <c r="RVT96" s="917" t="s">
        <v>735</v>
      </c>
      <c r="RVU96" s="917" t="s">
        <v>735</v>
      </c>
      <c r="RVV96" s="917" t="s">
        <v>735</v>
      </c>
      <c r="RVW96" s="917" t="s">
        <v>735</v>
      </c>
      <c r="RVX96" s="917" t="s">
        <v>735</v>
      </c>
      <c r="RVY96" s="917" t="s">
        <v>735</v>
      </c>
      <c r="RVZ96" s="917" t="s">
        <v>735</v>
      </c>
      <c r="RWA96" s="917" t="s">
        <v>735</v>
      </c>
      <c r="RWB96" s="917" t="s">
        <v>735</v>
      </c>
      <c r="RWC96" s="917" t="s">
        <v>735</v>
      </c>
      <c r="RWD96" s="917" t="s">
        <v>735</v>
      </c>
      <c r="RWE96" s="917" t="s">
        <v>735</v>
      </c>
      <c r="RWF96" s="917" t="s">
        <v>735</v>
      </c>
      <c r="RWG96" s="917" t="s">
        <v>735</v>
      </c>
      <c r="RWH96" s="917" t="s">
        <v>735</v>
      </c>
      <c r="RWI96" s="917" t="s">
        <v>735</v>
      </c>
      <c r="RWJ96" s="917" t="s">
        <v>735</v>
      </c>
      <c r="RWK96" s="917" t="s">
        <v>735</v>
      </c>
      <c r="RWL96" s="917" t="s">
        <v>735</v>
      </c>
      <c r="RWM96" s="917" t="s">
        <v>735</v>
      </c>
      <c r="RWN96" s="917" t="s">
        <v>735</v>
      </c>
      <c r="RWO96" s="917" t="s">
        <v>735</v>
      </c>
      <c r="RWP96" s="917" t="s">
        <v>735</v>
      </c>
      <c r="RWQ96" s="917" t="s">
        <v>735</v>
      </c>
      <c r="RWR96" s="917" t="s">
        <v>735</v>
      </c>
      <c r="RWS96" s="917" t="s">
        <v>735</v>
      </c>
      <c r="RWT96" s="917" t="s">
        <v>735</v>
      </c>
      <c r="RWU96" s="917" t="s">
        <v>735</v>
      </c>
      <c r="RWV96" s="917" t="s">
        <v>735</v>
      </c>
      <c r="RWW96" s="917" t="s">
        <v>735</v>
      </c>
      <c r="RWX96" s="917" t="s">
        <v>735</v>
      </c>
      <c r="RWY96" s="917" t="s">
        <v>735</v>
      </c>
      <c r="RWZ96" s="917" t="s">
        <v>735</v>
      </c>
      <c r="RXA96" s="917" t="s">
        <v>735</v>
      </c>
      <c r="RXB96" s="917" t="s">
        <v>735</v>
      </c>
      <c r="RXC96" s="917" t="s">
        <v>735</v>
      </c>
      <c r="RXD96" s="917" t="s">
        <v>735</v>
      </c>
      <c r="RXE96" s="917" t="s">
        <v>735</v>
      </c>
      <c r="RXF96" s="917" t="s">
        <v>735</v>
      </c>
      <c r="RXG96" s="917" t="s">
        <v>735</v>
      </c>
      <c r="RXH96" s="917" t="s">
        <v>735</v>
      </c>
      <c r="RXI96" s="917" t="s">
        <v>735</v>
      </c>
      <c r="RXJ96" s="917" t="s">
        <v>735</v>
      </c>
      <c r="RXK96" s="917" t="s">
        <v>735</v>
      </c>
      <c r="RXL96" s="917" t="s">
        <v>735</v>
      </c>
      <c r="RXM96" s="917" t="s">
        <v>735</v>
      </c>
      <c r="RXN96" s="917" t="s">
        <v>735</v>
      </c>
      <c r="RXO96" s="917" t="s">
        <v>735</v>
      </c>
      <c r="RXP96" s="917" t="s">
        <v>735</v>
      </c>
      <c r="RXQ96" s="917" t="s">
        <v>735</v>
      </c>
      <c r="RXR96" s="917" t="s">
        <v>735</v>
      </c>
      <c r="RXS96" s="917" t="s">
        <v>735</v>
      </c>
      <c r="RXT96" s="917" t="s">
        <v>735</v>
      </c>
      <c r="RXU96" s="917" t="s">
        <v>735</v>
      </c>
      <c r="RXV96" s="917" t="s">
        <v>735</v>
      </c>
      <c r="RXW96" s="917" t="s">
        <v>735</v>
      </c>
      <c r="RXX96" s="917" t="s">
        <v>735</v>
      </c>
      <c r="RXY96" s="917" t="s">
        <v>735</v>
      </c>
      <c r="RXZ96" s="917" t="s">
        <v>735</v>
      </c>
      <c r="RYA96" s="917" t="s">
        <v>735</v>
      </c>
      <c r="RYB96" s="917" t="s">
        <v>735</v>
      </c>
      <c r="RYC96" s="917" t="s">
        <v>735</v>
      </c>
      <c r="RYD96" s="917" t="s">
        <v>735</v>
      </c>
      <c r="RYE96" s="917" t="s">
        <v>735</v>
      </c>
      <c r="RYF96" s="917" t="s">
        <v>735</v>
      </c>
      <c r="RYG96" s="917" t="s">
        <v>735</v>
      </c>
      <c r="RYH96" s="917" t="s">
        <v>735</v>
      </c>
      <c r="RYI96" s="917" t="s">
        <v>735</v>
      </c>
      <c r="RYJ96" s="917" t="s">
        <v>735</v>
      </c>
      <c r="RYK96" s="917" t="s">
        <v>735</v>
      </c>
      <c r="RYL96" s="917" t="s">
        <v>735</v>
      </c>
      <c r="RYM96" s="917" t="s">
        <v>735</v>
      </c>
      <c r="RYN96" s="917" t="s">
        <v>735</v>
      </c>
      <c r="RYO96" s="917" t="s">
        <v>735</v>
      </c>
      <c r="RYP96" s="917" t="s">
        <v>735</v>
      </c>
      <c r="RYQ96" s="917" t="s">
        <v>735</v>
      </c>
      <c r="RYR96" s="917" t="s">
        <v>735</v>
      </c>
      <c r="RYS96" s="917" t="s">
        <v>735</v>
      </c>
      <c r="RYT96" s="917" t="s">
        <v>735</v>
      </c>
      <c r="RYU96" s="917" t="s">
        <v>735</v>
      </c>
      <c r="RYV96" s="917" t="s">
        <v>735</v>
      </c>
      <c r="RYW96" s="917" t="s">
        <v>735</v>
      </c>
      <c r="RYX96" s="917" t="s">
        <v>735</v>
      </c>
      <c r="RYY96" s="917" t="s">
        <v>735</v>
      </c>
      <c r="RYZ96" s="917" t="s">
        <v>735</v>
      </c>
      <c r="RZA96" s="917" t="s">
        <v>735</v>
      </c>
      <c r="RZB96" s="917" t="s">
        <v>735</v>
      </c>
      <c r="RZC96" s="917" t="s">
        <v>735</v>
      </c>
      <c r="RZD96" s="917" t="s">
        <v>735</v>
      </c>
      <c r="RZE96" s="917" t="s">
        <v>735</v>
      </c>
      <c r="RZF96" s="917" t="s">
        <v>735</v>
      </c>
      <c r="RZG96" s="917" t="s">
        <v>735</v>
      </c>
      <c r="RZH96" s="917" t="s">
        <v>735</v>
      </c>
      <c r="RZI96" s="917" t="s">
        <v>735</v>
      </c>
      <c r="RZJ96" s="917" t="s">
        <v>735</v>
      </c>
      <c r="RZK96" s="917" t="s">
        <v>735</v>
      </c>
      <c r="RZL96" s="917" t="s">
        <v>735</v>
      </c>
      <c r="RZM96" s="917" t="s">
        <v>735</v>
      </c>
      <c r="RZN96" s="917" t="s">
        <v>735</v>
      </c>
      <c r="RZO96" s="917" t="s">
        <v>735</v>
      </c>
      <c r="RZP96" s="917" t="s">
        <v>735</v>
      </c>
      <c r="RZQ96" s="917" t="s">
        <v>735</v>
      </c>
      <c r="RZR96" s="917" t="s">
        <v>735</v>
      </c>
      <c r="RZS96" s="917" t="s">
        <v>735</v>
      </c>
      <c r="RZT96" s="917" t="s">
        <v>735</v>
      </c>
      <c r="RZU96" s="917" t="s">
        <v>735</v>
      </c>
      <c r="RZV96" s="917" t="s">
        <v>735</v>
      </c>
      <c r="RZW96" s="917" t="s">
        <v>735</v>
      </c>
      <c r="RZX96" s="917" t="s">
        <v>735</v>
      </c>
      <c r="RZY96" s="917" t="s">
        <v>735</v>
      </c>
      <c r="RZZ96" s="917" t="s">
        <v>735</v>
      </c>
      <c r="SAA96" s="917" t="s">
        <v>735</v>
      </c>
      <c r="SAB96" s="917" t="s">
        <v>735</v>
      </c>
      <c r="SAC96" s="917" t="s">
        <v>735</v>
      </c>
      <c r="SAD96" s="917" t="s">
        <v>735</v>
      </c>
      <c r="SAE96" s="917" t="s">
        <v>735</v>
      </c>
      <c r="SAF96" s="917" t="s">
        <v>735</v>
      </c>
      <c r="SAG96" s="917" t="s">
        <v>735</v>
      </c>
      <c r="SAH96" s="917" t="s">
        <v>735</v>
      </c>
      <c r="SAI96" s="917" t="s">
        <v>735</v>
      </c>
      <c r="SAJ96" s="917" t="s">
        <v>735</v>
      </c>
      <c r="SAK96" s="917" t="s">
        <v>735</v>
      </c>
      <c r="SAL96" s="917" t="s">
        <v>735</v>
      </c>
      <c r="SAM96" s="917" t="s">
        <v>735</v>
      </c>
      <c r="SAN96" s="917" t="s">
        <v>735</v>
      </c>
      <c r="SAO96" s="917" t="s">
        <v>735</v>
      </c>
      <c r="SAP96" s="917" t="s">
        <v>735</v>
      </c>
      <c r="SAQ96" s="917" t="s">
        <v>735</v>
      </c>
      <c r="SAR96" s="917" t="s">
        <v>735</v>
      </c>
      <c r="SAS96" s="917" t="s">
        <v>735</v>
      </c>
      <c r="SAT96" s="917" t="s">
        <v>735</v>
      </c>
      <c r="SAU96" s="917" t="s">
        <v>735</v>
      </c>
      <c r="SAV96" s="917" t="s">
        <v>735</v>
      </c>
      <c r="SAW96" s="917" t="s">
        <v>735</v>
      </c>
      <c r="SAX96" s="917" t="s">
        <v>735</v>
      </c>
      <c r="SAY96" s="917" t="s">
        <v>735</v>
      </c>
      <c r="SAZ96" s="917" t="s">
        <v>735</v>
      </c>
      <c r="SBA96" s="917" t="s">
        <v>735</v>
      </c>
      <c r="SBB96" s="917" t="s">
        <v>735</v>
      </c>
      <c r="SBC96" s="917" t="s">
        <v>735</v>
      </c>
      <c r="SBD96" s="917" t="s">
        <v>735</v>
      </c>
      <c r="SBE96" s="917" t="s">
        <v>735</v>
      </c>
      <c r="SBF96" s="917" t="s">
        <v>735</v>
      </c>
      <c r="SBG96" s="917" t="s">
        <v>735</v>
      </c>
      <c r="SBH96" s="917" t="s">
        <v>735</v>
      </c>
      <c r="SBI96" s="917" t="s">
        <v>735</v>
      </c>
      <c r="SBJ96" s="917" t="s">
        <v>735</v>
      </c>
      <c r="SBK96" s="917" t="s">
        <v>735</v>
      </c>
      <c r="SBL96" s="917" t="s">
        <v>735</v>
      </c>
      <c r="SBM96" s="917" t="s">
        <v>735</v>
      </c>
      <c r="SBN96" s="917" t="s">
        <v>735</v>
      </c>
      <c r="SBO96" s="917" t="s">
        <v>735</v>
      </c>
      <c r="SBP96" s="917" t="s">
        <v>735</v>
      </c>
      <c r="SBQ96" s="917" t="s">
        <v>735</v>
      </c>
      <c r="SBR96" s="917" t="s">
        <v>735</v>
      </c>
      <c r="SBS96" s="917" t="s">
        <v>735</v>
      </c>
      <c r="SBT96" s="917" t="s">
        <v>735</v>
      </c>
      <c r="SBU96" s="917" t="s">
        <v>735</v>
      </c>
      <c r="SBV96" s="917" t="s">
        <v>735</v>
      </c>
      <c r="SBW96" s="917" t="s">
        <v>735</v>
      </c>
      <c r="SBX96" s="917" t="s">
        <v>735</v>
      </c>
      <c r="SBY96" s="917" t="s">
        <v>735</v>
      </c>
      <c r="SBZ96" s="917" t="s">
        <v>735</v>
      </c>
      <c r="SCA96" s="917" t="s">
        <v>735</v>
      </c>
      <c r="SCB96" s="917" t="s">
        <v>735</v>
      </c>
      <c r="SCC96" s="917" t="s">
        <v>735</v>
      </c>
      <c r="SCD96" s="917" t="s">
        <v>735</v>
      </c>
      <c r="SCE96" s="917" t="s">
        <v>735</v>
      </c>
      <c r="SCF96" s="917" t="s">
        <v>735</v>
      </c>
      <c r="SCG96" s="917" t="s">
        <v>735</v>
      </c>
      <c r="SCH96" s="917" t="s">
        <v>735</v>
      </c>
      <c r="SCI96" s="917" t="s">
        <v>735</v>
      </c>
      <c r="SCJ96" s="917" t="s">
        <v>735</v>
      </c>
      <c r="SCK96" s="917" t="s">
        <v>735</v>
      </c>
      <c r="SCL96" s="917" t="s">
        <v>735</v>
      </c>
      <c r="SCM96" s="917" t="s">
        <v>735</v>
      </c>
      <c r="SCN96" s="917" t="s">
        <v>735</v>
      </c>
      <c r="SCO96" s="917" t="s">
        <v>735</v>
      </c>
      <c r="SCP96" s="917" t="s">
        <v>735</v>
      </c>
      <c r="SCQ96" s="917" t="s">
        <v>735</v>
      </c>
      <c r="SCR96" s="917" t="s">
        <v>735</v>
      </c>
      <c r="SCS96" s="917" t="s">
        <v>735</v>
      </c>
      <c r="SCT96" s="917" t="s">
        <v>735</v>
      </c>
      <c r="SCU96" s="917" t="s">
        <v>735</v>
      </c>
      <c r="SCV96" s="917" t="s">
        <v>735</v>
      </c>
      <c r="SCW96" s="917" t="s">
        <v>735</v>
      </c>
      <c r="SCX96" s="917" t="s">
        <v>735</v>
      </c>
      <c r="SCY96" s="917" t="s">
        <v>735</v>
      </c>
      <c r="SCZ96" s="917" t="s">
        <v>735</v>
      </c>
      <c r="SDA96" s="917" t="s">
        <v>735</v>
      </c>
      <c r="SDB96" s="917" t="s">
        <v>735</v>
      </c>
      <c r="SDC96" s="917" t="s">
        <v>735</v>
      </c>
      <c r="SDD96" s="917" t="s">
        <v>735</v>
      </c>
      <c r="SDE96" s="917" t="s">
        <v>735</v>
      </c>
      <c r="SDF96" s="917" t="s">
        <v>735</v>
      </c>
      <c r="SDG96" s="917" t="s">
        <v>735</v>
      </c>
      <c r="SDH96" s="917" t="s">
        <v>735</v>
      </c>
      <c r="SDI96" s="917" t="s">
        <v>735</v>
      </c>
      <c r="SDJ96" s="917" t="s">
        <v>735</v>
      </c>
      <c r="SDK96" s="917" t="s">
        <v>735</v>
      </c>
      <c r="SDL96" s="917" t="s">
        <v>735</v>
      </c>
      <c r="SDM96" s="917" t="s">
        <v>735</v>
      </c>
      <c r="SDN96" s="917" t="s">
        <v>735</v>
      </c>
      <c r="SDO96" s="917" t="s">
        <v>735</v>
      </c>
      <c r="SDP96" s="917" t="s">
        <v>735</v>
      </c>
      <c r="SDQ96" s="917" t="s">
        <v>735</v>
      </c>
      <c r="SDR96" s="917" t="s">
        <v>735</v>
      </c>
      <c r="SDS96" s="917" t="s">
        <v>735</v>
      </c>
      <c r="SDT96" s="917" t="s">
        <v>735</v>
      </c>
      <c r="SDU96" s="917" t="s">
        <v>735</v>
      </c>
      <c r="SDV96" s="917" t="s">
        <v>735</v>
      </c>
      <c r="SDW96" s="917" t="s">
        <v>735</v>
      </c>
      <c r="SDX96" s="917" t="s">
        <v>735</v>
      </c>
      <c r="SDY96" s="917" t="s">
        <v>735</v>
      </c>
      <c r="SDZ96" s="917" t="s">
        <v>735</v>
      </c>
      <c r="SEA96" s="917" t="s">
        <v>735</v>
      </c>
      <c r="SEB96" s="917" t="s">
        <v>735</v>
      </c>
      <c r="SEC96" s="917" t="s">
        <v>735</v>
      </c>
      <c r="SED96" s="917" t="s">
        <v>735</v>
      </c>
      <c r="SEE96" s="917" t="s">
        <v>735</v>
      </c>
      <c r="SEF96" s="917" t="s">
        <v>735</v>
      </c>
      <c r="SEG96" s="917" t="s">
        <v>735</v>
      </c>
      <c r="SEH96" s="917" t="s">
        <v>735</v>
      </c>
      <c r="SEI96" s="917" t="s">
        <v>735</v>
      </c>
      <c r="SEJ96" s="917" t="s">
        <v>735</v>
      </c>
      <c r="SEK96" s="917" t="s">
        <v>735</v>
      </c>
      <c r="SEL96" s="917" t="s">
        <v>735</v>
      </c>
      <c r="SEM96" s="917" t="s">
        <v>735</v>
      </c>
      <c r="SEN96" s="917" t="s">
        <v>735</v>
      </c>
      <c r="SEO96" s="917" t="s">
        <v>735</v>
      </c>
      <c r="SEP96" s="917" t="s">
        <v>735</v>
      </c>
      <c r="SEQ96" s="917" t="s">
        <v>735</v>
      </c>
      <c r="SER96" s="917" t="s">
        <v>735</v>
      </c>
      <c r="SES96" s="917" t="s">
        <v>735</v>
      </c>
      <c r="SET96" s="917" t="s">
        <v>735</v>
      </c>
      <c r="SEU96" s="917" t="s">
        <v>735</v>
      </c>
      <c r="SEV96" s="917" t="s">
        <v>735</v>
      </c>
      <c r="SEW96" s="917" t="s">
        <v>735</v>
      </c>
      <c r="SEX96" s="917" t="s">
        <v>735</v>
      </c>
      <c r="SEY96" s="917" t="s">
        <v>735</v>
      </c>
      <c r="SEZ96" s="917" t="s">
        <v>735</v>
      </c>
      <c r="SFA96" s="917" t="s">
        <v>735</v>
      </c>
      <c r="SFB96" s="917" t="s">
        <v>735</v>
      </c>
      <c r="SFC96" s="917" t="s">
        <v>735</v>
      </c>
      <c r="SFD96" s="917" t="s">
        <v>735</v>
      </c>
      <c r="SFE96" s="917" t="s">
        <v>735</v>
      </c>
      <c r="SFF96" s="917" t="s">
        <v>735</v>
      </c>
      <c r="SFG96" s="917" t="s">
        <v>735</v>
      </c>
      <c r="SFH96" s="917" t="s">
        <v>735</v>
      </c>
      <c r="SFI96" s="917" t="s">
        <v>735</v>
      </c>
      <c r="SFJ96" s="917" t="s">
        <v>735</v>
      </c>
      <c r="SFK96" s="917" t="s">
        <v>735</v>
      </c>
      <c r="SFL96" s="917" t="s">
        <v>735</v>
      </c>
      <c r="SFM96" s="917" t="s">
        <v>735</v>
      </c>
      <c r="SFN96" s="917" t="s">
        <v>735</v>
      </c>
      <c r="SFO96" s="917" t="s">
        <v>735</v>
      </c>
      <c r="SFP96" s="917" t="s">
        <v>735</v>
      </c>
      <c r="SFQ96" s="917" t="s">
        <v>735</v>
      </c>
      <c r="SFR96" s="917" t="s">
        <v>735</v>
      </c>
      <c r="SFS96" s="917" t="s">
        <v>735</v>
      </c>
      <c r="SFT96" s="917" t="s">
        <v>735</v>
      </c>
      <c r="SFU96" s="917" t="s">
        <v>735</v>
      </c>
      <c r="SFV96" s="917" t="s">
        <v>735</v>
      </c>
      <c r="SFW96" s="917" t="s">
        <v>735</v>
      </c>
      <c r="SFX96" s="917" t="s">
        <v>735</v>
      </c>
      <c r="SFY96" s="917" t="s">
        <v>735</v>
      </c>
      <c r="SFZ96" s="917" t="s">
        <v>735</v>
      </c>
      <c r="SGA96" s="917" t="s">
        <v>735</v>
      </c>
      <c r="SGB96" s="917" t="s">
        <v>735</v>
      </c>
      <c r="SGC96" s="917" t="s">
        <v>735</v>
      </c>
      <c r="SGD96" s="917" t="s">
        <v>735</v>
      </c>
      <c r="SGE96" s="917" t="s">
        <v>735</v>
      </c>
      <c r="SGF96" s="917" t="s">
        <v>735</v>
      </c>
      <c r="SGG96" s="917" t="s">
        <v>735</v>
      </c>
      <c r="SGH96" s="917" t="s">
        <v>735</v>
      </c>
      <c r="SGI96" s="917" t="s">
        <v>735</v>
      </c>
      <c r="SGJ96" s="917" t="s">
        <v>735</v>
      </c>
      <c r="SGK96" s="917" t="s">
        <v>735</v>
      </c>
      <c r="SGL96" s="917" t="s">
        <v>735</v>
      </c>
      <c r="SGM96" s="917" t="s">
        <v>735</v>
      </c>
      <c r="SGN96" s="917" t="s">
        <v>735</v>
      </c>
      <c r="SGO96" s="917" t="s">
        <v>735</v>
      </c>
      <c r="SGP96" s="917" t="s">
        <v>735</v>
      </c>
      <c r="SGQ96" s="917" t="s">
        <v>735</v>
      </c>
      <c r="SGR96" s="917" t="s">
        <v>735</v>
      </c>
      <c r="SGS96" s="917" t="s">
        <v>735</v>
      </c>
      <c r="SGT96" s="917" t="s">
        <v>735</v>
      </c>
      <c r="SGU96" s="917" t="s">
        <v>735</v>
      </c>
      <c r="SGV96" s="917" t="s">
        <v>735</v>
      </c>
      <c r="SGW96" s="917" t="s">
        <v>735</v>
      </c>
      <c r="SGX96" s="917" t="s">
        <v>735</v>
      </c>
      <c r="SGY96" s="917" t="s">
        <v>735</v>
      </c>
      <c r="SGZ96" s="917" t="s">
        <v>735</v>
      </c>
      <c r="SHA96" s="917" t="s">
        <v>735</v>
      </c>
      <c r="SHB96" s="917" t="s">
        <v>735</v>
      </c>
      <c r="SHC96" s="917" t="s">
        <v>735</v>
      </c>
      <c r="SHD96" s="917" t="s">
        <v>735</v>
      </c>
      <c r="SHE96" s="917" t="s">
        <v>735</v>
      </c>
      <c r="SHF96" s="917" t="s">
        <v>735</v>
      </c>
      <c r="SHG96" s="917" t="s">
        <v>735</v>
      </c>
      <c r="SHH96" s="917" t="s">
        <v>735</v>
      </c>
      <c r="SHI96" s="917" t="s">
        <v>735</v>
      </c>
      <c r="SHJ96" s="917" t="s">
        <v>735</v>
      </c>
      <c r="SHK96" s="917" t="s">
        <v>735</v>
      </c>
      <c r="SHL96" s="917" t="s">
        <v>735</v>
      </c>
      <c r="SHM96" s="917" t="s">
        <v>735</v>
      </c>
      <c r="SHN96" s="917" t="s">
        <v>735</v>
      </c>
      <c r="SHO96" s="917" t="s">
        <v>735</v>
      </c>
      <c r="SHP96" s="917" t="s">
        <v>735</v>
      </c>
      <c r="SHQ96" s="917" t="s">
        <v>735</v>
      </c>
      <c r="SHR96" s="917" t="s">
        <v>735</v>
      </c>
      <c r="SHS96" s="917" t="s">
        <v>735</v>
      </c>
      <c r="SHT96" s="917" t="s">
        <v>735</v>
      </c>
      <c r="SHU96" s="917" t="s">
        <v>735</v>
      </c>
      <c r="SHV96" s="917" t="s">
        <v>735</v>
      </c>
      <c r="SHW96" s="917" t="s">
        <v>735</v>
      </c>
      <c r="SHX96" s="917" t="s">
        <v>735</v>
      </c>
      <c r="SHY96" s="917" t="s">
        <v>735</v>
      </c>
      <c r="SHZ96" s="917" t="s">
        <v>735</v>
      </c>
      <c r="SIA96" s="917" t="s">
        <v>735</v>
      </c>
      <c r="SIB96" s="917" t="s">
        <v>735</v>
      </c>
      <c r="SIC96" s="917" t="s">
        <v>735</v>
      </c>
      <c r="SID96" s="917" t="s">
        <v>735</v>
      </c>
      <c r="SIE96" s="917" t="s">
        <v>735</v>
      </c>
      <c r="SIF96" s="917" t="s">
        <v>735</v>
      </c>
      <c r="SIG96" s="917" t="s">
        <v>735</v>
      </c>
      <c r="SIH96" s="917" t="s">
        <v>735</v>
      </c>
      <c r="SII96" s="917" t="s">
        <v>735</v>
      </c>
      <c r="SIJ96" s="917" t="s">
        <v>735</v>
      </c>
      <c r="SIK96" s="917" t="s">
        <v>735</v>
      </c>
      <c r="SIL96" s="917" t="s">
        <v>735</v>
      </c>
      <c r="SIM96" s="917" t="s">
        <v>735</v>
      </c>
      <c r="SIN96" s="917" t="s">
        <v>735</v>
      </c>
      <c r="SIO96" s="917" t="s">
        <v>735</v>
      </c>
      <c r="SIP96" s="917" t="s">
        <v>735</v>
      </c>
      <c r="SIQ96" s="917" t="s">
        <v>735</v>
      </c>
      <c r="SIR96" s="917" t="s">
        <v>735</v>
      </c>
      <c r="SIS96" s="917" t="s">
        <v>735</v>
      </c>
      <c r="SIT96" s="917" t="s">
        <v>735</v>
      </c>
      <c r="SIU96" s="917" t="s">
        <v>735</v>
      </c>
      <c r="SIV96" s="917" t="s">
        <v>735</v>
      </c>
      <c r="SIW96" s="917" t="s">
        <v>735</v>
      </c>
      <c r="SIX96" s="917" t="s">
        <v>735</v>
      </c>
      <c r="SIY96" s="917" t="s">
        <v>735</v>
      </c>
      <c r="SIZ96" s="917" t="s">
        <v>735</v>
      </c>
      <c r="SJA96" s="917" t="s">
        <v>735</v>
      </c>
      <c r="SJB96" s="917" t="s">
        <v>735</v>
      </c>
      <c r="SJC96" s="917" t="s">
        <v>735</v>
      </c>
      <c r="SJD96" s="917" t="s">
        <v>735</v>
      </c>
      <c r="SJE96" s="917" t="s">
        <v>735</v>
      </c>
      <c r="SJF96" s="917" t="s">
        <v>735</v>
      </c>
      <c r="SJG96" s="917" t="s">
        <v>735</v>
      </c>
      <c r="SJH96" s="917" t="s">
        <v>735</v>
      </c>
      <c r="SJI96" s="917" t="s">
        <v>735</v>
      </c>
      <c r="SJJ96" s="917" t="s">
        <v>735</v>
      </c>
      <c r="SJK96" s="917" t="s">
        <v>735</v>
      </c>
      <c r="SJL96" s="917" t="s">
        <v>735</v>
      </c>
      <c r="SJM96" s="917" t="s">
        <v>735</v>
      </c>
      <c r="SJN96" s="917" t="s">
        <v>735</v>
      </c>
      <c r="SJO96" s="917" t="s">
        <v>735</v>
      </c>
      <c r="SJP96" s="917" t="s">
        <v>735</v>
      </c>
      <c r="SJQ96" s="917" t="s">
        <v>735</v>
      </c>
      <c r="SJR96" s="917" t="s">
        <v>735</v>
      </c>
      <c r="SJS96" s="917" t="s">
        <v>735</v>
      </c>
      <c r="SJT96" s="917" t="s">
        <v>735</v>
      </c>
      <c r="SJU96" s="917" t="s">
        <v>735</v>
      </c>
      <c r="SJV96" s="917" t="s">
        <v>735</v>
      </c>
      <c r="SJW96" s="917" t="s">
        <v>735</v>
      </c>
      <c r="SJX96" s="917" t="s">
        <v>735</v>
      </c>
      <c r="SJY96" s="917" t="s">
        <v>735</v>
      </c>
      <c r="SJZ96" s="917" t="s">
        <v>735</v>
      </c>
      <c r="SKA96" s="917" t="s">
        <v>735</v>
      </c>
      <c r="SKB96" s="917" t="s">
        <v>735</v>
      </c>
      <c r="SKC96" s="917" t="s">
        <v>735</v>
      </c>
      <c r="SKD96" s="917" t="s">
        <v>735</v>
      </c>
      <c r="SKE96" s="917" t="s">
        <v>735</v>
      </c>
      <c r="SKF96" s="917" t="s">
        <v>735</v>
      </c>
      <c r="SKG96" s="917" t="s">
        <v>735</v>
      </c>
      <c r="SKH96" s="917" t="s">
        <v>735</v>
      </c>
      <c r="SKI96" s="917" t="s">
        <v>735</v>
      </c>
      <c r="SKJ96" s="917" t="s">
        <v>735</v>
      </c>
      <c r="SKK96" s="917" t="s">
        <v>735</v>
      </c>
      <c r="SKL96" s="917" t="s">
        <v>735</v>
      </c>
      <c r="SKM96" s="917" t="s">
        <v>735</v>
      </c>
      <c r="SKN96" s="917" t="s">
        <v>735</v>
      </c>
      <c r="SKO96" s="917" t="s">
        <v>735</v>
      </c>
      <c r="SKP96" s="917" t="s">
        <v>735</v>
      </c>
      <c r="SKQ96" s="917" t="s">
        <v>735</v>
      </c>
      <c r="SKR96" s="917" t="s">
        <v>735</v>
      </c>
      <c r="SKS96" s="917" t="s">
        <v>735</v>
      </c>
      <c r="SKT96" s="917" t="s">
        <v>735</v>
      </c>
      <c r="SKU96" s="917" t="s">
        <v>735</v>
      </c>
      <c r="SKV96" s="917" t="s">
        <v>735</v>
      </c>
      <c r="SKW96" s="917" t="s">
        <v>735</v>
      </c>
      <c r="SKX96" s="917" t="s">
        <v>735</v>
      </c>
      <c r="SKY96" s="917" t="s">
        <v>735</v>
      </c>
      <c r="SKZ96" s="917" t="s">
        <v>735</v>
      </c>
      <c r="SLA96" s="917" t="s">
        <v>735</v>
      </c>
      <c r="SLB96" s="917" t="s">
        <v>735</v>
      </c>
      <c r="SLC96" s="917" t="s">
        <v>735</v>
      </c>
      <c r="SLD96" s="917" t="s">
        <v>735</v>
      </c>
      <c r="SLE96" s="917" t="s">
        <v>735</v>
      </c>
      <c r="SLF96" s="917" t="s">
        <v>735</v>
      </c>
      <c r="SLG96" s="917" t="s">
        <v>735</v>
      </c>
      <c r="SLH96" s="917" t="s">
        <v>735</v>
      </c>
      <c r="SLI96" s="917" t="s">
        <v>735</v>
      </c>
      <c r="SLJ96" s="917" t="s">
        <v>735</v>
      </c>
      <c r="SLK96" s="917" t="s">
        <v>735</v>
      </c>
      <c r="SLL96" s="917" t="s">
        <v>735</v>
      </c>
      <c r="SLM96" s="917" t="s">
        <v>735</v>
      </c>
      <c r="SLN96" s="917" t="s">
        <v>735</v>
      </c>
      <c r="SLO96" s="917" t="s">
        <v>735</v>
      </c>
      <c r="SLP96" s="917" t="s">
        <v>735</v>
      </c>
      <c r="SLQ96" s="917" t="s">
        <v>735</v>
      </c>
      <c r="SLR96" s="917" t="s">
        <v>735</v>
      </c>
      <c r="SLS96" s="917" t="s">
        <v>735</v>
      </c>
      <c r="SLT96" s="917" t="s">
        <v>735</v>
      </c>
      <c r="SLU96" s="917" t="s">
        <v>735</v>
      </c>
      <c r="SLV96" s="917" t="s">
        <v>735</v>
      </c>
      <c r="SLW96" s="917" t="s">
        <v>735</v>
      </c>
      <c r="SLX96" s="917" t="s">
        <v>735</v>
      </c>
      <c r="SLY96" s="917" t="s">
        <v>735</v>
      </c>
      <c r="SLZ96" s="917" t="s">
        <v>735</v>
      </c>
      <c r="SMA96" s="917" t="s">
        <v>735</v>
      </c>
      <c r="SMB96" s="917" t="s">
        <v>735</v>
      </c>
      <c r="SMC96" s="917" t="s">
        <v>735</v>
      </c>
      <c r="SMD96" s="917" t="s">
        <v>735</v>
      </c>
      <c r="SME96" s="917" t="s">
        <v>735</v>
      </c>
      <c r="SMF96" s="917" t="s">
        <v>735</v>
      </c>
      <c r="SMG96" s="917" t="s">
        <v>735</v>
      </c>
      <c r="SMH96" s="917" t="s">
        <v>735</v>
      </c>
      <c r="SMI96" s="917" t="s">
        <v>735</v>
      </c>
      <c r="SMJ96" s="917" t="s">
        <v>735</v>
      </c>
      <c r="SMK96" s="917" t="s">
        <v>735</v>
      </c>
      <c r="SML96" s="917" t="s">
        <v>735</v>
      </c>
      <c r="SMM96" s="917" t="s">
        <v>735</v>
      </c>
      <c r="SMN96" s="917" t="s">
        <v>735</v>
      </c>
      <c r="SMO96" s="917" t="s">
        <v>735</v>
      </c>
      <c r="SMP96" s="917" t="s">
        <v>735</v>
      </c>
      <c r="SMQ96" s="917" t="s">
        <v>735</v>
      </c>
      <c r="SMR96" s="917" t="s">
        <v>735</v>
      </c>
      <c r="SMS96" s="917" t="s">
        <v>735</v>
      </c>
      <c r="SMT96" s="917" t="s">
        <v>735</v>
      </c>
      <c r="SMU96" s="917" t="s">
        <v>735</v>
      </c>
      <c r="SMV96" s="917" t="s">
        <v>735</v>
      </c>
      <c r="SMW96" s="917" t="s">
        <v>735</v>
      </c>
      <c r="SMX96" s="917" t="s">
        <v>735</v>
      </c>
      <c r="SMY96" s="917" t="s">
        <v>735</v>
      </c>
      <c r="SMZ96" s="917" t="s">
        <v>735</v>
      </c>
      <c r="SNA96" s="917" t="s">
        <v>735</v>
      </c>
      <c r="SNB96" s="917" t="s">
        <v>735</v>
      </c>
      <c r="SNC96" s="917" t="s">
        <v>735</v>
      </c>
      <c r="SND96" s="917" t="s">
        <v>735</v>
      </c>
      <c r="SNE96" s="917" t="s">
        <v>735</v>
      </c>
      <c r="SNF96" s="917" t="s">
        <v>735</v>
      </c>
      <c r="SNG96" s="917" t="s">
        <v>735</v>
      </c>
      <c r="SNH96" s="917" t="s">
        <v>735</v>
      </c>
      <c r="SNI96" s="917" t="s">
        <v>735</v>
      </c>
      <c r="SNJ96" s="917" t="s">
        <v>735</v>
      </c>
      <c r="SNK96" s="917" t="s">
        <v>735</v>
      </c>
      <c r="SNL96" s="917" t="s">
        <v>735</v>
      </c>
      <c r="SNM96" s="917" t="s">
        <v>735</v>
      </c>
      <c r="SNN96" s="917" t="s">
        <v>735</v>
      </c>
      <c r="SNO96" s="917" t="s">
        <v>735</v>
      </c>
      <c r="SNP96" s="917" t="s">
        <v>735</v>
      </c>
      <c r="SNQ96" s="917" t="s">
        <v>735</v>
      </c>
      <c r="SNR96" s="917" t="s">
        <v>735</v>
      </c>
      <c r="SNS96" s="917" t="s">
        <v>735</v>
      </c>
      <c r="SNT96" s="917" t="s">
        <v>735</v>
      </c>
      <c r="SNU96" s="917" t="s">
        <v>735</v>
      </c>
      <c r="SNV96" s="917" t="s">
        <v>735</v>
      </c>
      <c r="SNW96" s="917" t="s">
        <v>735</v>
      </c>
      <c r="SNX96" s="917" t="s">
        <v>735</v>
      </c>
      <c r="SNY96" s="917" t="s">
        <v>735</v>
      </c>
      <c r="SNZ96" s="917" t="s">
        <v>735</v>
      </c>
      <c r="SOA96" s="917" t="s">
        <v>735</v>
      </c>
      <c r="SOB96" s="917" t="s">
        <v>735</v>
      </c>
      <c r="SOC96" s="917" t="s">
        <v>735</v>
      </c>
      <c r="SOD96" s="917" t="s">
        <v>735</v>
      </c>
      <c r="SOE96" s="917" t="s">
        <v>735</v>
      </c>
      <c r="SOF96" s="917" t="s">
        <v>735</v>
      </c>
      <c r="SOG96" s="917" t="s">
        <v>735</v>
      </c>
      <c r="SOH96" s="917" t="s">
        <v>735</v>
      </c>
      <c r="SOI96" s="917" t="s">
        <v>735</v>
      </c>
      <c r="SOJ96" s="917" t="s">
        <v>735</v>
      </c>
      <c r="SOK96" s="917" t="s">
        <v>735</v>
      </c>
      <c r="SOL96" s="917" t="s">
        <v>735</v>
      </c>
      <c r="SOM96" s="917" t="s">
        <v>735</v>
      </c>
      <c r="SON96" s="917" t="s">
        <v>735</v>
      </c>
      <c r="SOO96" s="917" t="s">
        <v>735</v>
      </c>
      <c r="SOP96" s="917" t="s">
        <v>735</v>
      </c>
      <c r="SOQ96" s="917" t="s">
        <v>735</v>
      </c>
      <c r="SOR96" s="917" t="s">
        <v>735</v>
      </c>
      <c r="SOS96" s="917" t="s">
        <v>735</v>
      </c>
      <c r="SOT96" s="917" t="s">
        <v>735</v>
      </c>
      <c r="SOU96" s="917" t="s">
        <v>735</v>
      </c>
      <c r="SOV96" s="917" t="s">
        <v>735</v>
      </c>
      <c r="SOW96" s="917" t="s">
        <v>735</v>
      </c>
      <c r="SOX96" s="917" t="s">
        <v>735</v>
      </c>
      <c r="SOY96" s="917" t="s">
        <v>735</v>
      </c>
      <c r="SOZ96" s="917" t="s">
        <v>735</v>
      </c>
      <c r="SPA96" s="917" t="s">
        <v>735</v>
      </c>
      <c r="SPB96" s="917" t="s">
        <v>735</v>
      </c>
      <c r="SPC96" s="917" t="s">
        <v>735</v>
      </c>
      <c r="SPD96" s="917" t="s">
        <v>735</v>
      </c>
      <c r="SPE96" s="917" t="s">
        <v>735</v>
      </c>
      <c r="SPF96" s="917" t="s">
        <v>735</v>
      </c>
      <c r="SPG96" s="917" t="s">
        <v>735</v>
      </c>
      <c r="SPH96" s="917" t="s">
        <v>735</v>
      </c>
      <c r="SPI96" s="917" t="s">
        <v>735</v>
      </c>
      <c r="SPJ96" s="917" t="s">
        <v>735</v>
      </c>
      <c r="SPK96" s="917" t="s">
        <v>735</v>
      </c>
      <c r="SPL96" s="917" t="s">
        <v>735</v>
      </c>
      <c r="SPM96" s="917" t="s">
        <v>735</v>
      </c>
      <c r="SPN96" s="917" t="s">
        <v>735</v>
      </c>
      <c r="SPO96" s="917" t="s">
        <v>735</v>
      </c>
      <c r="SPP96" s="917" t="s">
        <v>735</v>
      </c>
      <c r="SPQ96" s="917" t="s">
        <v>735</v>
      </c>
      <c r="SPR96" s="917" t="s">
        <v>735</v>
      </c>
      <c r="SPS96" s="917" t="s">
        <v>735</v>
      </c>
      <c r="SPT96" s="917" t="s">
        <v>735</v>
      </c>
      <c r="SPU96" s="917" t="s">
        <v>735</v>
      </c>
      <c r="SPV96" s="917" t="s">
        <v>735</v>
      </c>
      <c r="SPW96" s="917" t="s">
        <v>735</v>
      </c>
      <c r="SPX96" s="917" t="s">
        <v>735</v>
      </c>
      <c r="SPY96" s="917" t="s">
        <v>735</v>
      </c>
      <c r="SPZ96" s="917" t="s">
        <v>735</v>
      </c>
      <c r="SQA96" s="917" t="s">
        <v>735</v>
      </c>
      <c r="SQB96" s="917" t="s">
        <v>735</v>
      </c>
      <c r="SQC96" s="917" t="s">
        <v>735</v>
      </c>
      <c r="SQD96" s="917" t="s">
        <v>735</v>
      </c>
      <c r="SQE96" s="917" t="s">
        <v>735</v>
      </c>
      <c r="SQF96" s="917" t="s">
        <v>735</v>
      </c>
      <c r="SQG96" s="917" t="s">
        <v>735</v>
      </c>
      <c r="SQH96" s="917" t="s">
        <v>735</v>
      </c>
      <c r="SQI96" s="917" t="s">
        <v>735</v>
      </c>
      <c r="SQJ96" s="917" t="s">
        <v>735</v>
      </c>
      <c r="SQK96" s="917" t="s">
        <v>735</v>
      </c>
      <c r="SQL96" s="917" t="s">
        <v>735</v>
      </c>
      <c r="SQM96" s="917" t="s">
        <v>735</v>
      </c>
      <c r="SQN96" s="917" t="s">
        <v>735</v>
      </c>
      <c r="SQO96" s="917" t="s">
        <v>735</v>
      </c>
      <c r="SQP96" s="917" t="s">
        <v>735</v>
      </c>
      <c r="SQQ96" s="917" t="s">
        <v>735</v>
      </c>
      <c r="SQR96" s="917" t="s">
        <v>735</v>
      </c>
      <c r="SQS96" s="917" t="s">
        <v>735</v>
      </c>
      <c r="SQT96" s="917" t="s">
        <v>735</v>
      </c>
      <c r="SQU96" s="917" t="s">
        <v>735</v>
      </c>
      <c r="SQV96" s="917" t="s">
        <v>735</v>
      </c>
      <c r="SQW96" s="917" t="s">
        <v>735</v>
      </c>
      <c r="SQX96" s="917" t="s">
        <v>735</v>
      </c>
      <c r="SQY96" s="917" t="s">
        <v>735</v>
      </c>
      <c r="SQZ96" s="917" t="s">
        <v>735</v>
      </c>
      <c r="SRA96" s="917" t="s">
        <v>735</v>
      </c>
      <c r="SRB96" s="917" t="s">
        <v>735</v>
      </c>
      <c r="SRC96" s="917" t="s">
        <v>735</v>
      </c>
      <c r="SRD96" s="917" t="s">
        <v>735</v>
      </c>
      <c r="SRE96" s="917" t="s">
        <v>735</v>
      </c>
      <c r="SRF96" s="917" t="s">
        <v>735</v>
      </c>
      <c r="SRG96" s="917" t="s">
        <v>735</v>
      </c>
      <c r="SRH96" s="917" t="s">
        <v>735</v>
      </c>
      <c r="SRI96" s="917" t="s">
        <v>735</v>
      </c>
      <c r="SRJ96" s="917" t="s">
        <v>735</v>
      </c>
      <c r="SRK96" s="917" t="s">
        <v>735</v>
      </c>
      <c r="SRL96" s="917" t="s">
        <v>735</v>
      </c>
      <c r="SRM96" s="917" t="s">
        <v>735</v>
      </c>
      <c r="SRN96" s="917" t="s">
        <v>735</v>
      </c>
      <c r="SRO96" s="917" t="s">
        <v>735</v>
      </c>
      <c r="SRP96" s="917" t="s">
        <v>735</v>
      </c>
      <c r="SRQ96" s="917" t="s">
        <v>735</v>
      </c>
      <c r="SRR96" s="917" t="s">
        <v>735</v>
      </c>
      <c r="SRS96" s="917" t="s">
        <v>735</v>
      </c>
      <c r="SRT96" s="917" t="s">
        <v>735</v>
      </c>
      <c r="SRU96" s="917" t="s">
        <v>735</v>
      </c>
      <c r="SRV96" s="917" t="s">
        <v>735</v>
      </c>
      <c r="SRW96" s="917" t="s">
        <v>735</v>
      </c>
      <c r="SRX96" s="917" t="s">
        <v>735</v>
      </c>
      <c r="SRY96" s="917" t="s">
        <v>735</v>
      </c>
      <c r="SRZ96" s="917" t="s">
        <v>735</v>
      </c>
      <c r="SSA96" s="917" t="s">
        <v>735</v>
      </c>
      <c r="SSB96" s="917" t="s">
        <v>735</v>
      </c>
      <c r="SSC96" s="917" t="s">
        <v>735</v>
      </c>
      <c r="SSD96" s="917" t="s">
        <v>735</v>
      </c>
      <c r="SSE96" s="917" t="s">
        <v>735</v>
      </c>
      <c r="SSF96" s="917" t="s">
        <v>735</v>
      </c>
      <c r="SSG96" s="917" t="s">
        <v>735</v>
      </c>
      <c r="SSH96" s="917" t="s">
        <v>735</v>
      </c>
      <c r="SSI96" s="917" t="s">
        <v>735</v>
      </c>
      <c r="SSJ96" s="917" t="s">
        <v>735</v>
      </c>
      <c r="SSK96" s="917" t="s">
        <v>735</v>
      </c>
      <c r="SSL96" s="917" t="s">
        <v>735</v>
      </c>
      <c r="SSM96" s="917" t="s">
        <v>735</v>
      </c>
      <c r="SSN96" s="917" t="s">
        <v>735</v>
      </c>
      <c r="SSO96" s="917" t="s">
        <v>735</v>
      </c>
      <c r="SSP96" s="917" t="s">
        <v>735</v>
      </c>
      <c r="SSQ96" s="917" t="s">
        <v>735</v>
      </c>
      <c r="SSR96" s="917" t="s">
        <v>735</v>
      </c>
      <c r="SSS96" s="917" t="s">
        <v>735</v>
      </c>
      <c r="SST96" s="917" t="s">
        <v>735</v>
      </c>
      <c r="SSU96" s="917" t="s">
        <v>735</v>
      </c>
      <c r="SSV96" s="917" t="s">
        <v>735</v>
      </c>
      <c r="SSW96" s="917" t="s">
        <v>735</v>
      </c>
      <c r="SSX96" s="917" t="s">
        <v>735</v>
      </c>
      <c r="SSY96" s="917" t="s">
        <v>735</v>
      </c>
      <c r="SSZ96" s="917" t="s">
        <v>735</v>
      </c>
      <c r="STA96" s="917" t="s">
        <v>735</v>
      </c>
      <c r="STB96" s="917" t="s">
        <v>735</v>
      </c>
      <c r="STC96" s="917" t="s">
        <v>735</v>
      </c>
      <c r="STD96" s="917" t="s">
        <v>735</v>
      </c>
      <c r="STE96" s="917" t="s">
        <v>735</v>
      </c>
      <c r="STF96" s="917" t="s">
        <v>735</v>
      </c>
      <c r="STG96" s="917" t="s">
        <v>735</v>
      </c>
      <c r="STH96" s="917" t="s">
        <v>735</v>
      </c>
      <c r="STI96" s="917" t="s">
        <v>735</v>
      </c>
      <c r="STJ96" s="917" t="s">
        <v>735</v>
      </c>
      <c r="STK96" s="917" t="s">
        <v>735</v>
      </c>
      <c r="STL96" s="917" t="s">
        <v>735</v>
      </c>
      <c r="STM96" s="917" t="s">
        <v>735</v>
      </c>
      <c r="STN96" s="917" t="s">
        <v>735</v>
      </c>
      <c r="STO96" s="917" t="s">
        <v>735</v>
      </c>
      <c r="STP96" s="917" t="s">
        <v>735</v>
      </c>
      <c r="STQ96" s="917" t="s">
        <v>735</v>
      </c>
      <c r="STR96" s="917" t="s">
        <v>735</v>
      </c>
      <c r="STS96" s="917" t="s">
        <v>735</v>
      </c>
      <c r="STT96" s="917" t="s">
        <v>735</v>
      </c>
      <c r="STU96" s="917" t="s">
        <v>735</v>
      </c>
      <c r="STV96" s="917" t="s">
        <v>735</v>
      </c>
      <c r="STW96" s="917" t="s">
        <v>735</v>
      </c>
      <c r="STX96" s="917" t="s">
        <v>735</v>
      </c>
      <c r="STY96" s="917" t="s">
        <v>735</v>
      </c>
      <c r="STZ96" s="917" t="s">
        <v>735</v>
      </c>
      <c r="SUA96" s="917" t="s">
        <v>735</v>
      </c>
      <c r="SUB96" s="917" t="s">
        <v>735</v>
      </c>
      <c r="SUC96" s="917" t="s">
        <v>735</v>
      </c>
      <c r="SUD96" s="917" t="s">
        <v>735</v>
      </c>
      <c r="SUE96" s="917" t="s">
        <v>735</v>
      </c>
      <c r="SUF96" s="917" t="s">
        <v>735</v>
      </c>
      <c r="SUG96" s="917" t="s">
        <v>735</v>
      </c>
      <c r="SUH96" s="917" t="s">
        <v>735</v>
      </c>
      <c r="SUI96" s="917" t="s">
        <v>735</v>
      </c>
      <c r="SUJ96" s="917" t="s">
        <v>735</v>
      </c>
      <c r="SUK96" s="917" t="s">
        <v>735</v>
      </c>
      <c r="SUL96" s="917" t="s">
        <v>735</v>
      </c>
      <c r="SUM96" s="917" t="s">
        <v>735</v>
      </c>
      <c r="SUN96" s="917" t="s">
        <v>735</v>
      </c>
      <c r="SUO96" s="917" t="s">
        <v>735</v>
      </c>
      <c r="SUP96" s="917" t="s">
        <v>735</v>
      </c>
      <c r="SUQ96" s="917" t="s">
        <v>735</v>
      </c>
      <c r="SUR96" s="917" t="s">
        <v>735</v>
      </c>
      <c r="SUS96" s="917" t="s">
        <v>735</v>
      </c>
      <c r="SUT96" s="917" t="s">
        <v>735</v>
      </c>
      <c r="SUU96" s="917" t="s">
        <v>735</v>
      </c>
      <c r="SUV96" s="917" t="s">
        <v>735</v>
      </c>
      <c r="SUW96" s="917" t="s">
        <v>735</v>
      </c>
      <c r="SUX96" s="917" t="s">
        <v>735</v>
      </c>
      <c r="SUY96" s="917" t="s">
        <v>735</v>
      </c>
      <c r="SUZ96" s="917" t="s">
        <v>735</v>
      </c>
      <c r="SVA96" s="917" t="s">
        <v>735</v>
      </c>
      <c r="SVB96" s="917" t="s">
        <v>735</v>
      </c>
      <c r="SVC96" s="917" t="s">
        <v>735</v>
      </c>
      <c r="SVD96" s="917" t="s">
        <v>735</v>
      </c>
      <c r="SVE96" s="917" t="s">
        <v>735</v>
      </c>
      <c r="SVF96" s="917" t="s">
        <v>735</v>
      </c>
      <c r="SVG96" s="917" t="s">
        <v>735</v>
      </c>
      <c r="SVH96" s="917" t="s">
        <v>735</v>
      </c>
      <c r="SVI96" s="917" t="s">
        <v>735</v>
      </c>
      <c r="SVJ96" s="917" t="s">
        <v>735</v>
      </c>
      <c r="SVK96" s="917" t="s">
        <v>735</v>
      </c>
      <c r="SVL96" s="917" t="s">
        <v>735</v>
      </c>
      <c r="SVM96" s="917" t="s">
        <v>735</v>
      </c>
      <c r="SVN96" s="917" t="s">
        <v>735</v>
      </c>
      <c r="SVO96" s="917" t="s">
        <v>735</v>
      </c>
      <c r="SVP96" s="917" t="s">
        <v>735</v>
      </c>
      <c r="SVQ96" s="917" t="s">
        <v>735</v>
      </c>
      <c r="SVR96" s="917" t="s">
        <v>735</v>
      </c>
      <c r="SVS96" s="917" t="s">
        <v>735</v>
      </c>
      <c r="SVT96" s="917" t="s">
        <v>735</v>
      </c>
      <c r="SVU96" s="917" t="s">
        <v>735</v>
      </c>
      <c r="SVV96" s="917" t="s">
        <v>735</v>
      </c>
      <c r="SVW96" s="917" t="s">
        <v>735</v>
      </c>
      <c r="SVX96" s="917" t="s">
        <v>735</v>
      </c>
      <c r="SVY96" s="917" t="s">
        <v>735</v>
      </c>
      <c r="SVZ96" s="917" t="s">
        <v>735</v>
      </c>
      <c r="SWA96" s="917" t="s">
        <v>735</v>
      </c>
      <c r="SWB96" s="917" t="s">
        <v>735</v>
      </c>
      <c r="SWC96" s="917" t="s">
        <v>735</v>
      </c>
      <c r="SWD96" s="917" t="s">
        <v>735</v>
      </c>
      <c r="SWE96" s="917" t="s">
        <v>735</v>
      </c>
      <c r="SWF96" s="917" t="s">
        <v>735</v>
      </c>
      <c r="SWG96" s="917" t="s">
        <v>735</v>
      </c>
      <c r="SWH96" s="917" t="s">
        <v>735</v>
      </c>
      <c r="SWI96" s="917" t="s">
        <v>735</v>
      </c>
      <c r="SWJ96" s="917" t="s">
        <v>735</v>
      </c>
      <c r="SWK96" s="917" t="s">
        <v>735</v>
      </c>
      <c r="SWL96" s="917" t="s">
        <v>735</v>
      </c>
      <c r="SWM96" s="917" t="s">
        <v>735</v>
      </c>
      <c r="SWN96" s="917" t="s">
        <v>735</v>
      </c>
      <c r="SWO96" s="917" t="s">
        <v>735</v>
      </c>
      <c r="SWP96" s="917" t="s">
        <v>735</v>
      </c>
      <c r="SWQ96" s="917" t="s">
        <v>735</v>
      </c>
      <c r="SWR96" s="917" t="s">
        <v>735</v>
      </c>
      <c r="SWS96" s="917" t="s">
        <v>735</v>
      </c>
      <c r="SWT96" s="917" t="s">
        <v>735</v>
      </c>
      <c r="SWU96" s="917" t="s">
        <v>735</v>
      </c>
      <c r="SWV96" s="917" t="s">
        <v>735</v>
      </c>
      <c r="SWW96" s="917" t="s">
        <v>735</v>
      </c>
      <c r="SWX96" s="917" t="s">
        <v>735</v>
      </c>
      <c r="SWY96" s="917" t="s">
        <v>735</v>
      </c>
      <c r="SWZ96" s="917" t="s">
        <v>735</v>
      </c>
      <c r="SXA96" s="917" t="s">
        <v>735</v>
      </c>
      <c r="SXB96" s="917" t="s">
        <v>735</v>
      </c>
      <c r="SXC96" s="917" t="s">
        <v>735</v>
      </c>
      <c r="SXD96" s="917" t="s">
        <v>735</v>
      </c>
      <c r="SXE96" s="917" t="s">
        <v>735</v>
      </c>
      <c r="SXF96" s="917" t="s">
        <v>735</v>
      </c>
      <c r="SXG96" s="917" t="s">
        <v>735</v>
      </c>
      <c r="SXH96" s="917" t="s">
        <v>735</v>
      </c>
      <c r="SXI96" s="917" t="s">
        <v>735</v>
      </c>
      <c r="SXJ96" s="917" t="s">
        <v>735</v>
      </c>
      <c r="SXK96" s="917" t="s">
        <v>735</v>
      </c>
      <c r="SXL96" s="917" t="s">
        <v>735</v>
      </c>
      <c r="SXM96" s="917" t="s">
        <v>735</v>
      </c>
      <c r="SXN96" s="917" t="s">
        <v>735</v>
      </c>
      <c r="SXO96" s="917" t="s">
        <v>735</v>
      </c>
      <c r="SXP96" s="917" t="s">
        <v>735</v>
      </c>
      <c r="SXQ96" s="917" t="s">
        <v>735</v>
      </c>
      <c r="SXR96" s="917" t="s">
        <v>735</v>
      </c>
      <c r="SXS96" s="917" t="s">
        <v>735</v>
      </c>
      <c r="SXT96" s="917" t="s">
        <v>735</v>
      </c>
      <c r="SXU96" s="917" t="s">
        <v>735</v>
      </c>
      <c r="SXV96" s="917" t="s">
        <v>735</v>
      </c>
      <c r="SXW96" s="917" t="s">
        <v>735</v>
      </c>
      <c r="SXX96" s="917" t="s">
        <v>735</v>
      </c>
      <c r="SXY96" s="917" t="s">
        <v>735</v>
      </c>
      <c r="SXZ96" s="917" t="s">
        <v>735</v>
      </c>
      <c r="SYA96" s="917" t="s">
        <v>735</v>
      </c>
      <c r="SYB96" s="917" t="s">
        <v>735</v>
      </c>
      <c r="SYC96" s="917" t="s">
        <v>735</v>
      </c>
      <c r="SYD96" s="917" t="s">
        <v>735</v>
      </c>
      <c r="SYE96" s="917" t="s">
        <v>735</v>
      </c>
      <c r="SYF96" s="917" t="s">
        <v>735</v>
      </c>
      <c r="SYG96" s="917" t="s">
        <v>735</v>
      </c>
      <c r="SYH96" s="917" t="s">
        <v>735</v>
      </c>
      <c r="SYI96" s="917" t="s">
        <v>735</v>
      </c>
      <c r="SYJ96" s="917" t="s">
        <v>735</v>
      </c>
      <c r="SYK96" s="917" t="s">
        <v>735</v>
      </c>
      <c r="SYL96" s="917" t="s">
        <v>735</v>
      </c>
      <c r="SYM96" s="917" t="s">
        <v>735</v>
      </c>
      <c r="SYN96" s="917" t="s">
        <v>735</v>
      </c>
      <c r="SYO96" s="917" t="s">
        <v>735</v>
      </c>
      <c r="SYP96" s="917" t="s">
        <v>735</v>
      </c>
      <c r="SYQ96" s="917" t="s">
        <v>735</v>
      </c>
      <c r="SYR96" s="917" t="s">
        <v>735</v>
      </c>
      <c r="SYS96" s="917" t="s">
        <v>735</v>
      </c>
      <c r="SYT96" s="917" t="s">
        <v>735</v>
      </c>
      <c r="SYU96" s="917" t="s">
        <v>735</v>
      </c>
      <c r="SYV96" s="917" t="s">
        <v>735</v>
      </c>
      <c r="SYW96" s="917" t="s">
        <v>735</v>
      </c>
      <c r="SYX96" s="917" t="s">
        <v>735</v>
      </c>
      <c r="SYY96" s="917" t="s">
        <v>735</v>
      </c>
      <c r="SYZ96" s="917" t="s">
        <v>735</v>
      </c>
      <c r="SZA96" s="917" t="s">
        <v>735</v>
      </c>
      <c r="SZB96" s="917" t="s">
        <v>735</v>
      </c>
      <c r="SZC96" s="917" t="s">
        <v>735</v>
      </c>
      <c r="SZD96" s="917" t="s">
        <v>735</v>
      </c>
      <c r="SZE96" s="917" t="s">
        <v>735</v>
      </c>
      <c r="SZF96" s="917" t="s">
        <v>735</v>
      </c>
      <c r="SZG96" s="917" t="s">
        <v>735</v>
      </c>
      <c r="SZH96" s="917" t="s">
        <v>735</v>
      </c>
      <c r="SZI96" s="917" t="s">
        <v>735</v>
      </c>
      <c r="SZJ96" s="917" t="s">
        <v>735</v>
      </c>
      <c r="SZK96" s="917" t="s">
        <v>735</v>
      </c>
      <c r="SZL96" s="917" t="s">
        <v>735</v>
      </c>
      <c r="SZM96" s="917" t="s">
        <v>735</v>
      </c>
      <c r="SZN96" s="917" t="s">
        <v>735</v>
      </c>
      <c r="SZO96" s="917" t="s">
        <v>735</v>
      </c>
      <c r="SZP96" s="917" t="s">
        <v>735</v>
      </c>
      <c r="SZQ96" s="917" t="s">
        <v>735</v>
      </c>
      <c r="SZR96" s="917" t="s">
        <v>735</v>
      </c>
      <c r="SZS96" s="917" t="s">
        <v>735</v>
      </c>
      <c r="SZT96" s="917" t="s">
        <v>735</v>
      </c>
      <c r="SZU96" s="917" t="s">
        <v>735</v>
      </c>
      <c r="SZV96" s="917" t="s">
        <v>735</v>
      </c>
      <c r="SZW96" s="917" t="s">
        <v>735</v>
      </c>
      <c r="SZX96" s="917" t="s">
        <v>735</v>
      </c>
      <c r="SZY96" s="917" t="s">
        <v>735</v>
      </c>
      <c r="SZZ96" s="917" t="s">
        <v>735</v>
      </c>
      <c r="TAA96" s="917" t="s">
        <v>735</v>
      </c>
      <c r="TAB96" s="917" t="s">
        <v>735</v>
      </c>
      <c r="TAC96" s="917" t="s">
        <v>735</v>
      </c>
      <c r="TAD96" s="917" t="s">
        <v>735</v>
      </c>
      <c r="TAE96" s="917" t="s">
        <v>735</v>
      </c>
      <c r="TAF96" s="917" t="s">
        <v>735</v>
      </c>
      <c r="TAG96" s="917" t="s">
        <v>735</v>
      </c>
      <c r="TAH96" s="917" t="s">
        <v>735</v>
      </c>
      <c r="TAI96" s="917" t="s">
        <v>735</v>
      </c>
      <c r="TAJ96" s="917" t="s">
        <v>735</v>
      </c>
      <c r="TAK96" s="917" t="s">
        <v>735</v>
      </c>
      <c r="TAL96" s="917" t="s">
        <v>735</v>
      </c>
      <c r="TAM96" s="917" t="s">
        <v>735</v>
      </c>
      <c r="TAN96" s="917" t="s">
        <v>735</v>
      </c>
      <c r="TAO96" s="917" t="s">
        <v>735</v>
      </c>
      <c r="TAP96" s="917" t="s">
        <v>735</v>
      </c>
      <c r="TAQ96" s="917" t="s">
        <v>735</v>
      </c>
      <c r="TAR96" s="917" t="s">
        <v>735</v>
      </c>
      <c r="TAS96" s="917" t="s">
        <v>735</v>
      </c>
      <c r="TAT96" s="917" t="s">
        <v>735</v>
      </c>
      <c r="TAU96" s="917" t="s">
        <v>735</v>
      </c>
      <c r="TAV96" s="917" t="s">
        <v>735</v>
      </c>
      <c r="TAW96" s="917" t="s">
        <v>735</v>
      </c>
      <c r="TAX96" s="917" t="s">
        <v>735</v>
      </c>
      <c r="TAY96" s="917" t="s">
        <v>735</v>
      </c>
      <c r="TAZ96" s="917" t="s">
        <v>735</v>
      </c>
      <c r="TBA96" s="917" t="s">
        <v>735</v>
      </c>
      <c r="TBB96" s="917" t="s">
        <v>735</v>
      </c>
      <c r="TBC96" s="917" t="s">
        <v>735</v>
      </c>
      <c r="TBD96" s="917" t="s">
        <v>735</v>
      </c>
      <c r="TBE96" s="917" t="s">
        <v>735</v>
      </c>
      <c r="TBF96" s="917" t="s">
        <v>735</v>
      </c>
      <c r="TBG96" s="917" t="s">
        <v>735</v>
      </c>
      <c r="TBH96" s="917" t="s">
        <v>735</v>
      </c>
      <c r="TBI96" s="917" t="s">
        <v>735</v>
      </c>
      <c r="TBJ96" s="917" t="s">
        <v>735</v>
      </c>
      <c r="TBK96" s="917" t="s">
        <v>735</v>
      </c>
      <c r="TBL96" s="917" t="s">
        <v>735</v>
      </c>
      <c r="TBM96" s="917" t="s">
        <v>735</v>
      </c>
      <c r="TBN96" s="917" t="s">
        <v>735</v>
      </c>
      <c r="TBO96" s="917" t="s">
        <v>735</v>
      </c>
      <c r="TBP96" s="917" t="s">
        <v>735</v>
      </c>
      <c r="TBQ96" s="917" t="s">
        <v>735</v>
      </c>
      <c r="TBR96" s="917" t="s">
        <v>735</v>
      </c>
      <c r="TBS96" s="917" t="s">
        <v>735</v>
      </c>
      <c r="TBT96" s="917" t="s">
        <v>735</v>
      </c>
      <c r="TBU96" s="917" t="s">
        <v>735</v>
      </c>
      <c r="TBV96" s="917" t="s">
        <v>735</v>
      </c>
      <c r="TBW96" s="917" t="s">
        <v>735</v>
      </c>
      <c r="TBX96" s="917" t="s">
        <v>735</v>
      </c>
      <c r="TBY96" s="917" t="s">
        <v>735</v>
      </c>
      <c r="TBZ96" s="917" t="s">
        <v>735</v>
      </c>
      <c r="TCA96" s="917" t="s">
        <v>735</v>
      </c>
      <c r="TCB96" s="917" t="s">
        <v>735</v>
      </c>
      <c r="TCC96" s="917" t="s">
        <v>735</v>
      </c>
      <c r="TCD96" s="917" t="s">
        <v>735</v>
      </c>
      <c r="TCE96" s="917" t="s">
        <v>735</v>
      </c>
      <c r="TCF96" s="917" t="s">
        <v>735</v>
      </c>
      <c r="TCG96" s="917" t="s">
        <v>735</v>
      </c>
      <c r="TCH96" s="917" t="s">
        <v>735</v>
      </c>
      <c r="TCI96" s="917" t="s">
        <v>735</v>
      </c>
      <c r="TCJ96" s="917" t="s">
        <v>735</v>
      </c>
      <c r="TCK96" s="917" t="s">
        <v>735</v>
      </c>
      <c r="TCL96" s="917" t="s">
        <v>735</v>
      </c>
      <c r="TCM96" s="917" t="s">
        <v>735</v>
      </c>
      <c r="TCN96" s="917" t="s">
        <v>735</v>
      </c>
      <c r="TCO96" s="917" t="s">
        <v>735</v>
      </c>
      <c r="TCP96" s="917" t="s">
        <v>735</v>
      </c>
      <c r="TCQ96" s="917" t="s">
        <v>735</v>
      </c>
      <c r="TCR96" s="917" t="s">
        <v>735</v>
      </c>
      <c r="TCS96" s="917" t="s">
        <v>735</v>
      </c>
      <c r="TCT96" s="917" t="s">
        <v>735</v>
      </c>
      <c r="TCU96" s="917" t="s">
        <v>735</v>
      </c>
      <c r="TCV96" s="917" t="s">
        <v>735</v>
      </c>
      <c r="TCW96" s="917" t="s">
        <v>735</v>
      </c>
      <c r="TCX96" s="917" t="s">
        <v>735</v>
      </c>
      <c r="TCY96" s="917" t="s">
        <v>735</v>
      </c>
      <c r="TCZ96" s="917" t="s">
        <v>735</v>
      </c>
      <c r="TDA96" s="917" t="s">
        <v>735</v>
      </c>
      <c r="TDB96" s="917" t="s">
        <v>735</v>
      </c>
      <c r="TDC96" s="917" t="s">
        <v>735</v>
      </c>
      <c r="TDD96" s="917" t="s">
        <v>735</v>
      </c>
      <c r="TDE96" s="917" t="s">
        <v>735</v>
      </c>
      <c r="TDF96" s="917" t="s">
        <v>735</v>
      </c>
      <c r="TDG96" s="917" t="s">
        <v>735</v>
      </c>
      <c r="TDH96" s="917" t="s">
        <v>735</v>
      </c>
      <c r="TDI96" s="917" t="s">
        <v>735</v>
      </c>
      <c r="TDJ96" s="917" t="s">
        <v>735</v>
      </c>
      <c r="TDK96" s="917" t="s">
        <v>735</v>
      </c>
      <c r="TDL96" s="917" t="s">
        <v>735</v>
      </c>
      <c r="TDM96" s="917" t="s">
        <v>735</v>
      </c>
      <c r="TDN96" s="917" t="s">
        <v>735</v>
      </c>
      <c r="TDO96" s="917" t="s">
        <v>735</v>
      </c>
      <c r="TDP96" s="917" t="s">
        <v>735</v>
      </c>
      <c r="TDQ96" s="917" t="s">
        <v>735</v>
      </c>
      <c r="TDR96" s="917" t="s">
        <v>735</v>
      </c>
      <c r="TDS96" s="917" t="s">
        <v>735</v>
      </c>
      <c r="TDT96" s="917" t="s">
        <v>735</v>
      </c>
      <c r="TDU96" s="917" t="s">
        <v>735</v>
      </c>
      <c r="TDV96" s="917" t="s">
        <v>735</v>
      </c>
      <c r="TDW96" s="917" t="s">
        <v>735</v>
      </c>
      <c r="TDX96" s="917" t="s">
        <v>735</v>
      </c>
      <c r="TDY96" s="917" t="s">
        <v>735</v>
      </c>
      <c r="TDZ96" s="917" t="s">
        <v>735</v>
      </c>
      <c r="TEA96" s="917" t="s">
        <v>735</v>
      </c>
      <c r="TEB96" s="917" t="s">
        <v>735</v>
      </c>
      <c r="TEC96" s="917" t="s">
        <v>735</v>
      </c>
      <c r="TED96" s="917" t="s">
        <v>735</v>
      </c>
      <c r="TEE96" s="917" t="s">
        <v>735</v>
      </c>
      <c r="TEF96" s="917" t="s">
        <v>735</v>
      </c>
      <c r="TEG96" s="917" t="s">
        <v>735</v>
      </c>
      <c r="TEH96" s="917" t="s">
        <v>735</v>
      </c>
      <c r="TEI96" s="917" t="s">
        <v>735</v>
      </c>
      <c r="TEJ96" s="917" t="s">
        <v>735</v>
      </c>
      <c r="TEK96" s="917" t="s">
        <v>735</v>
      </c>
      <c r="TEL96" s="917" t="s">
        <v>735</v>
      </c>
      <c r="TEM96" s="917" t="s">
        <v>735</v>
      </c>
      <c r="TEN96" s="917" t="s">
        <v>735</v>
      </c>
      <c r="TEO96" s="917" t="s">
        <v>735</v>
      </c>
      <c r="TEP96" s="917" t="s">
        <v>735</v>
      </c>
      <c r="TEQ96" s="917" t="s">
        <v>735</v>
      </c>
      <c r="TER96" s="917" t="s">
        <v>735</v>
      </c>
      <c r="TES96" s="917" t="s">
        <v>735</v>
      </c>
      <c r="TET96" s="917" t="s">
        <v>735</v>
      </c>
      <c r="TEU96" s="917" t="s">
        <v>735</v>
      </c>
      <c r="TEV96" s="917" t="s">
        <v>735</v>
      </c>
      <c r="TEW96" s="917" t="s">
        <v>735</v>
      </c>
      <c r="TEX96" s="917" t="s">
        <v>735</v>
      </c>
      <c r="TEY96" s="917" t="s">
        <v>735</v>
      </c>
      <c r="TEZ96" s="917" t="s">
        <v>735</v>
      </c>
      <c r="TFA96" s="917" t="s">
        <v>735</v>
      </c>
      <c r="TFB96" s="917" t="s">
        <v>735</v>
      </c>
      <c r="TFC96" s="917" t="s">
        <v>735</v>
      </c>
      <c r="TFD96" s="917" t="s">
        <v>735</v>
      </c>
      <c r="TFE96" s="917" t="s">
        <v>735</v>
      </c>
      <c r="TFF96" s="917" t="s">
        <v>735</v>
      </c>
      <c r="TFG96" s="917" t="s">
        <v>735</v>
      </c>
      <c r="TFH96" s="917" t="s">
        <v>735</v>
      </c>
      <c r="TFI96" s="917" t="s">
        <v>735</v>
      </c>
      <c r="TFJ96" s="917" t="s">
        <v>735</v>
      </c>
      <c r="TFK96" s="917" t="s">
        <v>735</v>
      </c>
      <c r="TFL96" s="917" t="s">
        <v>735</v>
      </c>
      <c r="TFM96" s="917" t="s">
        <v>735</v>
      </c>
      <c r="TFN96" s="917" t="s">
        <v>735</v>
      </c>
      <c r="TFO96" s="917" t="s">
        <v>735</v>
      </c>
      <c r="TFP96" s="917" t="s">
        <v>735</v>
      </c>
      <c r="TFQ96" s="917" t="s">
        <v>735</v>
      </c>
      <c r="TFR96" s="917" t="s">
        <v>735</v>
      </c>
      <c r="TFS96" s="917" t="s">
        <v>735</v>
      </c>
      <c r="TFT96" s="917" t="s">
        <v>735</v>
      </c>
      <c r="TFU96" s="917" t="s">
        <v>735</v>
      </c>
      <c r="TFV96" s="917" t="s">
        <v>735</v>
      </c>
      <c r="TFW96" s="917" t="s">
        <v>735</v>
      </c>
      <c r="TFX96" s="917" t="s">
        <v>735</v>
      </c>
      <c r="TFY96" s="917" t="s">
        <v>735</v>
      </c>
      <c r="TFZ96" s="917" t="s">
        <v>735</v>
      </c>
      <c r="TGA96" s="917" t="s">
        <v>735</v>
      </c>
      <c r="TGB96" s="917" t="s">
        <v>735</v>
      </c>
      <c r="TGC96" s="917" t="s">
        <v>735</v>
      </c>
      <c r="TGD96" s="917" t="s">
        <v>735</v>
      </c>
      <c r="TGE96" s="917" t="s">
        <v>735</v>
      </c>
      <c r="TGF96" s="917" t="s">
        <v>735</v>
      </c>
      <c r="TGG96" s="917" t="s">
        <v>735</v>
      </c>
      <c r="TGH96" s="917" t="s">
        <v>735</v>
      </c>
      <c r="TGI96" s="917" t="s">
        <v>735</v>
      </c>
      <c r="TGJ96" s="917" t="s">
        <v>735</v>
      </c>
      <c r="TGK96" s="917" t="s">
        <v>735</v>
      </c>
      <c r="TGL96" s="917" t="s">
        <v>735</v>
      </c>
      <c r="TGM96" s="917" t="s">
        <v>735</v>
      </c>
      <c r="TGN96" s="917" t="s">
        <v>735</v>
      </c>
      <c r="TGO96" s="917" t="s">
        <v>735</v>
      </c>
      <c r="TGP96" s="917" t="s">
        <v>735</v>
      </c>
      <c r="TGQ96" s="917" t="s">
        <v>735</v>
      </c>
      <c r="TGR96" s="917" t="s">
        <v>735</v>
      </c>
      <c r="TGS96" s="917" t="s">
        <v>735</v>
      </c>
      <c r="TGT96" s="917" t="s">
        <v>735</v>
      </c>
      <c r="TGU96" s="917" t="s">
        <v>735</v>
      </c>
      <c r="TGV96" s="917" t="s">
        <v>735</v>
      </c>
      <c r="TGW96" s="917" t="s">
        <v>735</v>
      </c>
      <c r="TGX96" s="917" t="s">
        <v>735</v>
      </c>
      <c r="TGY96" s="917" t="s">
        <v>735</v>
      </c>
      <c r="TGZ96" s="917" t="s">
        <v>735</v>
      </c>
      <c r="THA96" s="917" t="s">
        <v>735</v>
      </c>
      <c r="THB96" s="917" t="s">
        <v>735</v>
      </c>
      <c r="THC96" s="917" t="s">
        <v>735</v>
      </c>
      <c r="THD96" s="917" t="s">
        <v>735</v>
      </c>
      <c r="THE96" s="917" t="s">
        <v>735</v>
      </c>
      <c r="THF96" s="917" t="s">
        <v>735</v>
      </c>
      <c r="THG96" s="917" t="s">
        <v>735</v>
      </c>
      <c r="THH96" s="917" t="s">
        <v>735</v>
      </c>
      <c r="THI96" s="917" t="s">
        <v>735</v>
      </c>
      <c r="THJ96" s="917" t="s">
        <v>735</v>
      </c>
      <c r="THK96" s="917" t="s">
        <v>735</v>
      </c>
      <c r="THL96" s="917" t="s">
        <v>735</v>
      </c>
      <c r="THM96" s="917" t="s">
        <v>735</v>
      </c>
      <c r="THN96" s="917" t="s">
        <v>735</v>
      </c>
      <c r="THO96" s="917" t="s">
        <v>735</v>
      </c>
      <c r="THP96" s="917" t="s">
        <v>735</v>
      </c>
      <c r="THQ96" s="917" t="s">
        <v>735</v>
      </c>
      <c r="THR96" s="917" t="s">
        <v>735</v>
      </c>
      <c r="THS96" s="917" t="s">
        <v>735</v>
      </c>
      <c r="THT96" s="917" t="s">
        <v>735</v>
      </c>
      <c r="THU96" s="917" t="s">
        <v>735</v>
      </c>
      <c r="THV96" s="917" t="s">
        <v>735</v>
      </c>
      <c r="THW96" s="917" t="s">
        <v>735</v>
      </c>
      <c r="THX96" s="917" t="s">
        <v>735</v>
      </c>
      <c r="THY96" s="917" t="s">
        <v>735</v>
      </c>
      <c r="THZ96" s="917" t="s">
        <v>735</v>
      </c>
      <c r="TIA96" s="917" t="s">
        <v>735</v>
      </c>
      <c r="TIB96" s="917" t="s">
        <v>735</v>
      </c>
      <c r="TIC96" s="917" t="s">
        <v>735</v>
      </c>
      <c r="TID96" s="917" t="s">
        <v>735</v>
      </c>
      <c r="TIE96" s="917" t="s">
        <v>735</v>
      </c>
      <c r="TIF96" s="917" t="s">
        <v>735</v>
      </c>
      <c r="TIG96" s="917" t="s">
        <v>735</v>
      </c>
      <c r="TIH96" s="917" t="s">
        <v>735</v>
      </c>
      <c r="TII96" s="917" t="s">
        <v>735</v>
      </c>
      <c r="TIJ96" s="917" t="s">
        <v>735</v>
      </c>
      <c r="TIK96" s="917" t="s">
        <v>735</v>
      </c>
      <c r="TIL96" s="917" t="s">
        <v>735</v>
      </c>
      <c r="TIM96" s="917" t="s">
        <v>735</v>
      </c>
      <c r="TIN96" s="917" t="s">
        <v>735</v>
      </c>
      <c r="TIO96" s="917" t="s">
        <v>735</v>
      </c>
      <c r="TIP96" s="917" t="s">
        <v>735</v>
      </c>
      <c r="TIQ96" s="917" t="s">
        <v>735</v>
      </c>
      <c r="TIR96" s="917" t="s">
        <v>735</v>
      </c>
      <c r="TIS96" s="917" t="s">
        <v>735</v>
      </c>
      <c r="TIT96" s="917" t="s">
        <v>735</v>
      </c>
      <c r="TIU96" s="917" t="s">
        <v>735</v>
      </c>
      <c r="TIV96" s="917" t="s">
        <v>735</v>
      </c>
      <c r="TIW96" s="917" t="s">
        <v>735</v>
      </c>
      <c r="TIX96" s="917" t="s">
        <v>735</v>
      </c>
      <c r="TIY96" s="917" t="s">
        <v>735</v>
      </c>
      <c r="TIZ96" s="917" t="s">
        <v>735</v>
      </c>
      <c r="TJA96" s="917" t="s">
        <v>735</v>
      </c>
      <c r="TJB96" s="917" t="s">
        <v>735</v>
      </c>
      <c r="TJC96" s="917" t="s">
        <v>735</v>
      </c>
      <c r="TJD96" s="917" t="s">
        <v>735</v>
      </c>
      <c r="TJE96" s="917" t="s">
        <v>735</v>
      </c>
      <c r="TJF96" s="917" t="s">
        <v>735</v>
      </c>
      <c r="TJG96" s="917" t="s">
        <v>735</v>
      </c>
      <c r="TJH96" s="917" t="s">
        <v>735</v>
      </c>
      <c r="TJI96" s="917" t="s">
        <v>735</v>
      </c>
      <c r="TJJ96" s="917" t="s">
        <v>735</v>
      </c>
      <c r="TJK96" s="917" t="s">
        <v>735</v>
      </c>
      <c r="TJL96" s="917" t="s">
        <v>735</v>
      </c>
      <c r="TJM96" s="917" t="s">
        <v>735</v>
      </c>
      <c r="TJN96" s="917" t="s">
        <v>735</v>
      </c>
      <c r="TJO96" s="917" t="s">
        <v>735</v>
      </c>
      <c r="TJP96" s="917" t="s">
        <v>735</v>
      </c>
      <c r="TJQ96" s="917" t="s">
        <v>735</v>
      </c>
      <c r="TJR96" s="917" t="s">
        <v>735</v>
      </c>
      <c r="TJS96" s="917" t="s">
        <v>735</v>
      </c>
      <c r="TJT96" s="917" t="s">
        <v>735</v>
      </c>
      <c r="TJU96" s="917" t="s">
        <v>735</v>
      </c>
      <c r="TJV96" s="917" t="s">
        <v>735</v>
      </c>
      <c r="TJW96" s="917" t="s">
        <v>735</v>
      </c>
      <c r="TJX96" s="917" t="s">
        <v>735</v>
      </c>
      <c r="TJY96" s="917" t="s">
        <v>735</v>
      </c>
      <c r="TJZ96" s="917" t="s">
        <v>735</v>
      </c>
      <c r="TKA96" s="917" t="s">
        <v>735</v>
      </c>
      <c r="TKB96" s="917" t="s">
        <v>735</v>
      </c>
      <c r="TKC96" s="917" t="s">
        <v>735</v>
      </c>
      <c r="TKD96" s="917" t="s">
        <v>735</v>
      </c>
      <c r="TKE96" s="917" t="s">
        <v>735</v>
      </c>
      <c r="TKF96" s="917" t="s">
        <v>735</v>
      </c>
      <c r="TKG96" s="917" t="s">
        <v>735</v>
      </c>
      <c r="TKH96" s="917" t="s">
        <v>735</v>
      </c>
      <c r="TKI96" s="917" t="s">
        <v>735</v>
      </c>
      <c r="TKJ96" s="917" t="s">
        <v>735</v>
      </c>
      <c r="TKK96" s="917" t="s">
        <v>735</v>
      </c>
      <c r="TKL96" s="917" t="s">
        <v>735</v>
      </c>
      <c r="TKM96" s="917" t="s">
        <v>735</v>
      </c>
      <c r="TKN96" s="917" t="s">
        <v>735</v>
      </c>
      <c r="TKO96" s="917" t="s">
        <v>735</v>
      </c>
      <c r="TKP96" s="917" t="s">
        <v>735</v>
      </c>
      <c r="TKQ96" s="917" t="s">
        <v>735</v>
      </c>
      <c r="TKR96" s="917" t="s">
        <v>735</v>
      </c>
      <c r="TKS96" s="917" t="s">
        <v>735</v>
      </c>
      <c r="TKT96" s="917" t="s">
        <v>735</v>
      </c>
      <c r="TKU96" s="917" t="s">
        <v>735</v>
      </c>
      <c r="TKV96" s="917" t="s">
        <v>735</v>
      </c>
      <c r="TKW96" s="917" t="s">
        <v>735</v>
      </c>
      <c r="TKX96" s="917" t="s">
        <v>735</v>
      </c>
      <c r="TKY96" s="917" t="s">
        <v>735</v>
      </c>
      <c r="TKZ96" s="917" t="s">
        <v>735</v>
      </c>
      <c r="TLA96" s="917" t="s">
        <v>735</v>
      </c>
      <c r="TLB96" s="917" t="s">
        <v>735</v>
      </c>
      <c r="TLC96" s="917" t="s">
        <v>735</v>
      </c>
      <c r="TLD96" s="917" t="s">
        <v>735</v>
      </c>
      <c r="TLE96" s="917" t="s">
        <v>735</v>
      </c>
      <c r="TLF96" s="917" t="s">
        <v>735</v>
      </c>
      <c r="TLG96" s="917" t="s">
        <v>735</v>
      </c>
      <c r="TLH96" s="917" t="s">
        <v>735</v>
      </c>
      <c r="TLI96" s="917" t="s">
        <v>735</v>
      </c>
      <c r="TLJ96" s="917" t="s">
        <v>735</v>
      </c>
      <c r="TLK96" s="917" t="s">
        <v>735</v>
      </c>
      <c r="TLL96" s="917" t="s">
        <v>735</v>
      </c>
      <c r="TLM96" s="917" t="s">
        <v>735</v>
      </c>
      <c r="TLN96" s="917" t="s">
        <v>735</v>
      </c>
      <c r="TLO96" s="917" t="s">
        <v>735</v>
      </c>
      <c r="TLP96" s="917" t="s">
        <v>735</v>
      </c>
      <c r="TLQ96" s="917" t="s">
        <v>735</v>
      </c>
      <c r="TLR96" s="917" t="s">
        <v>735</v>
      </c>
      <c r="TLS96" s="917" t="s">
        <v>735</v>
      </c>
      <c r="TLT96" s="917" t="s">
        <v>735</v>
      </c>
      <c r="TLU96" s="917" t="s">
        <v>735</v>
      </c>
      <c r="TLV96" s="917" t="s">
        <v>735</v>
      </c>
      <c r="TLW96" s="917" t="s">
        <v>735</v>
      </c>
      <c r="TLX96" s="917" t="s">
        <v>735</v>
      </c>
      <c r="TLY96" s="917" t="s">
        <v>735</v>
      </c>
      <c r="TLZ96" s="917" t="s">
        <v>735</v>
      </c>
      <c r="TMA96" s="917" t="s">
        <v>735</v>
      </c>
      <c r="TMB96" s="917" t="s">
        <v>735</v>
      </c>
      <c r="TMC96" s="917" t="s">
        <v>735</v>
      </c>
      <c r="TMD96" s="917" t="s">
        <v>735</v>
      </c>
      <c r="TME96" s="917" t="s">
        <v>735</v>
      </c>
      <c r="TMF96" s="917" t="s">
        <v>735</v>
      </c>
      <c r="TMG96" s="917" t="s">
        <v>735</v>
      </c>
      <c r="TMH96" s="917" t="s">
        <v>735</v>
      </c>
      <c r="TMI96" s="917" t="s">
        <v>735</v>
      </c>
      <c r="TMJ96" s="917" t="s">
        <v>735</v>
      </c>
      <c r="TMK96" s="917" t="s">
        <v>735</v>
      </c>
      <c r="TML96" s="917" t="s">
        <v>735</v>
      </c>
      <c r="TMM96" s="917" t="s">
        <v>735</v>
      </c>
      <c r="TMN96" s="917" t="s">
        <v>735</v>
      </c>
      <c r="TMO96" s="917" t="s">
        <v>735</v>
      </c>
      <c r="TMP96" s="917" t="s">
        <v>735</v>
      </c>
      <c r="TMQ96" s="917" t="s">
        <v>735</v>
      </c>
      <c r="TMR96" s="917" t="s">
        <v>735</v>
      </c>
      <c r="TMS96" s="917" t="s">
        <v>735</v>
      </c>
      <c r="TMT96" s="917" t="s">
        <v>735</v>
      </c>
      <c r="TMU96" s="917" t="s">
        <v>735</v>
      </c>
      <c r="TMV96" s="917" t="s">
        <v>735</v>
      </c>
      <c r="TMW96" s="917" t="s">
        <v>735</v>
      </c>
      <c r="TMX96" s="917" t="s">
        <v>735</v>
      </c>
      <c r="TMY96" s="917" t="s">
        <v>735</v>
      </c>
      <c r="TMZ96" s="917" t="s">
        <v>735</v>
      </c>
      <c r="TNA96" s="917" t="s">
        <v>735</v>
      </c>
      <c r="TNB96" s="917" t="s">
        <v>735</v>
      </c>
      <c r="TNC96" s="917" t="s">
        <v>735</v>
      </c>
      <c r="TND96" s="917" t="s">
        <v>735</v>
      </c>
      <c r="TNE96" s="917" t="s">
        <v>735</v>
      </c>
      <c r="TNF96" s="917" t="s">
        <v>735</v>
      </c>
      <c r="TNG96" s="917" t="s">
        <v>735</v>
      </c>
      <c r="TNH96" s="917" t="s">
        <v>735</v>
      </c>
      <c r="TNI96" s="917" t="s">
        <v>735</v>
      </c>
      <c r="TNJ96" s="917" t="s">
        <v>735</v>
      </c>
      <c r="TNK96" s="917" t="s">
        <v>735</v>
      </c>
      <c r="TNL96" s="917" t="s">
        <v>735</v>
      </c>
      <c r="TNM96" s="917" t="s">
        <v>735</v>
      </c>
      <c r="TNN96" s="917" t="s">
        <v>735</v>
      </c>
      <c r="TNO96" s="917" t="s">
        <v>735</v>
      </c>
      <c r="TNP96" s="917" t="s">
        <v>735</v>
      </c>
      <c r="TNQ96" s="917" t="s">
        <v>735</v>
      </c>
      <c r="TNR96" s="917" t="s">
        <v>735</v>
      </c>
      <c r="TNS96" s="917" t="s">
        <v>735</v>
      </c>
      <c r="TNT96" s="917" t="s">
        <v>735</v>
      </c>
      <c r="TNU96" s="917" t="s">
        <v>735</v>
      </c>
      <c r="TNV96" s="917" t="s">
        <v>735</v>
      </c>
      <c r="TNW96" s="917" t="s">
        <v>735</v>
      </c>
      <c r="TNX96" s="917" t="s">
        <v>735</v>
      </c>
      <c r="TNY96" s="917" t="s">
        <v>735</v>
      </c>
      <c r="TNZ96" s="917" t="s">
        <v>735</v>
      </c>
      <c r="TOA96" s="917" t="s">
        <v>735</v>
      </c>
      <c r="TOB96" s="917" t="s">
        <v>735</v>
      </c>
      <c r="TOC96" s="917" t="s">
        <v>735</v>
      </c>
      <c r="TOD96" s="917" t="s">
        <v>735</v>
      </c>
      <c r="TOE96" s="917" t="s">
        <v>735</v>
      </c>
      <c r="TOF96" s="917" t="s">
        <v>735</v>
      </c>
      <c r="TOG96" s="917" t="s">
        <v>735</v>
      </c>
      <c r="TOH96" s="917" t="s">
        <v>735</v>
      </c>
      <c r="TOI96" s="917" t="s">
        <v>735</v>
      </c>
      <c r="TOJ96" s="917" t="s">
        <v>735</v>
      </c>
      <c r="TOK96" s="917" t="s">
        <v>735</v>
      </c>
      <c r="TOL96" s="917" t="s">
        <v>735</v>
      </c>
      <c r="TOM96" s="917" t="s">
        <v>735</v>
      </c>
      <c r="TON96" s="917" t="s">
        <v>735</v>
      </c>
      <c r="TOO96" s="917" t="s">
        <v>735</v>
      </c>
      <c r="TOP96" s="917" t="s">
        <v>735</v>
      </c>
      <c r="TOQ96" s="917" t="s">
        <v>735</v>
      </c>
      <c r="TOR96" s="917" t="s">
        <v>735</v>
      </c>
      <c r="TOS96" s="917" t="s">
        <v>735</v>
      </c>
      <c r="TOT96" s="917" t="s">
        <v>735</v>
      </c>
      <c r="TOU96" s="917" t="s">
        <v>735</v>
      </c>
      <c r="TOV96" s="917" t="s">
        <v>735</v>
      </c>
      <c r="TOW96" s="917" t="s">
        <v>735</v>
      </c>
      <c r="TOX96" s="917" t="s">
        <v>735</v>
      </c>
      <c r="TOY96" s="917" t="s">
        <v>735</v>
      </c>
      <c r="TOZ96" s="917" t="s">
        <v>735</v>
      </c>
      <c r="TPA96" s="917" t="s">
        <v>735</v>
      </c>
      <c r="TPB96" s="917" t="s">
        <v>735</v>
      </c>
      <c r="TPC96" s="917" t="s">
        <v>735</v>
      </c>
      <c r="TPD96" s="917" t="s">
        <v>735</v>
      </c>
      <c r="TPE96" s="917" t="s">
        <v>735</v>
      </c>
      <c r="TPF96" s="917" t="s">
        <v>735</v>
      </c>
      <c r="TPG96" s="917" t="s">
        <v>735</v>
      </c>
      <c r="TPH96" s="917" t="s">
        <v>735</v>
      </c>
      <c r="TPI96" s="917" t="s">
        <v>735</v>
      </c>
      <c r="TPJ96" s="917" t="s">
        <v>735</v>
      </c>
      <c r="TPK96" s="917" t="s">
        <v>735</v>
      </c>
      <c r="TPL96" s="917" t="s">
        <v>735</v>
      </c>
      <c r="TPM96" s="917" t="s">
        <v>735</v>
      </c>
      <c r="TPN96" s="917" t="s">
        <v>735</v>
      </c>
      <c r="TPO96" s="917" t="s">
        <v>735</v>
      </c>
      <c r="TPP96" s="917" t="s">
        <v>735</v>
      </c>
      <c r="TPQ96" s="917" t="s">
        <v>735</v>
      </c>
      <c r="TPR96" s="917" t="s">
        <v>735</v>
      </c>
      <c r="TPS96" s="917" t="s">
        <v>735</v>
      </c>
      <c r="TPT96" s="917" t="s">
        <v>735</v>
      </c>
      <c r="TPU96" s="917" t="s">
        <v>735</v>
      </c>
      <c r="TPV96" s="917" t="s">
        <v>735</v>
      </c>
      <c r="TPW96" s="917" t="s">
        <v>735</v>
      </c>
      <c r="TPX96" s="917" t="s">
        <v>735</v>
      </c>
      <c r="TPY96" s="917" t="s">
        <v>735</v>
      </c>
      <c r="TPZ96" s="917" t="s">
        <v>735</v>
      </c>
      <c r="TQA96" s="917" t="s">
        <v>735</v>
      </c>
      <c r="TQB96" s="917" t="s">
        <v>735</v>
      </c>
      <c r="TQC96" s="917" t="s">
        <v>735</v>
      </c>
      <c r="TQD96" s="917" t="s">
        <v>735</v>
      </c>
      <c r="TQE96" s="917" t="s">
        <v>735</v>
      </c>
      <c r="TQF96" s="917" t="s">
        <v>735</v>
      </c>
      <c r="TQG96" s="917" t="s">
        <v>735</v>
      </c>
      <c r="TQH96" s="917" t="s">
        <v>735</v>
      </c>
      <c r="TQI96" s="917" t="s">
        <v>735</v>
      </c>
      <c r="TQJ96" s="917" t="s">
        <v>735</v>
      </c>
      <c r="TQK96" s="917" t="s">
        <v>735</v>
      </c>
      <c r="TQL96" s="917" t="s">
        <v>735</v>
      </c>
      <c r="TQM96" s="917" t="s">
        <v>735</v>
      </c>
      <c r="TQN96" s="917" t="s">
        <v>735</v>
      </c>
      <c r="TQO96" s="917" t="s">
        <v>735</v>
      </c>
      <c r="TQP96" s="917" t="s">
        <v>735</v>
      </c>
      <c r="TQQ96" s="917" t="s">
        <v>735</v>
      </c>
      <c r="TQR96" s="917" t="s">
        <v>735</v>
      </c>
      <c r="TQS96" s="917" t="s">
        <v>735</v>
      </c>
      <c r="TQT96" s="917" t="s">
        <v>735</v>
      </c>
      <c r="TQU96" s="917" t="s">
        <v>735</v>
      </c>
      <c r="TQV96" s="917" t="s">
        <v>735</v>
      </c>
      <c r="TQW96" s="917" t="s">
        <v>735</v>
      </c>
      <c r="TQX96" s="917" t="s">
        <v>735</v>
      </c>
      <c r="TQY96" s="917" t="s">
        <v>735</v>
      </c>
      <c r="TQZ96" s="917" t="s">
        <v>735</v>
      </c>
      <c r="TRA96" s="917" t="s">
        <v>735</v>
      </c>
      <c r="TRB96" s="917" t="s">
        <v>735</v>
      </c>
      <c r="TRC96" s="917" t="s">
        <v>735</v>
      </c>
      <c r="TRD96" s="917" t="s">
        <v>735</v>
      </c>
      <c r="TRE96" s="917" t="s">
        <v>735</v>
      </c>
      <c r="TRF96" s="917" t="s">
        <v>735</v>
      </c>
      <c r="TRG96" s="917" t="s">
        <v>735</v>
      </c>
      <c r="TRH96" s="917" t="s">
        <v>735</v>
      </c>
      <c r="TRI96" s="917" t="s">
        <v>735</v>
      </c>
      <c r="TRJ96" s="917" t="s">
        <v>735</v>
      </c>
      <c r="TRK96" s="917" t="s">
        <v>735</v>
      </c>
      <c r="TRL96" s="917" t="s">
        <v>735</v>
      </c>
      <c r="TRM96" s="917" t="s">
        <v>735</v>
      </c>
      <c r="TRN96" s="917" t="s">
        <v>735</v>
      </c>
      <c r="TRO96" s="917" t="s">
        <v>735</v>
      </c>
      <c r="TRP96" s="917" t="s">
        <v>735</v>
      </c>
      <c r="TRQ96" s="917" t="s">
        <v>735</v>
      </c>
      <c r="TRR96" s="917" t="s">
        <v>735</v>
      </c>
      <c r="TRS96" s="917" t="s">
        <v>735</v>
      </c>
      <c r="TRT96" s="917" t="s">
        <v>735</v>
      </c>
      <c r="TRU96" s="917" t="s">
        <v>735</v>
      </c>
      <c r="TRV96" s="917" t="s">
        <v>735</v>
      </c>
      <c r="TRW96" s="917" t="s">
        <v>735</v>
      </c>
      <c r="TRX96" s="917" t="s">
        <v>735</v>
      </c>
      <c r="TRY96" s="917" t="s">
        <v>735</v>
      </c>
      <c r="TRZ96" s="917" t="s">
        <v>735</v>
      </c>
      <c r="TSA96" s="917" t="s">
        <v>735</v>
      </c>
      <c r="TSB96" s="917" t="s">
        <v>735</v>
      </c>
      <c r="TSC96" s="917" t="s">
        <v>735</v>
      </c>
      <c r="TSD96" s="917" t="s">
        <v>735</v>
      </c>
      <c r="TSE96" s="917" t="s">
        <v>735</v>
      </c>
      <c r="TSF96" s="917" t="s">
        <v>735</v>
      </c>
      <c r="TSG96" s="917" t="s">
        <v>735</v>
      </c>
      <c r="TSH96" s="917" t="s">
        <v>735</v>
      </c>
      <c r="TSI96" s="917" t="s">
        <v>735</v>
      </c>
      <c r="TSJ96" s="917" t="s">
        <v>735</v>
      </c>
      <c r="TSK96" s="917" t="s">
        <v>735</v>
      </c>
      <c r="TSL96" s="917" t="s">
        <v>735</v>
      </c>
      <c r="TSM96" s="917" t="s">
        <v>735</v>
      </c>
      <c r="TSN96" s="917" t="s">
        <v>735</v>
      </c>
      <c r="TSO96" s="917" t="s">
        <v>735</v>
      </c>
      <c r="TSP96" s="917" t="s">
        <v>735</v>
      </c>
      <c r="TSQ96" s="917" t="s">
        <v>735</v>
      </c>
      <c r="TSR96" s="917" t="s">
        <v>735</v>
      </c>
      <c r="TSS96" s="917" t="s">
        <v>735</v>
      </c>
      <c r="TST96" s="917" t="s">
        <v>735</v>
      </c>
      <c r="TSU96" s="917" t="s">
        <v>735</v>
      </c>
      <c r="TSV96" s="917" t="s">
        <v>735</v>
      </c>
      <c r="TSW96" s="917" t="s">
        <v>735</v>
      </c>
      <c r="TSX96" s="917" t="s">
        <v>735</v>
      </c>
      <c r="TSY96" s="917" t="s">
        <v>735</v>
      </c>
      <c r="TSZ96" s="917" t="s">
        <v>735</v>
      </c>
      <c r="TTA96" s="917" t="s">
        <v>735</v>
      </c>
      <c r="TTB96" s="917" t="s">
        <v>735</v>
      </c>
      <c r="TTC96" s="917" t="s">
        <v>735</v>
      </c>
      <c r="TTD96" s="917" t="s">
        <v>735</v>
      </c>
      <c r="TTE96" s="917" t="s">
        <v>735</v>
      </c>
      <c r="TTF96" s="917" t="s">
        <v>735</v>
      </c>
      <c r="TTG96" s="917" t="s">
        <v>735</v>
      </c>
      <c r="TTH96" s="917" t="s">
        <v>735</v>
      </c>
      <c r="TTI96" s="917" t="s">
        <v>735</v>
      </c>
      <c r="TTJ96" s="917" t="s">
        <v>735</v>
      </c>
      <c r="TTK96" s="917" t="s">
        <v>735</v>
      </c>
      <c r="TTL96" s="917" t="s">
        <v>735</v>
      </c>
      <c r="TTM96" s="917" t="s">
        <v>735</v>
      </c>
      <c r="TTN96" s="917" t="s">
        <v>735</v>
      </c>
      <c r="TTO96" s="917" t="s">
        <v>735</v>
      </c>
      <c r="TTP96" s="917" t="s">
        <v>735</v>
      </c>
      <c r="TTQ96" s="917" t="s">
        <v>735</v>
      </c>
      <c r="TTR96" s="917" t="s">
        <v>735</v>
      </c>
      <c r="TTS96" s="917" t="s">
        <v>735</v>
      </c>
      <c r="TTT96" s="917" t="s">
        <v>735</v>
      </c>
      <c r="TTU96" s="917" t="s">
        <v>735</v>
      </c>
      <c r="TTV96" s="917" t="s">
        <v>735</v>
      </c>
      <c r="TTW96" s="917" t="s">
        <v>735</v>
      </c>
      <c r="TTX96" s="917" t="s">
        <v>735</v>
      </c>
      <c r="TTY96" s="917" t="s">
        <v>735</v>
      </c>
      <c r="TTZ96" s="917" t="s">
        <v>735</v>
      </c>
      <c r="TUA96" s="917" t="s">
        <v>735</v>
      </c>
      <c r="TUB96" s="917" t="s">
        <v>735</v>
      </c>
      <c r="TUC96" s="917" t="s">
        <v>735</v>
      </c>
      <c r="TUD96" s="917" t="s">
        <v>735</v>
      </c>
      <c r="TUE96" s="917" t="s">
        <v>735</v>
      </c>
      <c r="TUF96" s="917" t="s">
        <v>735</v>
      </c>
      <c r="TUG96" s="917" t="s">
        <v>735</v>
      </c>
      <c r="TUH96" s="917" t="s">
        <v>735</v>
      </c>
      <c r="TUI96" s="917" t="s">
        <v>735</v>
      </c>
      <c r="TUJ96" s="917" t="s">
        <v>735</v>
      </c>
      <c r="TUK96" s="917" t="s">
        <v>735</v>
      </c>
      <c r="TUL96" s="917" t="s">
        <v>735</v>
      </c>
      <c r="TUM96" s="917" t="s">
        <v>735</v>
      </c>
      <c r="TUN96" s="917" t="s">
        <v>735</v>
      </c>
      <c r="TUO96" s="917" t="s">
        <v>735</v>
      </c>
      <c r="TUP96" s="917" t="s">
        <v>735</v>
      </c>
      <c r="TUQ96" s="917" t="s">
        <v>735</v>
      </c>
      <c r="TUR96" s="917" t="s">
        <v>735</v>
      </c>
      <c r="TUS96" s="917" t="s">
        <v>735</v>
      </c>
      <c r="TUT96" s="917" t="s">
        <v>735</v>
      </c>
      <c r="TUU96" s="917" t="s">
        <v>735</v>
      </c>
      <c r="TUV96" s="917" t="s">
        <v>735</v>
      </c>
      <c r="TUW96" s="917" t="s">
        <v>735</v>
      </c>
      <c r="TUX96" s="917" t="s">
        <v>735</v>
      </c>
      <c r="TUY96" s="917" t="s">
        <v>735</v>
      </c>
      <c r="TUZ96" s="917" t="s">
        <v>735</v>
      </c>
      <c r="TVA96" s="917" t="s">
        <v>735</v>
      </c>
      <c r="TVB96" s="917" t="s">
        <v>735</v>
      </c>
      <c r="TVC96" s="917" t="s">
        <v>735</v>
      </c>
      <c r="TVD96" s="917" t="s">
        <v>735</v>
      </c>
      <c r="TVE96" s="917" t="s">
        <v>735</v>
      </c>
      <c r="TVF96" s="917" t="s">
        <v>735</v>
      </c>
      <c r="TVG96" s="917" t="s">
        <v>735</v>
      </c>
      <c r="TVH96" s="917" t="s">
        <v>735</v>
      </c>
      <c r="TVI96" s="917" t="s">
        <v>735</v>
      </c>
      <c r="TVJ96" s="917" t="s">
        <v>735</v>
      </c>
      <c r="TVK96" s="917" t="s">
        <v>735</v>
      </c>
      <c r="TVL96" s="917" t="s">
        <v>735</v>
      </c>
      <c r="TVM96" s="917" t="s">
        <v>735</v>
      </c>
      <c r="TVN96" s="917" t="s">
        <v>735</v>
      </c>
      <c r="TVO96" s="917" t="s">
        <v>735</v>
      </c>
      <c r="TVP96" s="917" t="s">
        <v>735</v>
      </c>
      <c r="TVQ96" s="917" t="s">
        <v>735</v>
      </c>
      <c r="TVR96" s="917" t="s">
        <v>735</v>
      </c>
      <c r="TVS96" s="917" t="s">
        <v>735</v>
      </c>
      <c r="TVT96" s="917" t="s">
        <v>735</v>
      </c>
      <c r="TVU96" s="917" t="s">
        <v>735</v>
      </c>
      <c r="TVV96" s="917" t="s">
        <v>735</v>
      </c>
      <c r="TVW96" s="917" t="s">
        <v>735</v>
      </c>
      <c r="TVX96" s="917" t="s">
        <v>735</v>
      </c>
      <c r="TVY96" s="917" t="s">
        <v>735</v>
      </c>
      <c r="TVZ96" s="917" t="s">
        <v>735</v>
      </c>
      <c r="TWA96" s="917" t="s">
        <v>735</v>
      </c>
      <c r="TWB96" s="917" t="s">
        <v>735</v>
      </c>
      <c r="TWC96" s="917" t="s">
        <v>735</v>
      </c>
      <c r="TWD96" s="917" t="s">
        <v>735</v>
      </c>
      <c r="TWE96" s="917" t="s">
        <v>735</v>
      </c>
      <c r="TWF96" s="917" t="s">
        <v>735</v>
      </c>
      <c r="TWG96" s="917" t="s">
        <v>735</v>
      </c>
      <c r="TWH96" s="917" t="s">
        <v>735</v>
      </c>
      <c r="TWI96" s="917" t="s">
        <v>735</v>
      </c>
      <c r="TWJ96" s="917" t="s">
        <v>735</v>
      </c>
      <c r="TWK96" s="917" t="s">
        <v>735</v>
      </c>
      <c r="TWL96" s="917" t="s">
        <v>735</v>
      </c>
      <c r="TWM96" s="917" t="s">
        <v>735</v>
      </c>
      <c r="TWN96" s="917" t="s">
        <v>735</v>
      </c>
      <c r="TWO96" s="917" t="s">
        <v>735</v>
      </c>
      <c r="TWP96" s="917" t="s">
        <v>735</v>
      </c>
      <c r="TWQ96" s="917" t="s">
        <v>735</v>
      </c>
      <c r="TWR96" s="917" t="s">
        <v>735</v>
      </c>
      <c r="TWS96" s="917" t="s">
        <v>735</v>
      </c>
      <c r="TWT96" s="917" t="s">
        <v>735</v>
      </c>
      <c r="TWU96" s="917" t="s">
        <v>735</v>
      </c>
      <c r="TWV96" s="917" t="s">
        <v>735</v>
      </c>
      <c r="TWW96" s="917" t="s">
        <v>735</v>
      </c>
      <c r="TWX96" s="917" t="s">
        <v>735</v>
      </c>
      <c r="TWY96" s="917" t="s">
        <v>735</v>
      </c>
      <c r="TWZ96" s="917" t="s">
        <v>735</v>
      </c>
      <c r="TXA96" s="917" t="s">
        <v>735</v>
      </c>
      <c r="TXB96" s="917" t="s">
        <v>735</v>
      </c>
      <c r="TXC96" s="917" t="s">
        <v>735</v>
      </c>
      <c r="TXD96" s="917" t="s">
        <v>735</v>
      </c>
      <c r="TXE96" s="917" t="s">
        <v>735</v>
      </c>
      <c r="TXF96" s="917" t="s">
        <v>735</v>
      </c>
      <c r="TXG96" s="917" t="s">
        <v>735</v>
      </c>
      <c r="TXH96" s="917" t="s">
        <v>735</v>
      </c>
      <c r="TXI96" s="917" t="s">
        <v>735</v>
      </c>
      <c r="TXJ96" s="917" t="s">
        <v>735</v>
      </c>
      <c r="TXK96" s="917" t="s">
        <v>735</v>
      </c>
      <c r="TXL96" s="917" t="s">
        <v>735</v>
      </c>
      <c r="TXM96" s="917" t="s">
        <v>735</v>
      </c>
      <c r="TXN96" s="917" t="s">
        <v>735</v>
      </c>
      <c r="TXO96" s="917" t="s">
        <v>735</v>
      </c>
      <c r="TXP96" s="917" t="s">
        <v>735</v>
      </c>
      <c r="TXQ96" s="917" t="s">
        <v>735</v>
      </c>
      <c r="TXR96" s="917" t="s">
        <v>735</v>
      </c>
      <c r="TXS96" s="917" t="s">
        <v>735</v>
      </c>
      <c r="TXT96" s="917" t="s">
        <v>735</v>
      </c>
      <c r="TXU96" s="917" t="s">
        <v>735</v>
      </c>
      <c r="TXV96" s="917" t="s">
        <v>735</v>
      </c>
      <c r="TXW96" s="917" t="s">
        <v>735</v>
      </c>
      <c r="TXX96" s="917" t="s">
        <v>735</v>
      </c>
      <c r="TXY96" s="917" t="s">
        <v>735</v>
      </c>
      <c r="TXZ96" s="917" t="s">
        <v>735</v>
      </c>
      <c r="TYA96" s="917" t="s">
        <v>735</v>
      </c>
      <c r="TYB96" s="917" t="s">
        <v>735</v>
      </c>
      <c r="TYC96" s="917" t="s">
        <v>735</v>
      </c>
      <c r="TYD96" s="917" t="s">
        <v>735</v>
      </c>
      <c r="TYE96" s="917" t="s">
        <v>735</v>
      </c>
      <c r="TYF96" s="917" t="s">
        <v>735</v>
      </c>
      <c r="TYG96" s="917" t="s">
        <v>735</v>
      </c>
      <c r="TYH96" s="917" t="s">
        <v>735</v>
      </c>
      <c r="TYI96" s="917" t="s">
        <v>735</v>
      </c>
      <c r="TYJ96" s="917" t="s">
        <v>735</v>
      </c>
      <c r="TYK96" s="917" t="s">
        <v>735</v>
      </c>
      <c r="TYL96" s="917" t="s">
        <v>735</v>
      </c>
      <c r="TYM96" s="917" t="s">
        <v>735</v>
      </c>
      <c r="TYN96" s="917" t="s">
        <v>735</v>
      </c>
      <c r="TYO96" s="917" t="s">
        <v>735</v>
      </c>
      <c r="TYP96" s="917" t="s">
        <v>735</v>
      </c>
      <c r="TYQ96" s="917" t="s">
        <v>735</v>
      </c>
      <c r="TYR96" s="917" t="s">
        <v>735</v>
      </c>
      <c r="TYS96" s="917" t="s">
        <v>735</v>
      </c>
      <c r="TYT96" s="917" t="s">
        <v>735</v>
      </c>
      <c r="TYU96" s="917" t="s">
        <v>735</v>
      </c>
      <c r="TYV96" s="917" t="s">
        <v>735</v>
      </c>
      <c r="TYW96" s="917" t="s">
        <v>735</v>
      </c>
      <c r="TYX96" s="917" t="s">
        <v>735</v>
      </c>
      <c r="TYY96" s="917" t="s">
        <v>735</v>
      </c>
      <c r="TYZ96" s="917" t="s">
        <v>735</v>
      </c>
      <c r="TZA96" s="917" t="s">
        <v>735</v>
      </c>
      <c r="TZB96" s="917" t="s">
        <v>735</v>
      </c>
      <c r="TZC96" s="917" t="s">
        <v>735</v>
      </c>
      <c r="TZD96" s="917" t="s">
        <v>735</v>
      </c>
      <c r="TZE96" s="917" t="s">
        <v>735</v>
      </c>
      <c r="TZF96" s="917" t="s">
        <v>735</v>
      </c>
      <c r="TZG96" s="917" t="s">
        <v>735</v>
      </c>
      <c r="TZH96" s="917" t="s">
        <v>735</v>
      </c>
      <c r="TZI96" s="917" t="s">
        <v>735</v>
      </c>
      <c r="TZJ96" s="917" t="s">
        <v>735</v>
      </c>
      <c r="TZK96" s="917" t="s">
        <v>735</v>
      </c>
      <c r="TZL96" s="917" t="s">
        <v>735</v>
      </c>
      <c r="TZM96" s="917" t="s">
        <v>735</v>
      </c>
      <c r="TZN96" s="917" t="s">
        <v>735</v>
      </c>
      <c r="TZO96" s="917" t="s">
        <v>735</v>
      </c>
      <c r="TZP96" s="917" t="s">
        <v>735</v>
      </c>
      <c r="TZQ96" s="917" t="s">
        <v>735</v>
      </c>
      <c r="TZR96" s="917" t="s">
        <v>735</v>
      </c>
      <c r="TZS96" s="917" t="s">
        <v>735</v>
      </c>
      <c r="TZT96" s="917" t="s">
        <v>735</v>
      </c>
      <c r="TZU96" s="917" t="s">
        <v>735</v>
      </c>
      <c r="TZV96" s="917" t="s">
        <v>735</v>
      </c>
      <c r="TZW96" s="917" t="s">
        <v>735</v>
      </c>
      <c r="TZX96" s="917" t="s">
        <v>735</v>
      </c>
      <c r="TZY96" s="917" t="s">
        <v>735</v>
      </c>
      <c r="TZZ96" s="917" t="s">
        <v>735</v>
      </c>
      <c r="UAA96" s="917" t="s">
        <v>735</v>
      </c>
      <c r="UAB96" s="917" t="s">
        <v>735</v>
      </c>
      <c r="UAC96" s="917" t="s">
        <v>735</v>
      </c>
      <c r="UAD96" s="917" t="s">
        <v>735</v>
      </c>
      <c r="UAE96" s="917" t="s">
        <v>735</v>
      </c>
      <c r="UAF96" s="917" t="s">
        <v>735</v>
      </c>
      <c r="UAG96" s="917" t="s">
        <v>735</v>
      </c>
      <c r="UAH96" s="917" t="s">
        <v>735</v>
      </c>
      <c r="UAI96" s="917" t="s">
        <v>735</v>
      </c>
      <c r="UAJ96" s="917" t="s">
        <v>735</v>
      </c>
      <c r="UAK96" s="917" t="s">
        <v>735</v>
      </c>
      <c r="UAL96" s="917" t="s">
        <v>735</v>
      </c>
      <c r="UAM96" s="917" t="s">
        <v>735</v>
      </c>
      <c r="UAN96" s="917" t="s">
        <v>735</v>
      </c>
      <c r="UAO96" s="917" t="s">
        <v>735</v>
      </c>
      <c r="UAP96" s="917" t="s">
        <v>735</v>
      </c>
      <c r="UAQ96" s="917" t="s">
        <v>735</v>
      </c>
      <c r="UAR96" s="917" t="s">
        <v>735</v>
      </c>
      <c r="UAS96" s="917" t="s">
        <v>735</v>
      </c>
      <c r="UAT96" s="917" t="s">
        <v>735</v>
      </c>
      <c r="UAU96" s="917" t="s">
        <v>735</v>
      </c>
      <c r="UAV96" s="917" t="s">
        <v>735</v>
      </c>
      <c r="UAW96" s="917" t="s">
        <v>735</v>
      </c>
      <c r="UAX96" s="917" t="s">
        <v>735</v>
      </c>
      <c r="UAY96" s="917" t="s">
        <v>735</v>
      </c>
      <c r="UAZ96" s="917" t="s">
        <v>735</v>
      </c>
      <c r="UBA96" s="917" t="s">
        <v>735</v>
      </c>
      <c r="UBB96" s="917" t="s">
        <v>735</v>
      </c>
      <c r="UBC96" s="917" t="s">
        <v>735</v>
      </c>
      <c r="UBD96" s="917" t="s">
        <v>735</v>
      </c>
      <c r="UBE96" s="917" t="s">
        <v>735</v>
      </c>
      <c r="UBF96" s="917" t="s">
        <v>735</v>
      </c>
      <c r="UBG96" s="917" t="s">
        <v>735</v>
      </c>
      <c r="UBH96" s="917" t="s">
        <v>735</v>
      </c>
      <c r="UBI96" s="917" t="s">
        <v>735</v>
      </c>
      <c r="UBJ96" s="917" t="s">
        <v>735</v>
      </c>
      <c r="UBK96" s="917" t="s">
        <v>735</v>
      </c>
      <c r="UBL96" s="917" t="s">
        <v>735</v>
      </c>
      <c r="UBM96" s="917" t="s">
        <v>735</v>
      </c>
      <c r="UBN96" s="917" t="s">
        <v>735</v>
      </c>
      <c r="UBO96" s="917" t="s">
        <v>735</v>
      </c>
      <c r="UBP96" s="917" t="s">
        <v>735</v>
      </c>
      <c r="UBQ96" s="917" t="s">
        <v>735</v>
      </c>
      <c r="UBR96" s="917" t="s">
        <v>735</v>
      </c>
      <c r="UBS96" s="917" t="s">
        <v>735</v>
      </c>
      <c r="UBT96" s="917" t="s">
        <v>735</v>
      </c>
      <c r="UBU96" s="917" t="s">
        <v>735</v>
      </c>
      <c r="UBV96" s="917" t="s">
        <v>735</v>
      </c>
      <c r="UBW96" s="917" t="s">
        <v>735</v>
      </c>
      <c r="UBX96" s="917" t="s">
        <v>735</v>
      </c>
      <c r="UBY96" s="917" t="s">
        <v>735</v>
      </c>
      <c r="UBZ96" s="917" t="s">
        <v>735</v>
      </c>
      <c r="UCA96" s="917" t="s">
        <v>735</v>
      </c>
      <c r="UCB96" s="917" t="s">
        <v>735</v>
      </c>
      <c r="UCC96" s="917" t="s">
        <v>735</v>
      </c>
      <c r="UCD96" s="917" t="s">
        <v>735</v>
      </c>
      <c r="UCE96" s="917" t="s">
        <v>735</v>
      </c>
      <c r="UCF96" s="917" t="s">
        <v>735</v>
      </c>
      <c r="UCG96" s="917" t="s">
        <v>735</v>
      </c>
      <c r="UCH96" s="917" t="s">
        <v>735</v>
      </c>
      <c r="UCI96" s="917" t="s">
        <v>735</v>
      </c>
      <c r="UCJ96" s="917" t="s">
        <v>735</v>
      </c>
      <c r="UCK96" s="917" t="s">
        <v>735</v>
      </c>
      <c r="UCL96" s="917" t="s">
        <v>735</v>
      </c>
      <c r="UCM96" s="917" t="s">
        <v>735</v>
      </c>
      <c r="UCN96" s="917" t="s">
        <v>735</v>
      </c>
      <c r="UCO96" s="917" t="s">
        <v>735</v>
      </c>
      <c r="UCP96" s="917" t="s">
        <v>735</v>
      </c>
      <c r="UCQ96" s="917" t="s">
        <v>735</v>
      </c>
      <c r="UCR96" s="917" t="s">
        <v>735</v>
      </c>
      <c r="UCS96" s="917" t="s">
        <v>735</v>
      </c>
      <c r="UCT96" s="917" t="s">
        <v>735</v>
      </c>
      <c r="UCU96" s="917" t="s">
        <v>735</v>
      </c>
      <c r="UCV96" s="917" t="s">
        <v>735</v>
      </c>
      <c r="UCW96" s="917" t="s">
        <v>735</v>
      </c>
      <c r="UCX96" s="917" t="s">
        <v>735</v>
      </c>
      <c r="UCY96" s="917" t="s">
        <v>735</v>
      </c>
      <c r="UCZ96" s="917" t="s">
        <v>735</v>
      </c>
      <c r="UDA96" s="917" t="s">
        <v>735</v>
      </c>
      <c r="UDB96" s="917" t="s">
        <v>735</v>
      </c>
      <c r="UDC96" s="917" t="s">
        <v>735</v>
      </c>
      <c r="UDD96" s="917" t="s">
        <v>735</v>
      </c>
      <c r="UDE96" s="917" t="s">
        <v>735</v>
      </c>
      <c r="UDF96" s="917" t="s">
        <v>735</v>
      </c>
      <c r="UDG96" s="917" t="s">
        <v>735</v>
      </c>
      <c r="UDH96" s="917" t="s">
        <v>735</v>
      </c>
      <c r="UDI96" s="917" t="s">
        <v>735</v>
      </c>
      <c r="UDJ96" s="917" t="s">
        <v>735</v>
      </c>
      <c r="UDK96" s="917" t="s">
        <v>735</v>
      </c>
      <c r="UDL96" s="917" t="s">
        <v>735</v>
      </c>
      <c r="UDM96" s="917" t="s">
        <v>735</v>
      </c>
      <c r="UDN96" s="917" t="s">
        <v>735</v>
      </c>
      <c r="UDO96" s="917" t="s">
        <v>735</v>
      </c>
      <c r="UDP96" s="917" t="s">
        <v>735</v>
      </c>
      <c r="UDQ96" s="917" t="s">
        <v>735</v>
      </c>
      <c r="UDR96" s="917" t="s">
        <v>735</v>
      </c>
      <c r="UDS96" s="917" t="s">
        <v>735</v>
      </c>
      <c r="UDT96" s="917" t="s">
        <v>735</v>
      </c>
      <c r="UDU96" s="917" t="s">
        <v>735</v>
      </c>
      <c r="UDV96" s="917" t="s">
        <v>735</v>
      </c>
      <c r="UDW96" s="917" t="s">
        <v>735</v>
      </c>
      <c r="UDX96" s="917" t="s">
        <v>735</v>
      </c>
      <c r="UDY96" s="917" t="s">
        <v>735</v>
      </c>
      <c r="UDZ96" s="917" t="s">
        <v>735</v>
      </c>
      <c r="UEA96" s="917" t="s">
        <v>735</v>
      </c>
      <c r="UEB96" s="917" t="s">
        <v>735</v>
      </c>
      <c r="UEC96" s="917" t="s">
        <v>735</v>
      </c>
      <c r="UED96" s="917" t="s">
        <v>735</v>
      </c>
      <c r="UEE96" s="917" t="s">
        <v>735</v>
      </c>
      <c r="UEF96" s="917" t="s">
        <v>735</v>
      </c>
      <c r="UEG96" s="917" t="s">
        <v>735</v>
      </c>
      <c r="UEH96" s="917" t="s">
        <v>735</v>
      </c>
      <c r="UEI96" s="917" t="s">
        <v>735</v>
      </c>
      <c r="UEJ96" s="917" t="s">
        <v>735</v>
      </c>
      <c r="UEK96" s="917" t="s">
        <v>735</v>
      </c>
      <c r="UEL96" s="917" t="s">
        <v>735</v>
      </c>
      <c r="UEM96" s="917" t="s">
        <v>735</v>
      </c>
      <c r="UEN96" s="917" t="s">
        <v>735</v>
      </c>
      <c r="UEO96" s="917" t="s">
        <v>735</v>
      </c>
      <c r="UEP96" s="917" t="s">
        <v>735</v>
      </c>
      <c r="UEQ96" s="917" t="s">
        <v>735</v>
      </c>
      <c r="UER96" s="917" t="s">
        <v>735</v>
      </c>
      <c r="UES96" s="917" t="s">
        <v>735</v>
      </c>
      <c r="UET96" s="917" t="s">
        <v>735</v>
      </c>
      <c r="UEU96" s="917" t="s">
        <v>735</v>
      </c>
      <c r="UEV96" s="917" t="s">
        <v>735</v>
      </c>
      <c r="UEW96" s="917" t="s">
        <v>735</v>
      </c>
      <c r="UEX96" s="917" t="s">
        <v>735</v>
      </c>
      <c r="UEY96" s="917" t="s">
        <v>735</v>
      </c>
      <c r="UEZ96" s="917" t="s">
        <v>735</v>
      </c>
      <c r="UFA96" s="917" t="s">
        <v>735</v>
      </c>
      <c r="UFB96" s="917" t="s">
        <v>735</v>
      </c>
      <c r="UFC96" s="917" t="s">
        <v>735</v>
      </c>
      <c r="UFD96" s="917" t="s">
        <v>735</v>
      </c>
      <c r="UFE96" s="917" t="s">
        <v>735</v>
      </c>
      <c r="UFF96" s="917" t="s">
        <v>735</v>
      </c>
      <c r="UFG96" s="917" t="s">
        <v>735</v>
      </c>
      <c r="UFH96" s="917" t="s">
        <v>735</v>
      </c>
      <c r="UFI96" s="917" t="s">
        <v>735</v>
      </c>
      <c r="UFJ96" s="917" t="s">
        <v>735</v>
      </c>
      <c r="UFK96" s="917" t="s">
        <v>735</v>
      </c>
      <c r="UFL96" s="917" t="s">
        <v>735</v>
      </c>
      <c r="UFM96" s="917" t="s">
        <v>735</v>
      </c>
      <c r="UFN96" s="917" t="s">
        <v>735</v>
      </c>
      <c r="UFO96" s="917" t="s">
        <v>735</v>
      </c>
      <c r="UFP96" s="917" t="s">
        <v>735</v>
      </c>
      <c r="UFQ96" s="917" t="s">
        <v>735</v>
      </c>
      <c r="UFR96" s="917" t="s">
        <v>735</v>
      </c>
      <c r="UFS96" s="917" t="s">
        <v>735</v>
      </c>
      <c r="UFT96" s="917" t="s">
        <v>735</v>
      </c>
      <c r="UFU96" s="917" t="s">
        <v>735</v>
      </c>
      <c r="UFV96" s="917" t="s">
        <v>735</v>
      </c>
      <c r="UFW96" s="917" t="s">
        <v>735</v>
      </c>
      <c r="UFX96" s="917" t="s">
        <v>735</v>
      </c>
      <c r="UFY96" s="917" t="s">
        <v>735</v>
      </c>
      <c r="UFZ96" s="917" t="s">
        <v>735</v>
      </c>
      <c r="UGA96" s="917" t="s">
        <v>735</v>
      </c>
      <c r="UGB96" s="917" t="s">
        <v>735</v>
      </c>
      <c r="UGC96" s="917" t="s">
        <v>735</v>
      </c>
      <c r="UGD96" s="917" t="s">
        <v>735</v>
      </c>
      <c r="UGE96" s="917" t="s">
        <v>735</v>
      </c>
      <c r="UGF96" s="917" t="s">
        <v>735</v>
      </c>
      <c r="UGG96" s="917" t="s">
        <v>735</v>
      </c>
      <c r="UGH96" s="917" t="s">
        <v>735</v>
      </c>
      <c r="UGI96" s="917" t="s">
        <v>735</v>
      </c>
      <c r="UGJ96" s="917" t="s">
        <v>735</v>
      </c>
      <c r="UGK96" s="917" t="s">
        <v>735</v>
      </c>
      <c r="UGL96" s="917" t="s">
        <v>735</v>
      </c>
      <c r="UGM96" s="917" t="s">
        <v>735</v>
      </c>
      <c r="UGN96" s="917" t="s">
        <v>735</v>
      </c>
      <c r="UGO96" s="917" t="s">
        <v>735</v>
      </c>
      <c r="UGP96" s="917" t="s">
        <v>735</v>
      </c>
      <c r="UGQ96" s="917" t="s">
        <v>735</v>
      </c>
      <c r="UGR96" s="917" t="s">
        <v>735</v>
      </c>
      <c r="UGS96" s="917" t="s">
        <v>735</v>
      </c>
      <c r="UGT96" s="917" t="s">
        <v>735</v>
      </c>
      <c r="UGU96" s="917" t="s">
        <v>735</v>
      </c>
      <c r="UGV96" s="917" t="s">
        <v>735</v>
      </c>
      <c r="UGW96" s="917" t="s">
        <v>735</v>
      </c>
      <c r="UGX96" s="917" t="s">
        <v>735</v>
      </c>
      <c r="UGY96" s="917" t="s">
        <v>735</v>
      </c>
      <c r="UGZ96" s="917" t="s">
        <v>735</v>
      </c>
      <c r="UHA96" s="917" t="s">
        <v>735</v>
      </c>
      <c r="UHB96" s="917" t="s">
        <v>735</v>
      </c>
      <c r="UHC96" s="917" t="s">
        <v>735</v>
      </c>
      <c r="UHD96" s="917" t="s">
        <v>735</v>
      </c>
      <c r="UHE96" s="917" t="s">
        <v>735</v>
      </c>
      <c r="UHF96" s="917" t="s">
        <v>735</v>
      </c>
      <c r="UHG96" s="917" t="s">
        <v>735</v>
      </c>
      <c r="UHH96" s="917" t="s">
        <v>735</v>
      </c>
      <c r="UHI96" s="917" t="s">
        <v>735</v>
      </c>
      <c r="UHJ96" s="917" t="s">
        <v>735</v>
      </c>
      <c r="UHK96" s="917" t="s">
        <v>735</v>
      </c>
      <c r="UHL96" s="917" t="s">
        <v>735</v>
      </c>
      <c r="UHM96" s="917" t="s">
        <v>735</v>
      </c>
      <c r="UHN96" s="917" t="s">
        <v>735</v>
      </c>
      <c r="UHO96" s="917" t="s">
        <v>735</v>
      </c>
      <c r="UHP96" s="917" t="s">
        <v>735</v>
      </c>
      <c r="UHQ96" s="917" t="s">
        <v>735</v>
      </c>
      <c r="UHR96" s="917" t="s">
        <v>735</v>
      </c>
      <c r="UHS96" s="917" t="s">
        <v>735</v>
      </c>
      <c r="UHT96" s="917" t="s">
        <v>735</v>
      </c>
      <c r="UHU96" s="917" t="s">
        <v>735</v>
      </c>
      <c r="UHV96" s="917" t="s">
        <v>735</v>
      </c>
      <c r="UHW96" s="917" t="s">
        <v>735</v>
      </c>
      <c r="UHX96" s="917" t="s">
        <v>735</v>
      </c>
      <c r="UHY96" s="917" t="s">
        <v>735</v>
      </c>
      <c r="UHZ96" s="917" t="s">
        <v>735</v>
      </c>
      <c r="UIA96" s="917" t="s">
        <v>735</v>
      </c>
      <c r="UIB96" s="917" t="s">
        <v>735</v>
      </c>
      <c r="UIC96" s="917" t="s">
        <v>735</v>
      </c>
      <c r="UID96" s="917" t="s">
        <v>735</v>
      </c>
      <c r="UIE96" s="917" t="s">
        <v>735</v>
      </c>
      <c r="UIF96" s="917" t="s">
        <v>735</v>
      </c>
      <c r="UIG96" s="917" t="s">
        <v>735</v>
      </c>
      <c r="UIH96" s="917" t="s">
        <v>735</v>
      </c>
      <c r="UII96" s="917" t="s">
        <v>735</v>
      </c>
      <c r="UIJ96" s="917" t="s">
        <v>735</v>
      </c>
      <c r="UIK96" s="917" t="s">
        <v>735</v>
      </c>
      <c r="UIL96" s="917" t="s">
        <v>735</v>
      </c>
      <c r="UIM96" s="917" t="s">
        <v>735</v>
      </c>
      <c r="UIN96" s="917" t="s">
        <v>735</v>
      </c>
      <c r="UIO96" s="917" t="s">
        <v>735</v>
      </c>
      <c r="UIP96" s="917" t="s">
        <v>735</v>
      </c>
      <c r="UIQ96" s="917" t="s">
        <v>735</v>
      </c>
      <c r="UIR96" s="917" t="s">
        <v>735</v>
      </c>
      <c r="UIS96" s="917" t="s">
        <v>735</v>
      </c>
      <c r="UIT96" s="917" t="s">
        <v>735</v>
      </c>
      <c r="UIU96" s="917" t="s">
        <v>735</v>
      </c>
      <c r="UIV96" s="917" t="s">
        <v>735</v>
      </c>
      <c r="UIW96" s="917" t="s">
        <v>735</v>
      </c>
      <c r="UIX96" s="917" t="s">
        <v>735</v>
      </c>
      <c r="UIY96" s="917" t="s">
        <v>735</v>
      </c>
      <c r="UIZ96" s="917" t="s">
        <v>735</v>
      </c>
      <c r="UJA96" s="917" t="s">
        <v>735</v>
      </c>
      <c r="UJB96" s="917" t="s">
        <v>735</v>
      </c>
      <c r="UJC96" s="917" t="s">
        <v>735</v>
      </c>
      <c r="UJD96" s="917" t="s">
        <v>735</v>
      </c>
      <c r="UJE96" s="917" t="s">
        <v>735</v>
      </c>
      <c r="UJF96" s="917" t="s">
        <v>735</v>
      </c>
      <c r="UJG96" s="917" t="s">
        <v>735</v>
      </c>
      <c r="UJH96" s="917" t="s">
        <v>735</v>
      </c>
      <c r="UJI96" s="917" t="s">
        <v>735</v>
      </c>
      <c r="UJJ96" s="917" t="s">
        <v>735</v>
      </c>
      <c r="UJK96" s="917" t="s">
        <v>735</v>
      </c>
      <c r="UJL96" s="917" t="s">
        <v>735</v>
      </c>
      <c r="UJM96" s="917" t="s">
        <v>735</v>
      </c>
      <c r="UJN96" s="917" t="s">
        <v>735</v>
      </c>
      <c r="UJO96" s="917" t="s">
        <v>735</v>
      </c>
      <c r="UJP96" s="917" t="s">
        <v>735</v>
      </c>
      <c r="UJQ96" s="917" t="s">
        <v>735</v>
      </c>
      <c r="UJR96" s="917" t="s">
        <v>735</v>
      </c>
      <c r="UJS96" s="917" t="s">
        <v>735</v>
      </c>
      <c r="UJT96" s="917" t="s">
        <v>735</v>
      </c>
      <c r="UJU96" s="917" t="s">
        <v>735</v>
      </c>
      <c r="UJV96" s="917" t="s">
        <v>735</v>
      </c>
      <c r="UJW96" s="917" t="s">
        <v>735</v>
      </c>
      <c r="UJX96" s="917" t="s">
        <v>735</v>
      </c>
      <c r="UJY96" s="917" t="s">
        <v>735</v>
      </c>
      <c r="UJZ96" s="917" t="s">
        <v>735</v>
      </c>
      <c r="UKA96" s="917" t="s">
        <v>735</v>
      </c>
      <c r="UKB96" s="917" t="s">
        <v>735</v>
      </c>
      <c r="UKC96" s="917" t="s">
        <v>735</v>
      </c>
      <c r="UKD96" s="917" t="s">
        <v>735</v>
      </c>
      <c r="UKE96" s="917" t="s">
        <v>735</v>
      </c>
      <c r="UKF96" s="917" t="s">
        <v>735</v>
      </c>
      <c r="UKG96" s="917" t="s">
        <v>735</v>
      </c>
      <c r="UKH96" s="917" t="s">
        <v>735</v>
      </c>
      <c r="UKI96" s="917" t="s">
        <v>735</v>
      </c>
      <c r="UKJ96" s="917" t="s">
        <v>735</v>
      </c>
      <c r="UKK96" s="917" t="s">
        <v>735</v>
      </c>
      <c r="UKL96" s="917" t="s">
        <v>735</v>
      </c>
      <c r="UKM96" s="917" t="s">
        <v>735</v>
      </c>
      <c r="UKN96" s="917" t="s">
        <v>735</v>
      </c>
      <c r="UKO96" s="917" t="s">
        <v>735</v>
      </c>
      <c r="UKP96" s="917" t="s">
        <v>735</v>
      </c>
      <c r="UKQ96" s="917" t="s">
        <v>735</v>
      </c>
      <c r="UKR96" s="917" t="s">
        <v>735</v>
      </c>
      <c r="UKS96" s="917" t="s">
        <v>735</v>
      </c>
      <c r="UKT96" s="917" t="s">
        <v>735</v>
      </c>
      <c r="UKU96" s="917" t="s">
        <v>735</v>
      </c>
      <c r="UKV96" s="917" t="s">
        <v>735</v>
      </c>
      <c r="UKW96" s="917" t="s">
        <v>735</v>
      </c>
      <c r="UKX96" s="917" t="s">
        <v>735</v>
      </c>
      <c r="UKY96" s="917" t="s">
        <v>735</v>
      </c>
      <c r="UKZ96" s="917" t="s">
        <v>735</v>
      </c>
      <c r="ULA96" s="917" t="s">
        <v>735</v>
      </c>
      <c r="ULB96" s="917" t="s">
        <v>735</v>
      </c>
      <c r="ULC96" s="917" t="s">
        <v>735</v>
      </c>
      <c r="ULD96" s="917" t="s">
        <v>735</v>
      </c>
      <c r="ULE96" s="917" t="s">
        <v>735</v>
      </c>
      <c r="ULF96" s="917" t="s">
        <v>735</v>
      </c>
      <c r="ULG96" s="917" t="s">
        <v>735</v>
      </c>
      <c r="ULH96" s="917" t="s">
        <v>735</v>
      </c>
      <c r="ULI96" s="917" t="s">
        <v>735</v>
      </c>
      <c r="ULJ96" s="917" t="s">
        <v>735</v>
      </c>
      <c r="ULK96" s="917" t="s">
        <v>735</v>
      </c>
      <c r="ULL96" s="917" t="s">
        <v>735</v>
      </c>
      <c r="ULM96" s="917" t="s">
        <v>735</v>
      </c>
      <c r="ULN96" s="917" t="s">
        <v>735</v>
      </c>
      <c r="ULO96" s="917" t="s">
        <v>735</v>
      </c>
      <c r="ULP96" s="917" t="s">
        <v>735</v>
      </c>
      <c r="ULQ96" s="917" t="s">
        <v>735</v>
      </c>
      <c r="ULR96" s="917" t="s">
        <v>735</v>
      </c>
      <c r="ULS96" s="917" t="s">
        <v>735</v>
      </c>
      <c r="ULT96" s="917" t="s">
        <v>735</v>
      </c>
      <c r="ULU96" s="917" t="s">
        <v>735</v>
      </c>
      <c r="ULV96" s="917" t="s">
        <v>735</v>
      </c>
      <c r="ULW96" s="917" t="s">
        <v>735</v>
      </c>
      <c r="ULX96" s="917" t="s">
        <v>735</v>
      </c>
      <c r="ULY96" s="917" t="s">
        <v>735</v>
      </c>
      <c r="ULZ96" s="917" t="s">
        <v>735</v>
      </c>
      <c r="UMA96" s="917" t="s">
        <v>735</v>
      </c>
      <c r="UMB96" s="917" t="s">
        <v>735</v>
      </c>
      <c r="UMC96" s="917" t="s">
        <v>735</v>
      </c>
      <c r="UMD96" s="917" t="s">
        <v>735</v>
      </c>
      <c r="UME96" s="917" t="s">
        <v>735</v>
      </c>
      <c r="UMF96" s="917" t="s">
        <v>735</v>
      </c>
      <c r="UMG96" s="917" t="s">
        <v>735</v>
      </c>
      <c r="UMH96" s="917" t="s">
        <v>735</v>
      </c>
      <c r="UMI96" s="917" t="s">
        <v>735</v>
      </c>
      <c r="UMJ96" s="917" t="s">
        <v>735</v>
      </c>
      <c r="UMK96" s="917" t="s">
        <v>735</v>
      </c>
      <c r="UML96" s="917" t="s">
        <v>735</v>
      </c>
      <c r="UMM96" s="917" t="s">
        <v>735</v>
      </c>
      <c r="UMN96" s="917" t="s">
        <v>735</v>
      </c>
      <c r="UMO96" s="917" t="s">
        <v>735</v>
      </c>
      <c r="UMP96" s="917" t="s">
        <v>735</v>
      </c>
      <c r="UMQ96" s="917" t="s">
        <v>735</v>
      </c>
      <c r="UMR96" s="917" t="s">
        <v>735</v>
      </c>
      <c r="UMS96" s="917" t="s">
        <v>735</v>
      </c>
      <c r="UMT96" s="917" t="s">
        <v>735</v>
      </c>
      <c r="UMU96" s="917" t="s">
        <v>735</v>
      </c>
      <c r="UMV96" s="917" t="s">
        <v>735</v>
      </c>
      <c r="UMW96" s="917" t="s">
        <v>735</v>
      </c>
      <c r="UMX96" s="917" t="s">
        <v>735</v>
      </c>
      <c r="UMY96" s="917" t="s">
        <v>735</v>
      </c>
      <c r="UMZ96" s="917" t="s">
        <v>735</v>
      </c>
      <c r="UNA96" s="917" t="s">
        <v>735</v>
      </c>
      <c r="UNB96" s="917" t="s">
        <v>735</v>
      </c>
      <c r="UNC96" s="917" t="s">
        <v>735</v>
      </c>
      <c r="UND96" s="917" t="s">
        <v>735</v>
      </c>
      <c r="UNE96" s="917" t="s">
        <v>735</v>
      </c>
      <c r="UNF96" s="917" t="s">
        <v>735</v>
      </c>
      <c r="UNG96" s="917" t="s">
        <v>735</v>
      </c>
      <c r="UNH96" s="917" t="s">
        <v>735</v>
      </c>
      <c r="UNI96" s="917" t="s">
        <v>735</v>
      </c>
      <c r="UNJ96" s="917" t="s">
        <v>735</v>
      </c>
      <c r="UNK96" s="917" t="s">
        <v>735</v>
      </c>
      <c r="UNL96" s="917" t="s">
        <v>735</v>
      </c>
      <c r="UNM96" s="917" t="s">
        <v>735</v>
      </c>
      <c r="UNN96" s="917" t="s">
        <v>735</v>
      </c>
      <c r="UNO96" s="917" t="s">
        <v>735</v>
      </c>
      <c r="UNP96" s="917" t="s">
        <v>735</v>
      </c>
      <c r="UNQ96" s="917" t="s">
        <v>735</v>
      </c>
      <c r="UNR96" s="917" t="s">
        <v>735</v>
      </c>
      <c r="UNS96" s="917" t="s">
        <v>735</v>
      </c>
      <c r="UNT96" s="917" t="s">
        <v>735</v>
      </c>
      <c r="UNU96" s="917" t="s">
        <v>735</v>
      </c>
      <c r="UNV96" s="917" t="s">
        <v>735</v>
      </c>
      <c r="UNW96" s="917" t="s">
        <v>735</v>
      </c>
      <c r="UNX96" s="917" t="s">
        <v>735</v>
      </c>
      <c r="UNY96" s="917" t="s">
        <v>735</v>
      </c>
      <c r="UNZ96" s="917" t="s">
        <v>735</v>
      </c>
      <c r="UOA96" s="917" t="s">
        <v>735</v>
      </c>
      <c r="UOB96" s="917" t="s">
        <v>735</v>
      </c>
      <c r="UOC96" s="917" t="s">
        <v>735</v>
      </c>
      <c r="UOD96" s="917" t="s">
        <v>735</v>
      </c>
      <c r="UOE96" s="917" t="s">
        <v>735</v>
      </c>
      <c r="UOF96" s="917" t="s">
        <v>735</v>
      </c>
      <c r="UOG96" s="917" t="s">
        <v>735</v>
      </c>
      <c r="UOH96" s="917" t="s">
        <v>735</v>
      </c>
      <c r="UOI96" s="917" t="s">
        <v>735</v>
      </c>
      <c r="UOJ96" s="917" t="s">
        <v>735</v>
      </c>
      <c r="UOK96" s="917" t="s">
        <v>735</v>
      </c>
      <c r="UOL96" s="917" t="s">
        <v>735</v>
      </c>
      <c r="UOM96" s="917" t="s">
        <v>735</v>
      </c>
      <c r="UON96" s="917" t="s">
        <v>735</v>
      </c>
      <c r="UOO96" s="917" t="s">
        <v>735</v>
      </c>
      <c r="UOP96" s="917" t="s">
        <v>735</v>
      </c>
      <c r="UOQ96" s="917" t="s">
        <v>735</v>
      </c>
      <c r="UOR96" s="917" t="s">
        <v>735</v>
      </c>
      <c r="UOS96" s="917" t="s">
        <v>735</v>
      </c>
      <c r="UOT96" s="917" t="s">
        <v>735</v>
      </c>
      <c r="UOU96" s="917" t="s">
        <v>735</v>
      </c>
      <c r="UOV96" s="917" t="s">
        <v>735</v>
      </c>
      <c r="UOW96" s="917" t="s">
        <v>735</v>
      </c>
      <c r="UOX96" s="917" t="s">
        <v>735</v>
      </c>
      <c r="UOY96" s="917" t="s">
        <v>735</v>
      </c>
      <c r="UOZ96" s="917" t="s">
        <v>735</v>
      </c>
      <c r="UPA96" s="917" t="s">
        <v>735</v>
      </c>
      <c r="UPB96" s="917" t="s">
        <v>735</v>
      </c>
      <c r="UPC96" s="917" t="s">
        <v>735</v>
      </c>
      <c r="UPD96" s="917" t="s">
        <v>735</v>
      </c>
      <c r="UPE96" s="917" t="s">
        <v>735</v>
      </c>
      <c r="UPF96" s="917" t="s">
        <v>735</v>
      </c>
      <c r="UPG96" s="917" t="s">
        <v>735</v>
      </c>
      <c r="UPH96" s="917" t="s">
        <v>735</v>
      </c>
      <c r="UPI96" s="917" t="s">
        <v>735</v>
      </c>
      <c r="UPJ96" s="917" t="s">
        <v>735</v>
      </c>
      <c r="UPK96" s="917" t="s">
        <v>735</v>
      </c>
      <c r="UPL96" s="917" t="s">
        <v>735</v>
      </c>
      <c r="UPM96" s="917" t="s">
        <v>735</v>
      </c>
      <c r="UPN96" s="917" t="s">
        <v>735</v>
      </c>
      <c r="UPO96" s="917" t="s">
        <v>735</v>
      </c>
      <c r="UPP96" s="917" t="s">
        <v>735</v>
      </c>
      <c r="UPQ96" s="917" t="s">
        <v>735</v>
      </c>
      <c r="UPR96" s="917" t="s">
        <v>735</v>
      </c>
      <c r="UPS96" s="917" t="s">
        <v>735</v>
      </c>
      <c r="UPT96" s="917" t="s">
        <v>735</v>
      </c>
      <c r="UPU96" s="917" t="s">
        <v>735</v>
      </c>
      <c r="UPV96" s="917" t="s">
        <v>735</v>
      </c>
      <c r="UPW96" s="917" t="s">
        <v>735</v>
      </c>
      <c r="UPX96" s="917" t="s">
        <v>735</v>
      </c>
      <c r="UPY96" s="917" t="s">
        <v>735</v>
      </c>
      <c r="UPZ96" s="917" t="s">
        <v>735</v>
      </c>
      <c r="UQA96" s="917" t="s">
        <v>735</v>
      </c>
      <c r="UQB96" s="917" t="s">
        <v>735</v>
      </c>
      <c r="UQC96" s="917" t="s">
        <v>735</v>
      </c>
      <c r="UQD96" s="917" t="s">
        <v>735</v>
      </c>
      <c r="UQE96" s="917" t="s">
        <v>735</v>
      </c>
      <c r="UQF96" s="917" t="s">
        <v>735</v>
      </c>
      <c r="UQG96" s="917" t="s">
        <v>735</v>
      </c>
      <c r="UQH96" s="917" t="s">
        <v>735</v>
      </c>
      <c r="UQI96" s="917" t="s">
        <v>735</v>
      </c>
      <c r="UQJ96" s="917" t="s">
        <v>735</v>
      </c>
      <c r="UQK96" s="917" t="s">
        <v>735</v>
      </c>
      <c r="UQL96" s="917" t="s">
        <v>735</v>
      </c>
      <c r="UQM96" s="917" t="s">
        <v>735</v>
      </c>
      <c r="UQN96" s="917" t="s">
        <v>735</v>
      </c>
      <c r="UQO96" s="917" t="s">
        <v>735</v>
      </c>
      <c r="UQP96" s="917" t="s">
        <v>735</v>
      </c>
      <c r="UQQ96" s="917" t="s">
        <v>735</v>
      </c>
      <c r="UQR96" s="917" t="s">
        <v>735</v>
      </c>
      <c r="UQS96" s="917" t="s">
        <v>735</v>
      </c>
      <c r="UQT96" s="917" t="s">
        <v>735</v>
      </c>
      <c r="UQU96" s="917" t="s">
        <v>735</v>
      </c>
      <c r="UQV96" s="917" t="s">
        <v>735</v>
      </c>
      <c r="UQW96" s="917" t="s">
        <v>735</v>
      </c>
      <c r="UQX96" s="917" t="s">
        <v>735</v>
      </c>
      <c r="UQY96" s="917" t="s">
        <v>735</v>
      </c>
      <c r="UQZ96" s="917" t="s">
        <v>735</v>
      </c>
      <c r="URA96" s="917" t="s">
        <v>735</v>
      </c>
      <c r="URB96" s="917" t="s">
        <v>735</v>
      </c>
      <c r="URC96" s="917" t="s">
        <v>735</v>
      </c>
      <c r="URD96" s="917" t="s">
        <v>735</v>
      </c>
      <c r="URE96" s="917" t="s">
        <v>735</v>
      </c>
      <c r="URF96" s="917" t="s">
        <v>735</v>
      </c>
      <c r="URG96" s="917" t="s">
        <v>735</v>
      </c>
      <c r="URH96" s="917" t="s">
        <v>735</v>
      </c>
      <c r="URI96" s="917" t="s">
        <v>735</v>
      </c>
      <c r="URJ96" s="917" t="s">
        <v>735</v>
      </c>
      <c r="URK96" s="917" t="s">
        <v>735</v>
      </c>
      <c r="URL96" s="917" t="s">
        <v>735</v>
      </c>
      <c r="URM96" s="917" t="s">
        <v>735</v>
      </c>
      <c r="URN96" s="917" t="s">
        <v>735</v>
      </c>
      <c r="URO96" s="917" t="s">
        <v>735</v>
      </c>
      <c r="URP96" s="917" t="s">
        <v>735</v>
      </c>
      <c r="URQ96" s="917" t="s">
        <v>735</v>
      </c>
      <c r="URR96" s="917" t="s">
        <v>735</v>
      </c>
      <c r="URS96" s="917" t="s">
        <v>735</v>
      </c>
      <c r="URT96" s="917" t="s">
        <v>735</v>
      </c>
      <c r="URU96" s="917" t="s">
        <v>735</v>
      </c>
      <c r="URV96" s="917" t="s">
        <v>735</v>
      </c>
      <c r="URW96" s="917" t="s">
        <v>735</v>
      </c>
      <c r="URX96" s="917" t="s">
        <v>735</v>
      </c>
      <c r="URY96" s="917" t="s">
        <v>735</v>
      </c>
      <c r="URZ96" s="917" t="s">
        <v>735</v>
      </c>
      <c r="USA96" s="917" t="s">
        <v>735</v>
      </c>
      <c r="USB96" s="917" t="s">
        <v>735</v>
      </c>
      <c r="USC96" s="917" t="s">
        <v>735</v>
      </c>
      <c r="USD96" s="917" t="s">
        <v>735</v>
      </c>
      <c r="USE96" s="917" t="s">
        <v>735</v>
      </c>
      <c r="USF96" s="917" t="s">
        <v>735</v>
      </c>
      <c r="USG96" s="917" t="s">
        <v>735</v>
      </c>
      <c r="USH96" s="917" t="s">
        <v>735</v>
      </c>
      <c r="USI96" s="917" t="s">
        <v>735</v>
      </c>
      <c r="USJ96" s="917" t="s">
        <v>735</v>
      </c>
      <c r="USK96" s="917" t="s">
        <v>735</v>
      </c>
      <c r="USL96" s="917" t="s">
        <v>735</v>
      </c>
      <c r="USM96" s="917" t="s">
        <v>735</v>
      </c>
      <c r="USN96" s="917" t="s">
        <v>735</v>
      </c>
      <c r="USO96" s="917" t="s">
        <v>735</v>
      </c>
      <c r="USP96" s="917" t="s">
        <v>735</v>
      </c>
      <c r="USQ96" s="917" t="s">
        <v>735</v>
      </c>
      <c r="USR96" s="917" t="s">
        <v>735</v>
      </c>
      <c r="USS96" s="917" t="s">
        <v>735</v>
      </c>
      <c r="UST96" s="917" t="s">
        <v>735</v>
      </c>
      <c r="USU96" s="917" t="s">
        <v>735</v>
      </c>
      <c r="USV96" s="917" t="s">
        <v>735</v>
      </c>
      <c r="USW96" s="917" t="s">
        <v>735</v>
      </c>
      <c r="USX96" s="917" t="s">
        <v>735</v>
      </c>
      <c r="USY96" s="917" t="s">
        <v>735</v>
      </c>
      <c r="USZ96" s="917" t="s">
        <v>735</v>
      </c>
      <c r="UTA96" s="917" t="s">
        <v>735</v>
      </c>
      <c r="UTB96" s="917" t="s">
        <v>735</v>
      </c>
      <c r="UTC96" s="917" t="s">
        <v>735</v>
      </c>
      <c r="UTD96" s="917" t="s">
        <v>735</v>
      </c>
      <c r="UTE96" s="917" t="s">
        <v>735</v>
      </c>
      <c r="UTF96" s="917" t="s">
        <v>735</v>
      </c>
      <c r="UTG96" s="917" t="s">
        <v>735</v>
      </c>
      <c r="UTH96" s="917" t="s">
        <v>735</v>
      </c>
      <c r="UTI96" s="917" t="s">
        <v>735</v>
      </c>
      <c r="UTJ96" s="917" t="s">
        <v>735</v>
      </c>
      <c r="UTK96" s="917" t="s">
        <v>735</v>
      </c>
      <c r="UTL96" s="917" t="s">
        <v>735</v>
      </c>
      <c r="UTM96" s="917" t="s">
        <v>735</v>
      </c>
      <c r="UTN96" s="917" t="s">
        <v>735</v>
      </c>
      <c r="UTO96" s="917" t="s">
        <v>735</v>
      </c>
      <c r="UTP96" s="917" t="s">
        <v>735</v>
      </c>
      <c r="UTQ96" s="917" t="s">
        <v>735</v>
      </c>
      <c r="UTR96" s="917" t="s">
        <v>735</v>
      </c>
      <c r="UTS96" s="917" t="s">
        <v>735</v>
      </c>
      <c r="UTT96" s="917" t="s">
        <v>735</v>
      </c>
      <c r="UTU96" s="917" t="s">
        <v>735</v>
      </c>
      <c r="UTV96" s="917" t="s">
        <v>735</v>
      </c>
      <c r="UTW96" s="917" t="s">
        <v>735</v>
      </c>
      <c r="UTX96" s="917" t="s">
        <v>735</v>
      </c>
      <c r="UTY96" s="917" t="s">
        <v>735</v>
      </c>
      <c r="UTZ96" s="917" t="s">
        <v>735</v>
      </c>
      <c r="UUA96" s="917" t="s">
        <v>735</v>
      </c>
      <c r="UUB96" s="917" t="s">
        <v>735</v>
      </c>
      <c r="UUC96" s="917" t="s">
        <v>735</v>
      </c>
      <c r="UUD96" s="917" t="s">
        <v>735</v>
      </c>
      <c r="UUE96" s="917" t="s">
        <v>735</v>
      </c>
      <c r="UUF96" s="917" t="s">
        <v>735</v>
      </c>
      <c r="UUG96" s="917" t="s">
        <v>735</v>
      </c>
      <c r="UUH96" s="917" t="s">
        <v>735</v>
      </c>
      <c r="UUI96" s="917" t="s">
        <v>735</v>
      </c>
      <c r="UUJ96" s="917" t="s">
        <v>735</v>
      </c>
      <c r="UUK96" s="917" t="s">
        <v>735</v>
      </c>
      <c r="UUL96" s="917" t="s">
        <v>735</v>
      </c>
      <c r="UUM96" s="917" t="s">
        <v>735</v>
      </c>
      <c r="UUN96" s="917" t="s">
        <v>735</v>
      </c>
      <c r="UUO96" s="917" t="s">
        <v>735</v>
      </c>
      <c r="UUP96" s="917" t="s">
        <v>735</v>
      </c>
      <c r="UUQ96" s="917" t="s">
        <v>735</v>
      </c>
      <c r="UUR96" s="917" t="s">
        <v>735</v>
      </c>
      <c r="UUS96" s="917" t="s">
        <v>735</v>
      </c>
      <c r="UUT96" s="917" t="s">
        <v>735</v>
      </c>
      <c r="UUU96" s="917" t="s">
        <v>735</v>
      </c>
      <c r="UUV96" s="917" t="s">
        <v>735</v>
      </c>
      <c r="UUW96" s="917" t="s">
        <v>735</v>
      </c>
      <c r="UUX96" s="917" t="s">
        <v>735</v>
      </c>
      <c r="UUY96" s="917" t="s">
        <v>735</v>
      </c>
      <c r="UUZ96" s="917" t="s">
        <v>735</v>
      </c>
      <c r="UVA96" s="917" t="s">
        <v>735</v>
      </c>
      <c r="UVB96" s="917" t="s">
        <v>735</v>
      </c>
      <c r="UVC96" s="917" t="s">
        <v>735</v>
      </c>
      <c r="UVD96" s="917" t="s">
        <v>735</v>
      </c>
      <c r="UVE96" s="917" t="s">
        <v>735</v>
      </c>
      <c r="UVF96" s="917" t="s">
        <v>735</v>
      </c>
      <c r="UVG96" s="917" t="s">
        <v>735</v>
      </c>
      <c r="UVH96" s="917" t="s">
        <v>735</v>
      </c>
      <c r="UVI96" s="917" t="s">
        <v>735</v>
      </c>
      <c r="UVJ96" s="917" t="s">
        <v>735</v>
      </c>
      <c r="UVK96" s="917" t="s">
        <v>735</v>
      </c>
      <c r="UVL96" s="917" t="s">
        <v>735</v>
      </c>
      <c r="UVM96" s="917" t="s">
        <v>735</v>
      </c>
      <c r="UVN96" s="917" t="s">
        <v>735</v>
      </c>
      <c r="UVO96" s="917" t="s">
        <v>735</v>
      </c>
      <c r="UVP96" s="917" t="s">
        <v>735</v>
      </c>
      <c r="UVQ96" s="917" t="s">
        <v>735</v>
      </c>
      <c r="UVR96" s="917" t="s">
        <v>735</v>
      </c>
      <c r="UVS96" s="917" t="s">
        <v>735</v>
      </c>
      <c r="UVT96" s="917" t="s">
        <v>735</v>
      </c>
      <c r="UVU96" s="917" t="s">
        <v>735</v>
      </c>
      <c r="UVV96" s="917" t="s">
        <v>735</v>
      </c>
      <c r="UVW96" s="917" t="s">
        <v>735</v>
      </c>
      <c r="UVX96" s="917" t="s">
        <v>735</v>
      </c>
      <c r="UVY96" s="917" t="s">
        <v>735</v>
      </c>
      <c r="UVZ96" s="917" t="s">
        <v>735</v>
      </c>
      <c r="UWA96" s="917" t="s">
        <v>735</v>
      </c>
      <c r="UWB96" s="917" t="s">
        <v>735</v>
      </c>
      <c r="UWC96" s="917" t="s">
        <v>735</v>
      </c>
      <c r="UWD96" s="917" t="s">
        <v>735</v>
      </c>
      <c r="UWE96" s="917" t="s">
        <v>735</v>
      </c>
      <c r="UWF96" s="917" t="s">
        <v>735</v>
      </c>
      <c r="UWG96" s="917" t="s">
        <v>735</v>
      </c>
      <c r="UWH96" s="917" t="s">
        <v>735</v>
      </c>
      <c r="UWI96" s="917" t="s">
        <v>735</v>
      </c>
      <c r="UWJ96" s="917" t="s">
        <v>735</v>
      </c>
      <c r="UWK96" s="917" t="s">
        <v>735</v>
      </c>
      <c r="UWL96" s="917" t="s">
        <v>735</v>
      </c>
      <c r="UWM96" s="917" t="s">
        <v>735</v>
      </c>
      <c r="UWN96" s="917" t="s">
        <v>735</v>
      </c>
      <c r="UWO96" s="917" t="s">
        <v>735</v>
      </c>
      <c r="UWP96" s="917" t="s">
        <v>735</v>
      </c>
      <c r="UWQ96" s="917" t="s">
        <v>735</v>
      </c>
      <c r="UWR96" s="917" t="s">
        <v>735</v>
      </c>
      <c r="UWS96" s="917" t="s">
        <v>735</v>
      </c>
      <c r="UWT96" s="917" t="s">
        <v>735</v>
      </c>
      <c r="UWU96" s="917" t="s">
        <v>735</v>
      </c>
      <c r="UWV96" s="917" t="s">
        <v>735</v>
      </c>
      <c r="UWW96" s="917" t="s">
        <v>735</v>
      </c>
      <c r="UWX96" s="917" t="s">
        <v>735</v>
      </c>
      <c r="UWY96" s="917" t="s">
        <v>735</v>
      </c>
      <c r="UWZ96" s="917" t="s">
        <v>735</v>
      </c>
      <c r="UXA96" s="917" t="s">
        <v>735</v>
      </c>
      <c r="UXB96" s="917" t="s">
        <v>735</v>
      </c>
      <c r="UXC96" s="917" t="s">
        <v>735</v>
      </c>
      <c r="UXD96" s="917" t="s">
        <v>735</v>
      </c>
      <c r="UXE96" s="917" t="s">
        <v>735</v>
      </c>
      <c r="UXF96" s="917" t="s">
        <v>735</v>
      </c>
      <c r="UXG96" s="917" t="s">
        <v>735</v>
      </c>
      <c r="UXH96" s="917" t="s">
        <v>735</v>
      </c>
      <c r="UXI96" s="917" t="s">
        <v>735</v>
      </c>
      <c r="UXJ96" s="917" t="s">
        <v>735</v>
      </c>
      <c r="UXK96" s="917" t="s">
        <v>735</v>
      </c>
      <c r="UXL96" s="917" t="s">
        <v>735</v>
      </c>
      <c r="UXM96" s="917" t="s">
        <v>735</v>
      </c>
      <c r="UXN96" s="917" t="s">
        <v>735</v>
      </c>
      <c r="UXO96" s="917" t="s">
        <v>735</v>
      </c>
      <c r="UXP96" s="917" t="s">
        <v>735</v>
      </c>
      <c r="UXQ96" s="917" t="s">
        <v>735</v>
      </c>
      <c r="UXR96" s="917" t="s">
        <v>735</v>
      </c>
      <c r="UXS96" s="917" t="s">
        <v>735</v>
      </c>
      <c r="UXT96" s="917" t="s">
        <v>735</v>
      </c>
      <c r="UXU96" s="917" t="s">
        <v>735</v>
      </c>
      <c r="UXV96" s="917" t="s">
        <v>735</v>
      </c>
      <c r="UXW96" s="917" t="s">
        <v>735</v>
      </c>
      <c r="UXX96" s="917" t="s">
        <v>735</v>
      </c>
      <c r="UXY96" s="917" t="s">
        <v>735</v>
      </c>
      <c r="UXZ96" s="917" t="s">
        <v>735</v>
      </c>
      <c r="UYA96" s="917" t="s">
        <v>735</v>
      </c>
      <c r="UYB96" s="917" t="s">
        <v>735</v>
      </c>
      <c r="UYC96" s="917" t="s">
        <v>735</v>
      </c>
      <c r="UYD96" s="917" t="s">
        <v>735</v>
      </c>
      <c r="UYE96" s="917" t="s">
        <v>735</v>
      </c>
      <c r="UYF96" s="917" t="s">
        <v>735</v>
      </c>
      <c r="UYG96" s="917" t="s">
        <v>735</v>
      </c>
      <c r="UYH96" s="917" t="s">
        <v>735</v>
      </c>
      <c r="UYI96" s="917" t="s">
        <v>735</v>
      </c>
      <c r="UYJ96" s="917" t="s">
        <v>735</v>
      </c>
      <c r="UYK96" s="917" t="s">
        <v>735</v>
      </c>
      <c r="UYL96" s="917" t="s">
        <v>735</v>
      </c>
      <c r="UYM96" s="917" t="s">
        <v>735</v>
      </c>
      <c r="UYN96" s="917" t="s">
        <v>735</v>
      </c>
      <c r="UYO96" s="917" t="s">
        <v>735</v>
      </c>
      <c r="UYP96" s="917" t="s">
        <v>735</v>
      </c>
      <c r="UYQ96" s="917" t="s">
        <v>735</v>
      </c>
      <c r="UYR96" s="917" t="s">
        <v>735</v>
      </c>
      <c r="UYS96" s="917" t="s">
        <v>735</v>
      </c>
      <c r="UYT96" s="917" t="s">
        <v>735</v>
      </c>
      <c r="UYU96" s="917" t="s">
        <v>735</v>
      </c>
      <c r="UYV96" s="917" t="s">
        <v>735</v>
      </c>
      <c r="UYW96" s="917" t="s">
        <v>735</v>
      </c>
      <c r="UYX96" s="917" t="s">
        <v>735</v>
      </c>
      <c r="UYY96" s="917" t="s">
        <v>735</v>
      </c>
      <c r="UYZ96" s="917" t="s">
        <v>735</v>
      </c>
      <c r="UZA96" s="917" t="s">
        <v>735</v>
      </c>
      <c r="UZB96" s="917" t="s">
        <v>735</v>
      </c>
      <c r="UZC96" s="917" t="s">
        <v>735</v>
      </c>
      <c r="UZD96" s="917" t="s">
        <v>735</v>
      </c>
      <c r="UZE96" s="917" t="s">
        <v>735</v>
      </c>
      <c r="UZF96" s="917" t="s">
        <v>735</v>
      </c>
      <c r="UZG96" s="917" t="s">
        <v>735</v>
      </c>
      <c r="UZH96" s="917" t="s">
        <v>735</v>
      </c>
      <c r="UZI96" s="917" t="s">
        <v>735</v>
      </c>
      <c r="UZJ96" s="917" t="s">
        <v>735</v>
      </c>
      <c r="UZK96" s="917" t="s">
        <v>735</v>
      </c>
      <c r="UZL96" s="917" t="s">
        <v>735</v>
      </c>
      <c r="UZM96" s="917" t="s">
        <v>735</v>
      </c>
      <c r="UZN96" s="917" t="s">
        <v>735</v>
      </c>
      <c r="UZO96" s="917" t="s">
        <v>735</v>
      </c>
      <c r="UZP96" s="917" t="s">
        <v>735</v>
      </c>
      <c r="UZQ96" s="917" t="s">
        <v>735</v>
      </c>
      <c r="UZR96" s="917" t="s">
        <v>735</v>
      </c>
      <c r="UZS96" s="917" t="s">
        <v>735</v>
      </c>
      <c r="UZT96" s="917" t="s">
        <v>735</v>
      </c>
      <c r="UZU96" s="917" t="s">
        <v>735</v>
      </c>
      <c r="UZV96" s="917" t="s">
        <v>735</v>
      </c>
      <c r="UZW96" s="917" t="s">
        <v>735</v>
      </c>
      <c r="UZX96" s="917" t="s">
        <v>735</v>
      </c>
      <c r="UZY96" s="917" t="s">
        <v>735</v>
      </c>
      <c r="UZZ96" s="917" t="s">
        <v>735</v>
      </c>
      <c r="VAA96" s="917" t="s">
        <v>735</v>
      </c>
      <c r="VAB96" s="917" t="s">
        <v>735</v>
      </c>
      <c r="VAC96" s="917" t="s">
        <v>735</v>
      </c>
      <c r="VAD96" s="917" t="s">
        <v>735</v>
      </c>
      <c r="VAE96" s="917" t="s">
        <v>735</v>
      </c>
      <c r="VAF96" s="917" t="s">
        <v>735</v>
      </c>
      <c r="VAG96" s="917" t="s">
        <v>735</v>
      </c>
      <c r="VAH96" s="917" t="s">
        <v>735</v>
      </c>
      <c r="VAI96" s="917" t="s">
        <v>735</v>
      </c>
      <c r="VAJ96" s="917" t="s">
        <v>735</v>
      </c>
      <c r="VAK96" s="917" t="s">
        <v>735</v>
      </c>
      <c r="VAL96" s="917" t="s">
        <v>735</v>
      </c>
      <c r="VAM96" s="917" t="s">
        <v>735</v>
      </c>
      <c r="VAN96" s="917" t="s">
        <v>735</v>
      </c>
      <c r="VAO96" s="917" t="s">
        <v>735</v>
      </c>
      <c r="VAP96" s="917" t="s">
        <v>735</v>
      </c>
      <c r="VAQ96" s="917" t="s">
        <v>735</v>
      </c>
      <c r="VAR96" s="917" t="s">
        <v>735</v>
      </c>
      <c r="VAS96" s="917" t="s">
        <v>735</v>
      </c>
      <c r="VAT96" s="917" t="s">
        <v>735</v>
      </c>
      <c r="VAU96" s="917" t="s">
        <v>735</v>
      </c>
      <c r="VAV96" s="917" t="s">
        <v>735</v>
      </c>
      <c r="VAW96" s="917" t="s">
        <v>735</v>
      </c>
      <c r="VAX96" s="917" t="s">
        <v>735</v>
      </c>
      <c r="VAY96" s="917" t="s">
        <v>735</v>
      </c>
      <c r="VAZ96" s="917" t="s">
        <v>735</v>
      </c>
      <c r="VBA96" s="917" t="s">
        <v>735</v>
      </c>
      <c r="VBB96" s="917" t="s">
        <v>735</v>
      </c>
      <c r="VBC96" s="917" t="s">
        <v>735</v>
      </c>
      <c r="VBD96" s="917" t="s">
        <v>735</v>
      </c>
      <c r="VBE96" s="917" t="s">
        <v>735</v>
      </c>
      <c r="VBF96" s="917" t="s">
        <v>735</v>
      </c>
      <c r="VBG96" s="917" t="s">
        <v>735</v>
      </c>
      <c r="VBH96" s="917" t="s">
        <v>735</v>
      </c>
      <c r="VBI96" s="917" t="s">
        <v>735</v>
      </c>
      <c r="VBJ96" s="917" t="s">
        <v>735</v>
      </c>
      <c r="VBK96" s="917" t="s">
        <v>735</v>
      </c>
      <c r="VBL96" s="917" t="s">
        <v>735</v>
      </c>
      <c r="VBM96" s="917" t="s">
        <v>735</v>
      </c>
      <c r="VBN96" s="917" t="s">
        <v>735</v>
      </c>
      <c r="VBO96" s="917" t="s">
        <v>735</v>
      </c>
      <c r="VBP96" s="917" t="s">
        <v>735</v>
      </c>
      <c r="VBQ96" s="917" t="s">
        <v>735</v>
      </c>
      <c r="VBR96" s="917" t="s">
        <v>735</v>
      </c>
      <c r="VBS96" s="917" t="s">
        <v>735</v>
      </c>
      <c r="VBT96" s="917" t="s">
        <v>735</v>
      </c>
      <c r="VBU96" s="917" t="s">
        <v>735</v>
      </c>
      <c r="VBV96" s="917" t="s">
        <v>735</v>
      </c>
      <c r="VBW96" s="917" t="s">
        <v>735</v>
      </c>
      <c r="VBX96" s="917" t="s">
        <v>735</v>
      </c>
      <c r="VBY96" s="917" t="s">
        <v>735</v>
      </c>
      <c r="VBZ96" s="917" t="s">
        <v>735</v>
      </c>
      <c r="VCA96" s="917" t="s">
        <v>735</v>
      </c>
      <c r="VCB96" s="917" t="s">
        <v>735</v>
      </c>
      <c r="VCC96" s="917" t="s">
        <v>735</v>
      </c>
      <c r="VCD96" s="917" t="s">
        <v>735</v>
      </c>
      <c r="VCE96" s="917" t="s">
        <v>735</v>
      </c>
      <c r="VCF96" s="917" t="s">
        <v>735</v>
      </c>
      <c r="VCG96" s="917" t="s">
        <v>735</v>
      </c>
      <c r="VCH96" s="917" t="s">
        <v>735</v>
      </c>
      <c r="VCI96" s="917" t="s">
        <v>735</v>
      </c>
      <c r="VCJ96" s="917" t="s">
        <v>735</v>
      </c>
      <c r="VCK96" s="917" t="s">
        <v>735</v>
      </c>
      <c r="VCL96" s="917" t="s">
        <v>735</v>
      </c>
      <c r="VCM96" s="917" t="s">
        <v>735</v>
      </c>
      <c r="VCN96" s="917" t="s">
        <v>735</v>
      </c>
      <c r="VCO96" s="917" t="s">
        <v>735</v>
      </c>
      <c r="VCP96" s="917" t="s">
        <v>735</v>
      </c>
      <c r="VCQ96" s="917" t="s">
        <v>735</v>
      </c>
      <c r="VCR96" s="917" t="s">
        <v>735</v>
      </c>
      <c r="VCS96" s="917" t="s">
        <v>735</v>
      </c>
      <c r="VCT96" s="917" t="s">
        <v>735</v>
      </c>
      <c r="VCU96" s="917" t="s">
        <v>735</v>
      </c>
      <c r="VCV96" s="917" t="s">
        <v>735</v>
      </c>
      <c r="VCW96" s="917" t="s">
        <v>735</v>
      </c>
      <c r="VCX96" s="917" t="s">
        <v>735</v>
      </c>
      <c r="VCY96" s="917" t="s">
        <v>735</v>
      </c>
      <c r="VCZ96" s="917" t="s">
        <v>735</v>
      </c>
      <c r="VDA96" s="917" t="s">
        <v>735</v>
      </c>
      <c r="VDB96" s="917" t="s">
        <v>735</v>
      </c>
      <c r="VDC96" s="917" t="s">
        <v>735</v>
      </c>
      <c r="VDD96" s="917" t="s">
        <v>735</v>
      </c>
      <c r="VDE96" s="917" t="s">
        <v>735</v>
      </c>
      <c r="VDF96" s="917" t="s">
        <v>735</v>
      </c>
      <c r="VDG96" s="917" t="s">
        <v>735</v>
      </c>
      <c r="VDH96" s="917" t="s">
        <v>735</v>
      </c>
      <c r="VDI96" s="917" t="s">
        <v>735</v>
      </c>
      <c r="VDJ96" s="917" t="s">
        <v>735</v>
      </c>
      <c r="VDK96" s="917" t="s">
        <v>735</v>
      </c>
      <c r="VDL96" s="917" t="s">
        <v>735</v>
      </c>
      <c r="VDM96" s="917" t="s">
        <v>735</v>
      </c>
      <c r="VDN96" s="917" t="s">
        <v>735</v>
      </c>
      <c r="VDO96" s="917" t="s">
        <v>735</v>
      </c>
      <c r="VDP96" s="917" t="s">
        <v>735</v>
      </c>
      <c r="VDQ96" s="917" t="s">
        <v>735</v>
      </c>
      <c r="VDR96" s="917" t="s">
        <v>735</v>
      </c>
      <c r="VDS96" s="917" t="s">
        <v>735</v>
      </c>
      <c r="VDT96" s="917" t="s">
        <v>735</v>
      </c>
      <c r="VDU96" s="917" t="s">
        <v>735</v>
      </c>
      <c r="VDV96" s="917" t="s">
        <v>735</v>
      </c>
      <c r="VDW96" s="917" t="s">
        <v>735</v>
      </c>
      <c r="VDX96" s="917" t="s">
        <v>735</v>
      </c>
      <c r="VDY96" s="917" t="s">
        <v>735</v>
      </c>
      <c r="VDZ96" s="917" t="s">
        <v>735</v>
      </c>
      <c r="VEA96" s="917" t="s">
        <v>735</v>
      </c>
      <c r="VEB96" s="917" t="s">
        <v>735</v>
      </c>
      <c r="VEC96" s="917" t="s">
        <v>735</v>
      </c>
      <c r="VED96" s="917" t="s">
        <v>735</v>
      </c>
      <c r="VEE96" s="917" t="s">
        <v>735</v>
      </c>
      <c r="VEF96" s="917" t="s">
        <v>735</v>
      </c>
      <c r="VEG96" s="917" t="s">
        <v>735</v>
      </c>
      <c r="VEH96" s="917" t="s">
        <v>735</v>
      </c>
      <c r="VEI96" s="917" t="s">
        <v>735</v>
      </c>
      <c r="VEJ96" s="917" t="s">
        <v>735</v>
      </c>
      <c r="VEK96" s="917" t="s">
        <v>735</v>
      </c>
      <c r="VEL96" s="917" t="s">
        <v>735</v>
      </c>
      <c r="VEM96" s="917" t="s">
        <v>735</v>
      </c>
      <c r="VEN96" s="917" t="s">
        <v>735</v>
      </c>
      <c r="VEO96" s="917" t="s">
        <v>735</v>
      </c>
      <c r="VEP96" s="917" t="s">
        <v>735</v>
      </c>
      <c r="VEQ96" s="917" t="s">
        <v>735</v>
      </c>
      <c r="VER96" s="917" t="s">
        <v>735</v>
      </c>
      <c r="VES96" s="917" t="s">
        <v>735</v>
      </c>
      <c r="VET96" s="917" t="s">
        <v>735</v>
      </c>
      <c r="VEU96" s="917" t="s">
        <v>735</v>
      </c>
      <c r="VEV96" s="917" t="s">
        <v>735</v>
      </c>
      <c r="VEW96" s="917" t="s">
        <v>735</v>
      </c>
      <c r="VEX96" s="917" t="s">
        <v>735</v>
      </c>
      <c r="VEY96" s="917" t="s">
        <v>735</v>
      </c>
      <c r="VEZ96" s="917" t="s">
        <v>735</v>
      </c>
      <c r="VFA96" s="917" t="s">
        <v>735</v>
      </c>
      <c r="VFB96" s="917" t="s">
        <v>735</v>
      </c>
      <c r="VFC96" s="917" t="s">
        <v>735</v>
      </c>
      <c r="VFD96" s="917" t="s">
        <v>735</v>
      </c>
      <c r="VFE96" s="917" t="s">
        <v>735</v>
      </c>
      <c r="VFF96" s="917" t="s">
        <v>735</v>
      </c>
      <c r="VFG96" s="917" t="s">
        <v>735</v>
      </c>
      <c r="VFH96" s="917" t="s">
        <v>735</v>
      </c>
      <c r="VFI96" s="917" t="s">
        <v>735</v>
      </c>
      <c r="VFJ96" s="917" t="s">
        <v>735</v>
      </c>
      <c r="VFK96" s="917" t="s">
        <v>735</v>
      </c>
      <c r="VFL96" s="917" t="s">
        <v>735</v>
      </c>
      <c r="VFM96" s="917" t="s">
        <v>735</v>
      </c>
      <c r="VFN96" s="917" t="s">
        <v>735</v>
      </c>
      <c r="VFO96" s="917" t="s">
        <v>735</v>
      </c>
      <c r="VFP96" s="917" t="s">
        <v>735</v>
      </c>
      <c r="VFQ96" s="917" t="s">
        <v>735</v>
      </c>
      <c r="VFR96" s="917" t="s">
        <v>735</v>
      </c>
      <c r="VFS96" s="917" t="s">
        <v>735</v>
      </c>
      <c r="VFT96" s="917" t="s">
        <v>735</v>
      </c>
      <c r="VFU96" s="917" t="s">
        <v>735</v>
      </c>
      <c r="VFV96" s="917" t="s">
        <v>735</v>
      </c>
      <c r="VFW96" s="917" t="s">
        <v>735</v>
      </c>
      <c r="VFX96" s="917" t="s">
        <v>735</v>
      </c>
      <c r="VFY96" s="917" t="s">
        <v>735</v>
      </c>
      <c r="VFZ96" s="917" t="s">
        <v>735</v>
      </c>
      <c r="VGA96" s="917" t="s">
        <v>735</v>
      </c>
      <c r="VGB96" s="917" t="s">
        <v>735</v>
      </c>
      <c r="VGC96" s="917" t="s">
        <v>735</v>
      </c>
      <c r="VGD96" s="917" t="s">
        <v>735</v>
      </c>
      <c r="VGE96" s="917" t="s">
        <v>735</v>
      </c>
      <c r="VGF96" s="917" t="s">
        <v>735</v>
      </c>
      <c r="VGG96" s="917" t="s">
        <v>735</v>
      </c>
      <c r="VGH96" s="917" t="s">
        <v>735</v>
      </c>
      <c r="VGI96" s="917" t="s">
        <v>735</v>
      </c>
      <c r="VGJ96" s="917" t="s">
        <v>735</v>
      </c>
      <c r="VGK96" s="917" t="s">
        <v>735</v>
      </c>
      <c r="VGL96" s="917" t="s">
        <v>735</v>
      </c>
      <c r="VGM96" s="917" t="s">
        <v>735</v>
      </c>
      <c r="VGN96" s="917" t="s">
        <v>735</v>
      </c>
      <c r="VGO96" s="917" t="s">
        <v>735</v>
      </c>
      <c r="VGP96" s="917" t="s">
        <v>735</v>
      </c>
      <c r="VGQ96" s="917" t="s">
        <v>735</v>
      </c>
      <c r="VGR96" s="917" t="s">
        <v>735</v>
      </c>
      <c r="VGS96" s="917" t="s">
        <v>735</v>
      </c>
      <c r="VGT96" s="917" t="s">
        <v>735</v>
      </c>
      <c r="VGU96" s="917" t="s">
        <v>735</v>
      </c>
      <c r="VGV96" s="917" t="s">
        <v>735</v>
      </c>
      <c r="VGW96" s="917" t="s">
        <v>735</v>
      </c>
      <c r="VGX96" s="917" t="s">
        <v>735</v>
      </c>
      <c r="VGY96" s="917" t="s">
        <v>735</v>
      </c>
      <c r="VGZ96" s="917" t="s">
        <v>735</v>
      </c>
      <c r="VHA96" s="917" t="s">
        <v>735</v>
      </c>
      <c r="VHB96" s="917" t="s">
        <v>735</v>
      </c>
      <c r="VHC96" s="917" t="s">
        <v>735</v>
      </c>
      <c r="VHD96" s="917" t="s">
        <v>735</v>
      </c>
      <c r="VHE96" s="917" t="s">
        <v>735</v>
      </c>
      <c r="VHF96" s="917" t="s">
        <v>735</v>
      </c>
      <c r="VHG96" s="917" t="s">
        <v>735</v>
      </c>
      <c r="VHH96" s="917" t="s">
        <v>735</v>
      </c>
      <c r="VHI96" s="917" t="s">
        <v>735</v>
      </c>
      <c r="VHJ96" s="917" t="s">
        <v>735</v>
      </c>
      <c r="VHK96" s="917" t="s">
        <v>735</v>
      </c>
      <c r="VHL96" s="917" t="s">
        <v>735</v>
      </c>
      <c r="VHM96" s="917" t="s">
        <v>735</v>
      </c>
      <c r="VHN96" s="917" t="s">
        <v>735</v>
      </c>
      <c r="VHO96" s="917" t="s">
        <v>735</v>
      </c>
      <c r="VHP96" s="917" t="s">
        <v>735</v>
      </c>
      <c r="VHQ96" s="917" t="s">
        <v>735</v>
      </c>
      <c r="VHR96" s="917" t="s">
        <v>735</v>
      </c>
      <c r="VHS96" s="917" t="s">
        <v>735</v>
      </c>
      <c r="VHT96" s="917" t="s">
        <v>735</v>
      </c>
      <c r="VHU96" s="917" t="s">
        <v>735</v>
      </c>
      <c r="VHV96" s="917" t="s">
        <v>735</v>
      </c>
      <c r="VHW96" s="917" t="s">
        <v>735</v>
      </c>
      <c r="VHX96" s="917" t="s">
        <v>735</v>
      </c>
      <c r="VHY96" s="917" t="s">
        <v>735</v>
      </c>
      <c r="VHZ96" s="917" t="s">
        <v>735</v>
      </c>
      <c r="VIA96" s="917" t="s">
        <v>735</v>
      </c>
      <c r="VIB96" s="917" t="s">
        <v>735</v>
      </c>
      <c r="VIC96" s="917" t="s">
        <v>735</v>
      </c>
      <c r="VID96" s="917" t="s">
        <v>735</v>
      </c>
      <c r="VIE96" s="917" t="s">
        <v>735</v>
      </c>
      <c r="VIF96" s="917" t="s">
        <v>735</v>
      </c>
      <c r="VIG96" s="917" t="s">
        <v>735</v>
      </c>
      <c r="VIH96" s="917" t="s">
        <v>735</v>
      </c>
      <c r="VII96" s="917" t="s">
        <v>735</v>
      </c>
      <c r="VIJ96" s="917" t="s">
        <v>735</v>
      </c>
      <c r="VIK96" s="917" t="s">
        <v>735</v>
      </c>
      <c r="VIL96" s="917" t="s">
        <v>735</v>
      </c>
      <c r="VIM96" s="917" t="s">
        <v>735</v>
      </c>
      <c r="VIN96" s="917" t="s">
        <v>735</v>
      </c>
      <c r="VIO96" s="917" t="s">
        <v>735</v>
      </c>
      <c r="VIP96" s="917" t="s">
        <v>735</v>
      </c>
      <c r="VIQ96" s="917" t="s">
        <v>735</v>
      </c>
      <c r="VIR96" s="917" t="s">
        <v>735</v>
      </c>
      <c r="VIS96" s="917" t="s">
        <v>735</v>
      </c>
      <c r="VIT96" s="917" t="s">
        <v>735</v>
      </c>
      <c r="VIU96" s="917" t="s">
        <v>735</v>
      </c>
      <c r="VIV96" s="917" t="s">
        <v>735</v>
      </c>
      <c r="VIW96" s="917" t="s">
        <v>735</v>
      </c>
      <c r="VIX96" s="917" t="s">
        <v>735</v>
      </c>
      <c r="VIY96" s="917" t="s">
        <v>735</v>
      </c>
      <c r="VIZ96" s="917" t="s">
        <v>735</v>
      </c>
      <c r="VJA96" s="917" t="s">
        <v>735</v>
      </c>
      <c r="VJB96" s="917" t="s">
        <v>735</v>
      </c>
      <c r="VJC96" s="917" t="s">
        <v>735</v>
      </c>
      <c r="VJD96" s="917" t="s">
        <v>735</v>
      </c>
      <c r="VJE96" s="917" t="s">
        <v>735</v>
      </c>
      <c r="VJF96" s="917" t="s">
        <v>735</v>
      </c>
      <c r="VJG96" s="917" t="s">
        <v>735</v>
      </c>
      <c r="VJH96" s="917" t="s">
        <v>735</v>
      </c>
      <c r="VJI96" s="917" t="s">
        <v>735</v>
      </c>
      <c r="VJJ96" s="917" t="s">
        <v>735</v>
      </c>
      <c r="VJK96" s="917" t="s">
        <v>735</v>
      </c>
      <c r="VJL96" s="917" t="s">
        <v>735</v>
      </c>
      <c r="VJM96" s="917" t="s">
        <v>735</v>
      </c>
      <c r="VJN96" s="917" t="s">
        <v>735</v>
      </c>
      <c r="VJO96" s="917" t="s">
        <v>735</v>
      </c>
      <c r="VJP96" s="917" t="s">
        <v>735</v>
      </c>
      <c r="VJQ96" s="917" t="s">
        <v>735</v>
      </c>
      <c r="VJR96" s="917" t="s">
        <v>735</v>
      </c>
      <c r="VJS96" s="917" t="s">
        <v>735</v>
      </c>
      <c r="VJT96" s="917" t="s">
        <v>735</v>
      </c>
      <c r="VJU96" s="917" t="s">
        <v>735</v>
      </c>
      <c r="VJV96" s="917" t="s">
        <v>735</v>
      </c>
      <c r="VJW96" s="917" t="s">
        <v>735</v>
      </c>
      <c r="VJX96" s="917" t="s">
        <v>735</v>
      </c>
      <c r="VJY96" s="917" t="s">
        <v>735</v>
      </c>
      <c r="VJZ96" s="917" t="s">
        <v>735</v>
      </c>
      <c r="VKA96" s="917" t="s">
        <v>735</v>
      </c>
      <c r="VKB96" s="917" t="s">
        <v>735</v>
      </c>
      <c r="VKC96" s="917" t="s">
        <v>735</v>
      </c>
      <c r="VKD96" s="917" t="s">
        <v>735</v>
      </c>
      <c r="VKE96" s="917" t="s">
        <v>735</v>
      </c>
      <c r="VKF96" s="917" t="s">
        <v>735</v>
      </c>
      <c r="VKG96" s="917" t="s">
        <v>735</v>
      </c>
      <c r="VKH96" s="917" t="s">
        <v>735</v>
      </c>
      <c r="VKI96" s="917" t="s">
        <v>735</v>
      </c>
      <c r="VKJ96" s="917" t="s">
        <v>735</v>
      </c>
      <c r="VKK96" s="917" t="s">
        <v>735</v>
      </c>
      <c r="VKL96" s="917" t="s">
        <v>735</v>
      </c>
      <c r="VKM96" s="917" t="s">
        <v>735</v>
      </c>
      <c r="VKN96" s="917" t="s">
        <v>735</v>
      </c>
      <c r="VKO96" s="917" t="s">
        <v>735</v>
      </c>
      <c r="VKP96" s="917" t="s">
        <v>735</v>
      </c>
      <c r="VKQ96" s="917" t="s">
        <v>735</v>
      </c>
      <c r="VKR96" s="917" t="s">
        <v>735</v>
      </c>
      <c r="VKS96" s="917" t="s">
        <v>735</v>
      </c>
      <c r="VKT96" s="917" t="s">
        <v>735</v>
      </c>
      <c r="VKU96" s="917" t="s">
        <v>735</v>
      </c>
      <c r="VKV96" s="917" t="s">
        <v>735</v>
      </c>
      <c r="VKW96" s="917" t="s">
        <v>735</v>
      </c>
      <c r="VKX96" s="917" t="s">
        <v>735</v>
      </c>
      <c r="VKY96" s="917" t="s">
        <v>735</v>
      </c>
      <c r="VKZ96" s="917" t="s">
        <v>735</v>
      </c>
      <c r="VLA96" s="917" t="s">
        <v>735</v>
      </c>
      <c r="VLB96" s="917" t="s">
        <v>735</v>
      </c>
      <c r="VLC96" s="917" t="s">
        <v>735</v>
      </c>
      <c r="VLD96" s="917" t="s">
        <v>735</v>
      </c>
      <c r="VLE96" s="917" t="s">
        <v>735</v>
      </c>
      <c r="VLF96" s="917" t="s">
        <v>735</v>
      </c>
      <c r="VLG96" s="917" t="s">
        <v>735</v>
      </c>
      <c r="VLH96" s="917" t="s">
        <v>735</v>
      </c>
      <c r="VLI96" s="917" t="s">
        <v>735</v>
      </c>
      <c r="VLJ96" s="917" t="s">
        <v>735</v>
      </c>
      <c r="VLK96" s="917" t="s">
        <v>735</v>
      </c>
      <c r="VLL96" s="917" t="s">
        <v>735</v>
      </c>
      <c r="VLM96" s="917" t="s">
        <v>735</v>
      </c>
      <c r="VLN96" s="917" t="s">
        <v>735</v>
      </c>
      <c r="VLO96" s="917" t="s">
        <v>735</v>
      </c>
      <c r="VLP96" s="917" t="s">
        <v>735</v>
      </c>
      <c r="VLQ96" s="917" t="s">
        <v>735</v>
      </c>
      <c r="VLR96" s="917" t="s">
        <v>735</v>
      </c>
      <c r="VLS96" s="917" t="s">
        <v>735</v>
      </c>
      <c r="VLT96" s="917" t="s">
        <v>735</v>
      </c>
      <c r="VLU96" s="917" t="s">
        <v>735</v>
      </c>
      <c r="VLV96" s="917" t="s">
        <v>735</v>
      </c>
      <c r="VLW96" s="917" t="s">
        <v>735</v>
      </c>
      <c r="VLX96" s="917" t="s">
        <v>735</v>
      </c>
      <c r="VLY96" s="917" t="s">
        <v>735</v>
      </c>
      <c r="VLZ96" s="917" t="s">
        <v>735</v>
      </c>
      <c r="VMA96" s="917" t="s">
        <v>735</v>
      </c>
      <c r="VMB96" s="917" t="s">
        <v>735</v>
      </c>
      <c r="VMC96" s="917" t="s">
        <v>735</v>
      </c>
      <c r="VMD96" s="917" t="s">
        <v>735</v>
      </c>
      <c r="VME96" s="917" t="s">
        <v>735</v>
      </c>
      <c r="VMF96" s="917" t="s">
        <v>735</v>
      </c>
      <c r="VMG96" s="917" t="s">
        <v>735</v>
      </c>
      <c r="VMH96" s="917" t="s">
        <v>735</v>
      </c>
      <c r="VMI96" s="917" t="s">
        <v>735</v>
      </c>
      <c r="VMJ96" s="917" t="s">
        <v>735</v>
      </c>
      <c r="VMK96" s="917" t="s">
        <v>735</v>
      </c>
      <c r="VML96" s="917" t="s">
        <v>735</v>
      </c>
      <c r="VMM96" s="917" t="s">
        <v>735</v>
      </c>
      <c r="VMN96" s="917" t="s">
        <v>735</v>
      </c>
      <c r="VMO96" s="917" t="s">
        <v>735</v>
      </c>
      <c r="VMP96" s="917" t="s">
        <v>735</v>
      </c>
      <c r="VMQ96" s="917" t="s">
        <v>735</v>
      </c>
      <c r="VMR96" s="917" t="s">
        <v>735</v>
      </c>
      <c r="VMS96" s="917" t="s">
        <v>735</v>
      </c>
      <c r="VMT96" s="917" t="s">
        <v>735</v>
      </c>
      <c r="VMU96" s="917" t="s">
        <v>735</v>
      </c>
      <c r="VMV96" s="917" t="s">
        <v>735</v>
      </c>
      <c r="VMW96" s="917" t="s">
        <v>735</v>
      </c>
      <c r="VMX96" s="917" t="s">
        <v>735</v>
      </c>
      <c r="VMY96" s="917" t="s">
        <v>735</v>
      </c>
      <c r="VMZ96" s="917" t="s">
        <v>735</v>
      </c>
      <c r="VNA96" s="917" t="s">
        <v>735</v>
      </c>
      <c r="VNB96" s="917" t="s">
        <v>735</v>
      </c>
      <c r="VNC96" s="917" t="s">
        <v>735</v>
      </c>
      <c r="VND96" s="917" t="s">
        <v>735</v>
      </c>
      <c r="VNE96" s="917" t="s">
        <v>735</v>
      </c>
      <c r="VNF96" s="917" t="s">
        <v>735</v>
      </c>
      <c r="VNG96" s="917" t="s">
        <v>735</v>
      </c>
      <c r="VNH96" s="917" t="s">
        <v>735</v>
      </c>
      <c r="VNI96" s="917" t="s">
        <v>735</v>
      </c>
      <c r="VNJ96" s="917" t="s">
        <v>735</v>
      </c>
      <c r="VNK96" s="917" t="s">
        <v>735</v>
      </c>
      <c r="VNL96" s="917" t="s">
        <v>735</v>
      </c>
      <c r="VNM96" s="917" t="s">
        <v>735</v>
      </c>
      <c r="VNN96" s="917" t="s">
        <v>735</v>
      </c>
      <c r="VNO96" s="917" t="s">
        <v>735</v>
      </c>
      <c r="VNP96" s="917" t="s">
        <v>735</v>
      </c>
      <c r="VNQ96" s="917" t="s">
        <v>735</v>
      </c>
      <c r="VNR96" s="917" t="s">
        <v>735</v>
      </c>
      <c r="VNS96" s="917" t="s">
        <v>735</v>
      </c>
      <c r="VNT96" s="917" t="s">
        <v>735</v>
      </c>
      <c r="VNU96" s="917" t="s">
        <v>735</v>
      </c>
      <c r="VNV96" s="917" t="s">
        <v>735</v>
      </c>
      <c r="VNW96" s="917" t="s">
        <v>735</v>
      </c>
      <c r="VNX96" s="917" t="s">
        <v>735</v>
      </c>
      <c r="VNY96" s="917" t="s">
        <v>735</v>
      </c>
      <c r="VNZ96" s="917" t="s">
        <v>735</v>
      </c>
      <c r="VOA96" s="917" t="s">
        <v>735</v>
      </c>
      <c r="VOB96" s="917" t="s">
        <v>735</v>
      </c>
      <c r="VOC96" s="917" t="s">
        <v>735</v>
      </c>
      <c r="VOD96" s="917" t="s">
        <v>735</v>
      </c>
      <c r="VOE96" s="917" t="s">
        <v>735</v>
      </c>
      <c r="VOF96" s="917" t="s">
        <v>735</v>
      </c>
      <c r="VOG96" s="917" t="s">
        <v>735</v>
      </c>
      <c r="VOH96" s="917" t="s">
        <v>735</v>
      </c>
      <c r="VOI96" s="917" t="s">
        <v>735</v>
      </c>
      <c r="VOJ96" s="917" t="s">
        <v>735</v>
      </c>
      <c r="VOK96" s="917" t="s">
        <v>735</v>
      </c>
      <c r="VOL96" s="917" t="s">
        <v>735</v>
      </c>
      <c r="VOM96" s="917" t="s">
        <v>735</v>
      </c>
      <c r="VON96" s="917" t="s">
        <v>735</v>
      </c>
      <c r="VOO96" s="917" t="s">
        <v>735</v>
      </c>
      <c r="VOP96" s="917" t="s">
        <v>735</v>
      </c>
      <c r="VOQ96" s="917" t="s">
        <v>735</v>
      </c>
      <c r="VOR96" s="917" t="s">
        <v>735</v>
      </c>
      <c r="VOS96" s="917" t="s">
        <v>735</v>
      </c>
      <c r="VOT96" s="917" t="s">
        <v>735</v>
      </c>
      <c r="VOU96" s="917" t="s">
        <v>735</v>
      </c>
      <c r="VOV96" s="917" t="s">
        <v>735</v>
      </c>
      <c r="VOW96" s="917" t="s">
        <v>735</v>
      </c>
      <c r="VOX96" s="917" t="s">
        <v>735</v>
      </c>
      <c r="VOY96" s="917" t="s">
        <v>735</v>
      </c>
      <c r="VOZ96" s="917" t="s">
        <v>735</v>
      </c>
      <c r="VPA96" s="917" t="s">
        <v>735</v>
      </c>
      <c r="VPB96" s="917" t="s">
        <v>735</v>
      </c>
      <c r="VPC96" s="917" t="s">
        <v>735</v>
      </c>
      <c r="VPD96" s="917" t="s">
        <v>735</v>
      </c>
      <c r="VPE96" s="917" t="s">
        <v>735</v>
      </c>
      <c r="VPF96" s="917" t="s">
        <v>735</v>
      </c>
      <c r="VPG96" s="917" t="s">
        <v>735</v>
      </c>
      <c r="VPH96" s="917" t="s">
        <v>735</v>
      </c>
      <c r="VPI96" s="917" t="s">
        <v>735</v>
      </c>
      <c r="VPJ96" s="917" t="s">
        <v>735</v>
      </c>
      <c r="VPK96" s="917" t="s">
        <v>735</v>
      </c>
      <c r="VPL96" s="917" t="s">
        <v>735</v>
      </c>
      <c r="VPM96" s="917" t="s">
        <v>735</v>
      </c>
      <c r="VPN96" s="917" t="s">
        <v>735</v>
      </c>
      <c r="VPO96" s="917" t="s">
        <v>735</v>
      </c>
      <c r="VPP96" s="917" t="s">
        <v>735</v>
      </c>
      <c r="VPQ96" s="917" t="s">
        <v>735</v>
      </c>
      <c r="VPR96" s="917" t="s">
        <v>735</v>
      </c>
      <c r="VPS96" s="917" t="s">
        <v>735</v>
      </c>
      <c r="VPT96" s="917" t="s">
        <v>735</v>
      </c>
      <c r="VPU96" s="917" t="s">
        <v>735</v>
      </c>
      <c r="VPV96" s="917" t="s">
        <v>735</v>
      </c>
      <c r="VPW96" s="917" t="s">
        <v>735</v>
      </c>
      <c r="VPX96" s="917" t="s">
        <v>735</v>
      </c>
      <c r="VPY96" s="917" t="s">
        <v>735</v>
      </c>
      <c r="VPZ96" s="917" t="s">
        <v>735</v>
      </c>
      <c r="VQA96" s="917" t="s">
        <v>735</v>
      </c>
      <c r="VQB96" s="917" t="s">
        <v>735</v>
      </c>
      <c r="VQC96" s="917" t="s">
        <v>735</v>
      </c>
      <c r="VQD96" s="917" t="s">
        <v>735</v>
      </c>
      <c r="VQE96" s="917" t="s">
        <v>735</v>
      </c>
      <c r="VQF96" s="917" t="s">
        <v>735</v>
      </c>
      <c r="VQG96" s="917" t="s">
        <v>735</v>
      </c>
      <c r="VQH96" s="917" t="s">
        <v>735</v>
      </c>
      <c r="VQI96" s="917" t="s">
        <v>735</v>
      </c>
      <c r="VQJ96" s="917" t="s">
        <v>735</v>
      </c>
      <c r="VQK96" s="917" t="s">
        <v>735</v>
      </c>
      <c r="VQL96" s="917" t="s">
        <v>735</v>
      </c>
      <c r="VQM96" s="917" t="s">
        <v>735</v>
      </c>
      <c r="VQN96" s="917" t="s">
        <v>735</v>
      </c>
      <c r="VQO96" s="917" t="s">
        <v>735</v>
      </c>
      <c r="VQP96" s="917" t="s">
        <v>735</v>
      </c>
      <c r="VQQ96" s="917" t="s">
        <v>735</v>
      </c>
      <c r="VQR96" s="917" t="s">
        <v>735</v>
      </c>
      <c r="VQS96" s="917" t="s">
        <v>735</v>
      </c>
      <c r="VQT96" s="917" t="s">
        <v>735</v>
      </c>
      <c r="VQU96" s="917" t="s">
        <v>735</v>
      </c>
      <c r="VQV96" s="917" t="s">
        <v>735</v>
      </c>
      <c r="VQW96" s="917" t="s">
        <v>735</v>
      </c>
      <c r="VQX96" s="917" t="s">
        <v>735</v>
      </c>
      <c r="VQY96" s="917" t="s">
        <v>735</v>
      </c>
      <c r="VQZ96" s="917" t="s">
        <v>735</v>
      </c>
      <c r="VRA96" s="917" t="s">
        <v>735</v>
      </c>
      <c r="VRB96" s="917" t="s">
        <v>735</v>
      </c>
      <c r="VRC96" s="917" t="s">
        <v>735</v>
      </c>
      <c r="VRD96" s="917" t="s">
        <v>735</v>
      </c>
      <c r="VRE96" s="917" t="s">
        <v>735</v>
      </c>
      <c r="VRF96" s="917" t="s">
        <v>735</v>
      </c>
      <c r="VRG96" s="917" t="s">
        <v>735</v>
      </c>
      <c r="VRH96" s="917" t="s">
        <v>735</v>
      </c>
      <c r="VRI96" s="917" t="s">
        <v>735</v>
      </c>
      <c r="VRJ96" s="917" t="s">
        <v>735</v>
      </c>
      <c r="VRK96" s="917" t="s">
        <v>735</v>
      </c>
      <c r="VRL96" s="917" t="s">
        <v>735</v>
      </c>
      <c r="VRM96" s="917" t="s">
        <v>735</v>
      </c>
      <c r="VRN96" s="917" t="s">
        <v>735</v>
      </c>
      <c r="VRO96" s="917" t="s">
        <v>735</v>
      </c>
      <c r="VRP96" s="917" t="s">
        <v>735</v>
      </c>
      <c r="VRQ96" s="917" t="s">
        <v>735</v>
      </c>
      <c r="VRR96" s="917" t="s">
        <v>735</v>
      </c>
      <c r="VRS96" s="917" t="s">
        <v>735</v>
      </c>
      <c r="VRT96" s="917" t="s">
        <v>735</v>
      </c>
      <c r="VRU96" s="917" t="s">
        <v>735</v>
      </c>
      <c r="VRV96" s="917" t="s">
        <v>735</v>
      </c>
      <c r="VRW96" s="917" t="s">
        <v>735</v>
      </c>
      <c r="VRX96" s="917" t="s">
        <v>735</v>
      </c>
      <c r="VRY96" s="917" t="s">
        <v>735</v>
      </c>
      <c r="VRZ96" s="917" t="s">
        <v>735</v>
      </c>
      <c r="VSA96" s="917" t="s">
        <v>735</v>
      </c>
      <c r="VSB96" s="917" t="s">
        <v>735</v>
      </c>
      <c r="VSC96" s="917" t="s">
        <v>735</v>
      </c>
      <c r="VSD96" s="917" t="s">
        <v>735</v>
      </c>
      <c r="VSE96" s="917" t="s">
        <v>735</v>
      </c>
      <c r="VSF96" s="917" t="s">
        <v>735</v>
      </c>
      <c r="VSG96" s="917" t="s">
        <v>735</v>
      </c>
      <c r="VSH96" s="917" t="s">
        <v>735</v>
      </c>
      <c r="VSI96" s="917" t="s">
        <v>735</v>
      </c>
      <c r="VSJ96" s="917" t="s">
        <v>735</v>
      </c>
      <c r="VSK96" s="917" t="s">
        <v>735</v>
      </c>
      <c r="VSL96" s="917" t="s">
        <v>735</v>
      </c>
      <c r="VSM96" s="917" t="s">
        <v>735</v>
      </c>
      <c r="VSN96" s="917" t="s">
        <v>735</v>
      </c>
      <c r="VSO96" s="917" t="s">
        <v>735</v>
      </c>
      <c r="VSP96" s="917" t="s">
        <v>735</v>
      </c>
      <c r="VSQ96" s="917" t="s">
        <v>735</v>
      </c>
      <c r="VSR96" s="917" t="s">
        <v>735</v>
      </c>
      <c r="VSS96" s="917" t="s">
        <v>735</v>
      </c>
      <c r="VST96" s="917" t="s">
        <v>735</v>
      </c>
      <c r="VSU96" s="917" t="s">
        <v>735</v>
      </c>
      <c r="VSV96" s="917" t="s">
        <v>735</v>
      </c>
      <c r="VSW96" s="917" t="s">
        <v>735</v>
      </c>
      <c r="VSX96" s="917" t="s">
        <v>735</v>
      </c>
      <c r="VSY96" s="917" t="s">
        <v>735</v>
      </c>
      <c r="VSZ96" s="917" t="s">
        <v>735</v>
      </c>
      <c r="VTA96" s="917" t="s">
        <v>735</v>
      </c>
      <c r="VTB96" s="917" t="s">
        <v>735</v>
      </c>
      <c r="VTC96" s="917" t="s">
        <v>735</v>
      </c>
      <c r="VTD96" s="917" t="s">
        <v>735</v>
      </c>
      <c r="VTE96" s="917" t="s">
        <v>735</v>
      </c>
      <c r="VTF96" s="917" t="s">
        <v>735</v>
      </c>
      <c r="VTG96" s="917" t="s">
        <v>735</v>
      </c>
      <c r="VTH96" s="917" t="s">
        <v>735</v>
      </c>
      <c r="VTI96" s="917" t="s">
        <v>735</v>
      </c>
      <c r="VTJ96" s="917" t="s">
        <v>735</v>
      </c>
      <c r="VTK96" s="917" t="s">
        <v>735</v>
      </c>
      <c r="VTL96" s="917" t="s">
        <v>735</v>
      </c>
      <c r="VTM96" s="917" t="s">
        <v>735</v>
      </c>
      <c r="VTN96" s="917" t="s">
        <v>735</v>
      </c>
      <c r="VTO96" s="917" t="s">
        <v>735</v>
      </c>
      <c r="VTP96" s="917" t="s">
        <v>735</v>
      </c>
      <c r="VTQ96" s="917" t="s">
        <v>735</v>
      </c>
      <c r="VTR96" s="917" t="s">
        <v>735</v>
      </c>
      <c r="VTS96" s="917" t="s">
        <v>735</v>
      </c>
      <c r="VTT96" s="917" t="s">
        <v>735</v>
      </c>
      <c r="VTU96" s="917" t="s">
        <v>735</v>
      </c>
      <c r="VTV96" s="917" t="s">
        <v>735</v>
      </c>
      <c r="VTW96" s="917" t="s">
        <v>735</v>
      </c>
      <c r="VTX96" s="917" t="s">
        <v>735</v>
      </c>
      <c r="VTY96" s="917" t="s">
        <v>735</v>
      </c>
      <c r="VTZ96" s="917" t="s">
        <v>735</v>
      </c>
      <c r="VUA96" s="917" t="s">
        <v>735</v>
      </c>
      <c r="VUB96" s="917" t="s">
        <v>735</v>
      </c>
      <c r="VUC96" s="917" t="s">
        <v>735</v>
      </c>
      <c r="VUD96" s="917" t="s">
        <v>735</v>
      </c>
      <c r="VUE96" s="917" t="s">
        <v>735</v>
      </c>
      <c r="VUF96" s="917" t="s">
        <v>735</v>
      </c>
      <c r="VUG96" s="917" t="s">
        <v>735</v>
      </c>
      <c r="VUH96" s="917" t="s">
        <v>735</v>
      </c>
      <c r="VUI96" s="917" t="s">
        <v>735</v>
      </c>
      <c r="VUJ96" s="917" t="s">
        <v>735</v>
      </c>
      <c r="VUK96" s="917" t="s">
        <v>735</v>
      </c>
      <c r="VUL96" s="917" t="s">
        <v>735</v>
      </c>
      <c r="VUM96" s="917" t="s">
        <v>735</v>
      </c>
      <c r="VUN96" s="917" t="s">
        <v>735</v>
      </c>
      <c r="VUO96" s="917" t="s">
        <v>735</v>
      </c>
      <c r="VUP96" s="917" t="s">
        <v>735</v>
      </c>
      <c r="VUQ96" s="917" t="s">
        <v>735</v>
      </c>
      <c r="VUR96" s="917" t="s">
        <v>735</v>
      </c>
      <c r="VUS96" s="917" t="s">
        <v>735</v>
      </c>
      <c r="VUT96" s="917" t="s">
        <v>735</v>
      </c>
      <c r="VUU96" s="917" t="s">
        <v>735</v>
      </c>
      <c r="VUV96" s="917" t="s">
        <v>735</v>
      </c>
      <c r="VUW96" s="917" t="s">
        <v>735</v>
      </c>
      <c r="VUX96" s="917" t="s">
        <v>735</v>
      </c>
      <c r="VUY96" s="917" t="s">
        <v>735</v>
      </c>
      <c r="VUZ96" s="917" t="s">
        <v>735</v>
      </c>
      <c r="VVA96" s="917" t="s">
        <v>735</v>
      </c>
      <c r="VVB96" s="917" t="s">
        <v>735</v>
      </c>
      <c r="VVC96" s="917" t="s">
        <v>735</v>
      </c>
      <c r="VVD96" s="917" t="s">
        <v>735</v>
      </c>
      <c r="VVE96" s="917" t="s">
        <v>735</v>
      </c>
      <c r="VVF96" s="917" t="s">
        <v>735</v>
      </c>
      <c r="VVG96" s="917" t="s">
        <v>735</v>
      </c>
      <c r="VVH96" s="917" t="s">
        <v>735</v>
      </c>
      <c r="VVI96" s="917" t="s">
        <v>735</v>
      </c>
      <c r="VVJ96" s="917" t="s">
        <v>735</v>
      </c>
      <c r="VVK96" s="917" t="s">
        <v>735</v>
      </c>
      <c r="VVL96" s="917" t="s">
        <v>735</v>
      </c>
      <c r="VVM96" s="917" t="s">
        <v>735</v>
      </c>
      <c r="VVN96" s="917" t="s">
        <v>735</v>
      </c>
      <c r="VVO96" s="917" t="s">
        <v>735</v>
      </c>
      <c r="VVP96" s="917" t="s">
        <v>735</v>
      </c>
      <c r="VVQ96" s="917" t="s">
        <v>735</v>
      </c>
      <c r="VVR96" s="917" t="s">
        <v>735</v>
      </c>
      <c r="VVS96" s="917" t="s">
        <v>735</v>
      </c>
      <c r="VVT96" s="917" t="s">
        <v>735</v>
      </c>
      <c r="VVU96" s="917" t="s">
        <v>735</v>
      </c>
      <c r="VVV96" s="917" t="s">
        <v>735</v>
      </c>
      <c r="VVW96" s="917" t="s">
        <v>735</v>
      </c>
      <c r="VVX96" s="917" t="s">
        <v>735</v>
      </c>
      <c r="VVY96" s="917" t="s">
        <v>735</v>
      </c>
      <c r="VVZ96" s="917" t="s">
        <v>735</v>
      </c>
      <c r="VWA96" s="917" t="s">
        <v>735</v>
      </c>
      <c r="VWB96" s="917" t="s">
        <v>735</v>
      </c>
      <c r="VWC96" s="917" t="s">
        <v>735</v>
      </c>
      <c r="VWD96" s="917" t="s">
        <v>735</v>
      </c>
      <c r="VWE96" s="917" t="s">
        <v>735</v>
      </c>
      <c r="VWF96" s="917" t="s">
        <v>735</v>
      </c>
      <c r="VWG96" s="917" t="s">
        <v>735</v>
      </c>
      <c r="VWH96" s="917" t="s">
        <v>735</v>
      </c>
      <c r="VWI96" s="917" t="s">
        <v>735</v>
      </c>
      <c r="VWJ96" s="917" t="s">
        <v>735</v>
      </c>
      <c r="VWK96" s="917" t="s">
        <v>735</v>
      </c>
      <c r="VWL96" s="917" t="s">
        <v>735</v>
      </c>
      <c r="VWM96" s="917" t="s">
        <v>735</v>
      </c>
      <c r="VWN96" s="917" t="s">
        <v>735</v>
      </c>
      <c r="VWO96" s="917" t="s">
        <v>735</v>
      </c>
      <c r="VWP96" s="917" t="s">
        <v>735</v>
      </c>
      <c r="VWQ96" s="917" t="s">
        <v>735</v>
      </c>
      <c r="VWR96" s="917" t="s">
        <v>735</v>
      </c>
      <c r="VWS96" s="917" t="s">
        <v>735</v>
      </c>
      <c r="VWT96" s="917" t="s">
        <v>735</v>
      </c>
      <c r="VWU96" s="917" t="s">
        <v>735</v>
      </c>
      <c r="VWV96" s="917" t="s">
        <v>735</v>
      </c>
      <c r="VWW96" s="917" t="s">
        <v>735</v>
      </c>
      <c r="VWX96" s="917" t="s">
        <v>735</v>
      </c>
      <c r="VWY96" s="917" t="s">
        <v>735</v>
      </c>
      <c r="VWZ96" s="917" t="s">
        <v>735</v>
      </c>
      <c r="VXA96" s="917" t="s">
        <v>735</v>
      </c>
      <c r="VXB96" s="917" t="s">
        <v>735</v>
      </c>
      <c r="VXC96" s="917" t="s">
        <v>735</v>
      </c>
      <c r="VXD96" s="917" t="s">
        <v>735</v>
      </c>
      <c r="VXE96" s="917" t="s">
        <v>735</v>
      </c>
      <c r="VXF96" s="917" t="s">
        <v>735</v>
      </c>
      <c r="VXG96" s="917" t="s">
        <v>735</v>
      </c>
      <c r="VXH96" s="917" t="s">
        <v>735</v>
      </c>
      <c r="VXI96" s="917" t="s">
        <v>735</v>
      </c>
      <c r="VXJ96" s="917" t="s">
        <v>735</v>
      </c>
      <c r="VXK96" s="917" t="s">
        <v>735</v>
      </c>
      <c r="VXL96" s="917" t="s">
        <v>735</v>
      </c>
      <c r="VXM96" s="917" t="s">
        <v>735</v>
      </c>
      <c r="VXN96" s="917" t="s">
        <v>735</v>
      </c>
      <c r="VXO96" s="917" t="s">
        <v>735</v>
      </c>
      <c r="VXP96" s="917" t="s">
        <v>735</v>
      </c>
      <c r="VXQ96" s="917" t="s">
        <v>735</v>
      </c>
      <c r="VXR96" s="917" t="s">
        <v>735</v>
      </c>
      <c r="VXS96" s="917" t="s">
        <v>735</v>
      </c>
      <c r="VXT96" s="917" t="s">
        <v>735</v>
      </c>
      <c r="VXU96" s="917" t="s">
        <v>735</v>
      </c>
      <c r="VXV96" s="917" t="s">
        <v>735</v>
      </c>
      <c r="VXW96" s="917" t="s">
        <v>735</v>
      </c>
      <c r="VXX96" s="917" t="s">
        <v>735</v>
      </c>
      <c r="VXY96" s="917" t="s">
        <v>735</v>
      </c>
      <c r="VXZ96" s="917" t="s">
        <v>735</v>
      </c>
      <c r="VYA96" s="917" t="s">
        <v>735</v>
      </c>
      <c r="VYB96" s="917" t="s">
        <v>735</v>
      </c>
      <c r="VYC96" s="917" t="s">
        <v>735</v>
      </c>
      <c r="VYD96" s="917" t="s">
        <v>735</v>
      </c>
      <c r="VYE96" s="917" t="s">
        <v>735</v>
      </c>
      <c r="VYF96" s="917" t="s">
        <v>735</v>
      </c>
      <c r="VYG96" s="917" t="s">
        <v>735</v>
      </c>
      <c r="VYH96" s="917" t="s">
        <v>735</v>
      </c>
      <c r="VYI96" s="917" t="s">
        <v>735</v>
      </c>
      <c r="VYJ96" s="917" t="s">
        <v>735</v>
      </c>
      <c r="VYK96" s="917" t="s">
        <v>735</v>
      </c>
      <c r="VYL96" s="917" t="s">
        <v>735</v>
      </c>
      <c r="VYM96" s="917" t="s">
        <v>735</v>
      </c>
      <c r="VYN96" s="917" t="s">
        <v>735</v>
      </c>
      <c r="VYO96" s="917" t="s">
        <v>735</v>
      </c>
      <c r="VYP96" s="917" t="s">
        <v>735</v>
      </c>
      <c r="VYQ96" s="917" t="s">
        <v>735</v>
      </c>
      <c r="VYR96" s="917" t="s">
        <v>735</v>
      </c>
      <c r="VYS96" s="917" t="s">
        <v>735</v>
      </c>
      <c r="VYT96" s="917" t="s">
        <v>735</v>
      </c>
      <c r="VYU96" s="917" t="s">
        <v>735</v>
      </c>
      <c r="VYV96" s="917" t="s">
        <v>735</v>
      </c>
      <c r="VYW96" s="917" t="s">
        <v>735</v>
      </c>
      <c r="VYX96" s="917" t="s">
        <v>735</v>
      </c>
      <c r="VYY96" s="917" t="s">
        <v>735</v>
      </c>
      <c r="VYZ96" s="917" t="s">
        <v>735</v>
      </c>
      <c r="VZA96" s="917" t="s">
        <v>735</v>
      </c>
      <c r="VZB96" s="917" t="s">
        <v>735</v>
      </c>
      <c r="VZC96" s="917" t="s">
        <v>735</v>
      </c>
      <c r="VZD96" s="917" t="s">
        <v>735</v>
      </c>
      <c r="VZE96" s="917" t="s">
        <v>735</v>
      </c>
      <c r="VZF96" s="917" t="s">
        <v>735</v>
      </c>
      <c r="VZG96" s="917" t="s">
        <v>735</v>
      </c>
      <c r="VZH96" s="917" t="s">
        <v>735</v>
      </c>
      <c r="VZI96" s="917" t="s">
        <v>735</v>
      </c>
      <c r="VZJ96" s="917" t="s">
        <v>735</v>
      </c>
      <c r="VZK96" s="917" t="s">
        <v>735</v>
      </c>
      <c r="VZL96" s="917" t="s">
        <v>735</v>
      </c>
      <c r="VZM96" s="917" t="s">
        <v>735</v>
      </c>
      <c r="VZN96" s="917" t="s">
        <v>735</v>
      </c>
      <c r="VZO96" s="917" t="s">
        <v>735</v>
      </c>
      <c r="VZP96" s="917" t="s">
        <v>735</v>
      </c>
      <c r="VZQ96" s="917" t="s">
        <v>735</v>
      </c>
      <c r="VZR96" s="917" t="s">
        <v>735</v>
      </c>
      <c r="VZS96" s="917" t="s">
        <v>735</v>
      </c>
      <c r="VZT96" s="917" t="s">
        <v>735</v>
      </c>
      <c r="VZU96" s="917" t="s">
        <v>735</v>
      </c>
      <c r="VZV96" s="917" t="s">
        <v>735</v>
      </c>
      <c r="VZW96" s="917" t="s">
        <v>735</v>
      </c>
      <c r="VZX96" s="917" t="s">
        <v>735</v>
      </c>
      <c r="VZY96" s="917" t="s">
        <v>735</v>
      </c>
      <c r="VZZ96" s="917" t="s">
        <v>735</v>
      </c>
      <c r="WAA96" s="917" t="s">
        <v>735</v>
      </c>
      <c r="WAB96" s="917" t="s">
        <v>735</v>
      </c>
      <c r="WAC96" s="917" t="s">
        <v>735</v>
      </c>
      <c r="WAD96" s="917" t="s">
        <v>735</v>
      </c>
      <c r="WAE96" s="917" t="s">
        <v>735</v>
      </c>
      <c r="WAF96" s="917" t="s">
        <v>735</v>
      </c>
      <c r="WAG96" s="917" t="s">
        <v>735</v>
      </c>
      <c r="WAH96" s="917" t="s">
        <v>735</v>
      </c>
      <c r="WAI96" s="917" t="s">
        <v>735</v>
      </c>
      <c r="WAJ96" s="917" t="s">
        <v>735</v>
      </c>
      <c r="WAK96" s="917" t="s">
        <v>735</v>
      </c>
      <c r="WAL96" s="917" t="s">
        <v>735</v>
      </c>
      <c r="WAM96" s="917" t="s">
        <v>735</v>
      </c>
      <c r="WAN96" s="917" t="s">
        <v>735</v>
      </c>
      <c r="WAO96" s="917" t="s">
        <v>735</v>
      </c>
      <c r="WAP96" s="917" t="s">
        <v>735</v>
      </c>
      <c r="WAQ96" s="917" t="s">
        <v>735</v>
      </c>
      <c r="WAR96" s="917" t="s">
        <v>735</v>
      </c>
      <c r="WAS96" s="917" t="s">
        <v>735</v>
      </c>
      <c r="WAT96" s="917" t="s">
        <v>735</v>
      </c>
      <c r="WAU96" s="917" t="s">
        <v>735</v>
      </c>
      <c r="WAV96" s="917" t="s">
        <v>735</v>
      </c>
      <c r="WAW96" s="917" t="s">
        <v>735</v>
      </c>
      <c r="WAX96" s="917" t="s">
        <v>735</v>
      </c>
      <c r="WAY96" s="917" t="s">
        <v>735</v>
      </c>
      <c r="WAZ96" s="917" t="s">
        <v>735</v>
      </c>
      <c r="WBA96" s="917" t="s">
        <v>735</v>
      </c>
      <c r="WBB96" s="917" t="s">
        <v>735</v>
      </c>
      <c r="WBC96" s="917" t="s">
        <v>735</v>
      </c>
      <c r="WBD96" s="917" t="s">
        <v>735</v>
      </c>
      <c r="WBE96" s="917" t="s">
        <v>735</v>
      </c>
      <c r="WBF96" s="917" t="s">
        <v>735</v>
      </c>
      <c r="WBG96" s="917" t="s">
        <v>735</v>
      </c>
      <c r="WBH96" s="917" t="s">
        <v>735</v>
      </c>
      <c r="WBI96" s="917" t="s">
        <v>735</v>
      </c>
      <c r="WBJ96" s="917" t="s">
        <v>735</v>
      </c>
      <c r="WBK96" s="917" t="s">
        <v>735</v>
      </c>
      <c r="WBL96" s="917" t="s">
        <v>735</v>
      </c>
      <c r="WBM96" s="917" t="s">
        <v>735</v>
      </c>
      <c r="WBN96" s="917" t="s">
        <v>735</v>
      </c>
      <c r="WBO96" s="917" t="s">
        <v>735</v>
      </c>
      <c r="WBP96" s="917" t="s">
        <v>735</v>
      </c>
      <c r="WBQ96" s="917" t="s">
        <v>735</v>
      </c>
      <c r="WBR96" s="917" t="s">
        <v>735</v>
      </c>
      <c r="WBS96" s="917" t="s">
        <v>735</v>
      </c>
      <c r="WBT96" s="917" t="s">
        <v>735</v>
      </c>
      <c r="WBU96" s="917" t="s">
        <v>735</v>
      </c>
      <c r="WBV96" s="917" t="s">
        <v>735</v>
      </c>
      <c r="WBW96" s="917" t="s">
        <v>735</v>
      </c>
      <c r="WBX96" s="917" t="s">
        <v>735</v>
      </c>
      <c r="WBY96" s="917" t="s">
        <v>735</v>
      </c>
      <c r="WBZ96" s="917" t="s">
        <v>735</v>
      </c>
      <c r="WCA96" s="917" t="s">
        <v>735</v>
      </c>
      <c r="WCB96" s="917" t="s">
        <v>735</v>
      </c>
      <c r="WCC96" s="917" t="s">
        <v>735</v>
      </c>
      <c r="WCD96" s="917" t="s">
        <v>735</v>
      </c>
      <c r="WCE96" s="917" t="s">
        <v>735</v>
      </c>
      <c r="WCF96" s="917" t="s">
        <v>735</v>
      </c>
      <c r="WCG96" s="917" t="s">
        <v>735</v>
      </c>
      <c r="WCH96" s="917" t="s">
        <v>735</v>
      </c>
      <c r="WCI96" s="917" t="s">
        <v>735</v>
      </c>
      <c r="WCJ96" s="917" t="s">
        <v>735</v>
      </c>
      <c r="WCK96" s="917" t="s">
        <v>735</v>
      </c>
      <c r="WCL96" s="917" t="s">
        <v>735</v>
      </c>
      <c r="WCM96" s="917" t="s">
        <v>735</v>
      </c>
      <c r="WCN96" s="917" t="s">
        <v>735</v>
      </c>
      <c r="WCO96" s="917" t="s">
        <v>735</v>
      </c>
      <c r="WCP96" s="917" t="s">
        <v>735</v>
      </c>
      <c r="WCQ96" s="917" t="s">
        <v>735</v>
      </c>
      <c r="WCR96" s="917" t="s">
        <v>735</v>
      </c>
      <c r="WCS96" s="917" t="s">
        <v>735</v>
      </c>
      <c r="WCT96" s="917" t="s">
        <v>735</v>
      </c>
      <c r="WCU96" s="917" t="s">
        <v>735</v>
      </c>
      <c r="WCV96" s="917" t="s">
        <v>735</v>
      </c>
      <c r="WCW96" s="917" t="s">
        <v>735</v>
      </c>
      <c r="WCX96" s="917" t="s">
        <v>735</v>
      </c>
      <c r="WCY96" s="917" t="s">
        <v>735</v>
      </c>
      <c r="WCZ96" s="917" t="s">
        <v>735</v>
      </c>
      <c r="WDA96" s="917" t="s">
        <v>735</v>
      </c>
      <c r="WDB96" s="917" t="s">
        <v>735</v>
      </c>
      <c r="WDC96" s="917" t="s">
        <v>735</v>
      </c>
      <c r="WDD96" s="917" t="s">
        <v>735</v>
      </c>
      <c r="WDE96" s="917" t="s">
        <v>735</v>
      </c>
      <c r="WDF96" s="917" t="s">
        <v>735</v>
      </c>
      <c r="WDG96" s="917" t="s">
        <v>735</v>
      </c>
      <c r="WDH96" s="917" t="s">
        <v>735</v>
      </c>
      <c r="WDI96" s="917" t="s">
        <v>735</v>
      </c>
      <c r="WDJ96" s="917" t="s">
        <v>735</v>
      </c>
      <c r="WDK96" s="917" t="s">
        <v>735</v>
      </c>
      <c r="WDL96" s="917" t="s">
        <v>735</v>
      </c>
      <c r="WDM96" s="917" t="s">
        <v>735</v>
      </c>
      <c r="WDN96" s="917" t="s">
        <v>735</v>
      </c>
      <c r="WDO96" s="917" t="s">
        <v>735</v>
      </c>
      <c r="WDP96" s="917" t="s">
        <v>735</v>
      </c>
      <c r="WDQ96" s="917" t="s">
        <v>735</v>
      </c>
      <c r="WDR96" s="917" t="s">
        <v>735</v>
      </c>
      <c r="WDS96" s="917" t="s">
        <v>735</v>
      </c>
      <c r="WDT96" s="917" t="s">
        <v>735</v>
      </c>
      <c r="WDU96" s="917" t="s">
        <v>735</v>
      </c>
      <c r="WDV96" s="917" t="s">
        <v>735</v>
      </c>
      <c r="WDW96" s="917" t="s">
        <v>735</v>
      </c>
      <c r="WDX96" s="917" t="s">
        <v>735</v>
      </c>
      <c r="WDY96" s="917" t="s">
        <v>735</v>
      </c>
      <c r="WDZ96" s="917" t="s">
        <v>735</v>
      </c>
      <c r="WEA96" s="917" t="s">
        <v>735</v>
      </c>
      <c r="WEB96" s="917" t="s">
        <v>735</v>
      </c>
      <c r="WEC96" s="917" t="s">
        <v>735</v>
      </c>
      <c r="WED96" s="917" t="s">
        <v>735</v>
      </c>
      <c r="WEE96" s="917" t="s">
        <v>735</v>
      </c>
      <c r="WEF96" s="917" t="s">
        <v>735</v>
      </c>
      <c r="WEG96" s="917" t="s">
        <v>735</v>
      </c>
      <c r="WEH96" s="917" t="s">
        <v>735</v>
      </c>
      <c r="WEI96" s="917" t="s">
        <v>735</v>
      </c>
      <c r="WEJ96" s="917" t="s">
        <v>735</v>
      </c>
      <c r="WEK96" s="917" t="s">
        <v>735</v>
      </c>
      <c r="WEL96" s="917" t="s">
        <v>735</v>
      </c>
      <c r="WEM96" s="917" t="s">
        <v>735</v>
      </c>
      <c r="WEN96" s="917" t="s">
        <v>735</v>
      </c>
      <c r="WEO96" s="917" t="s">
        <v>735</v>
      </c>
      <c r="WEP96" s="917" t="s">
        <v>735</v>
      </c>
      <c r="WEQ96" s="917" t="s">
        <v>735</v>
      </c>
      <c r="WER96" s="917" t="s">
        <v>735</v>
      </c>
      <c r="WES96" s="917" t="s">
        <v>735</v>
      </c>
      <c r="WET96" s="917" t="s">
        <v>735</v>
      </c>
      <c r="WEU96" s="917" t="s">
        <v>735</v>
      </c>
      <c r="WEV96" s="917" t="s">
        <v>735</v>
      </c>
      <c r="WEW96" s="917" t="s">
        <v>735</v>
      </c>
      <c r="WEX96" s="917" t="s">
        <v>735</v>
      </c>
      <c r="WEY96" s="917" t="s">
        <v>735</v>
      </c>
      <c r="WEZ96" s="917" t="s">
        <v>735</v>
      </c>
      <c r="WFA96" s="917" t="s">
        <v>735</v>
      </c>
      <c r="WFB96" s="917" t="s">
        <v>735</v>
      </c>
      <c r="WFC96" s="917" t="s">
        <v>735</v>
      </c>
      <c r="WFD96" s="917" t="s">
        <v>735</v>
      </c>
      <c r="WFE96" s="917" t="s">
        <v>735</v>
      </c>
      <c r="WFF96" s="917" t="s">
        <v>735</v>
      </c>
      <c r="WFG96" s="917" t="s">
        <v>735</v>
      </c>
      <c r="WFH96" s="917" t="s">
        <v>735</v>
      </c>
      <c r="WFI96" s="917" t="s">
        <v>735</v>
      </c>
      <c r="WFJ96" s="917" t="s">
        <v>735</v>
      </c>
      <c r="WFK96" s="917" t="s">
        <v>735</v>
      </c>
      <c r="WFL96" s="917" t="s">
        <v>735</v>
      </c>
      <c r="WFM96" s="917" t="s">
        <v>735</v>
      </c>
      <c r="WFN96" s="917" t="s">
        <v>735</v>
      </c>
      <c r="WFO96" s="917" t="s">
        <v>735</v>
      </c>
      <c r="WFP96" s="917" t="s">
        <v>735</v>
      </c>
      <c r="WFQ96" s="917" t="s">
        <v>735</v>
      </c>
      <c r="WFR96" s="917" t="s">
        <v>735</v>
      </c>
      <c r="WFS96" s="917" t="s">
        <v>735</v>
      </c>
      <c r="WFT96" s="917" t="s">
        <v>735</v>
      </c>
      <c r="WFU96" s="917" t="s">
        <v>735</v>
      </c>
      <c r="WFV96" s="917" t="s">
        <v>735</v>
      </c>
      <c r="WFW96" s="917" t="s">
        <v>735</v>
      </c>
      <c r="WFX96" s="917" t="s">
        <v>735</v>
      </c>
      <c r="WFY96" s="917" t="s">
        <v>735</v>
      </c>
      <c r="WFZ96" s="917" t="s">
        <v>735</v>
      </c>
      <c r="WGA96" s="917" t="s">
        <v>735</v>
      </c>
      <c r="WGB96" s="917" t="s">
        <v>735</v>
      </c>
      <c r="WGC96" s="917" t="s">
        <v>735</v>
      </c>
      <c r="WGD96" s="917" t="s">
        <v>735</v>
      </c>
      <c r="WGE96" s="917" t="s">
        <v>735</v>
      </c>
      <c r="WGF96" s="917" t="s">
        <v>735</v>
      </c>
      <c r="WGG96" s="917" t="s">
        <v>735</v>
      </c>
      <c r="WGH96" s="917" t="s">
        <v>735</v>
      </c>
      <c r="WGI96" s="917" t="s">
        <v>735</v>
      </c>
      <c r="WGJ96" s="917" t="s">
        <v>735</v>
      </c>
      <c r="WGK96" s="917" t="s">
        <v>735</v>
      </c>
      <c r="WGL96" s="917" t="s">
        <v>735</v>
      </c>
      <c r="WGM96" s="917" t="s">
        <v>735</v>
      </c>
      <c r="WGN96" s="917" t="s">
        <v>735</v>
      </c>
      <c r="WGO96" s="917" t="s">
        <v>735</v>
      </c>
      <c r="WGP96" s="917" t="s">
        <v>735</v>
      </c>
      <c r="WGQ96" s="917" t="s">
        <v>735</v>
      </c>
      <c r="WGR96" s="917" t="s">
        <v>735</v>
      </c>
      <c r="WGS96" s="917" t="s">
        <v>735</v>
      </c>
      <c r="WGT96" s="917" t="s">
        <v>735</v>
      </c>
      <c r="WGU96" s="917" t="s">
        <v>735</v>
      </c>
      <c r="WGV96" s="917" t="s">
        <v>735</v>
      </c>
      <c r="WGW96" s="917" t="s">
        <v>735</v>
      </c>
      <c r="WGX96" s="917" t="s">
        <v>735</v>
      </c>
      <c r="WGY96" s="917" t="s">
        <v>735</v>
      </c>
      <c r="WGZ96" s="917" t="s">
        <v>735</v>
      </c>
      <c r="WHA96" s="917" t="s">
        <v>735</v>
      </c>
      <c r="WHB96" s="917" t="s">
        <v>735</v>
      </c>
      <c r="WHC96" s="917" t="s">
        <v>735</v>
      </c>
      <c r="WHD96" s="917" t="s">
        <v>735</v>
      </c>
      <c r="WHE96" s="917" t="s">
        <v>735</v>
      </c>
      <c r="WHF96" s="917" t="s">
        <v>735</v>
      </c>
      <c r="WHG96" s="917" t="s">
        <v>735</v>
      </c>
      <c r="WHH96" s="917" t="s">
        <v>735</v>
      </c>
      <c r="WHI96" s="917" t="s">
        <v>735</v>
      </c>
      <c r="WHJ96" s="917" t="s">
        <v>735</v>
      </c>
      <c r="WHK96" s="917" t="s">
        <v>735</v>
      </c>
      <c r="WHL96" s="917" t="s">
        <v>735</v>
      </c>
      <c r="WHM96" s="917" t="s">
        <v>735</v>
      </c>
      <c r="WHN96" s="917" t="s">
        <v>735</v>
      </c>
      <c r="WHO96" s="917" t="s">
        <v>735</v>
      </c>
      <c r="WHP96" s="917" t="s">
        <v>735</v>
      </c>
      <c r="WHQ96" s="917" t="s">
        <v>735</v>
      </c>
      <c r="WHR96" s="917" t="s">
        <v>735</v>
      </c>
      <c r="WHS96" s="917" t="s">
        <v>735</v>
      </c>
      <c r="WHT96" s="917" t="s">
        <v>735</v>
      </c>
      <c r="WHU96" s="917" t="s">
        <v>735</v>
      </c>
      <c r="WHV96" s="917" t="s">
        <v>735</v>
      </c>
      <c r="WHW96" s="917" t="s">
        <v>735</v>
      </c>
      <c r="WHX96" s="917" t="s">
        <v>735</v>
      </c>
      <c r="WHY96" s="917" t="s">
        <v>735</v>
      </c>
      <c r="WHZ96" s="917" t="s">
        <v>735</v>
      </c>
      <c r="WIA96" s="917" t="s">
        <v>735</v>
      </c>
      <c r="WIB96" s="917" t="s">
        <v>735</v>
      </c>
      <c r="WIC96" s="917" t="s">
        <v>735</v>
      </c>
      <c r="WID96" s="917" t="s">
        <v>735</v>
      </c>
      <c r="WIE96" s="917" t="s">
        <v>735</v>
      </c>
      <c r="WIF96" s="917" t="s">
        <v>735</v>
      </c>
      <c r="WIG96" s="917" t="s">
        <v>735</v>
      </c>
      <c r="WIH96" s="917" t="s">
        <v>735</v>
      </c>
      <c r="WII96" s="917" t="s">
        <v>735</v>
      </c>
      <c r="WIJ96" s="917" t="s">
        <v>735</v>
      </c>
      <c r="WIK96" s="917" t="s">
        <v>735</v>
      </c>
      <c r="WIL96" s="917" t="s">
        <v>735</v>
      </c>
      <c r="WIM96" s="917" t="s">
        <v>735</v>
      </c>
      <c r="WIN96" s="917" t="s">
        <v>735</v>
      </c>
      <c r="WIO96" s="917" t="s">
        <v>735</v>
      </c>
      <c r="WIP96" s="917" t="s">
        <v>735</v>
      </c>
      <c r="WIQ96" s="917" t="s">
        <v>735</v>
      </c>
      <c r="WIR96" s="917" t="s">
        <v>735</v>
      </c>
      <c r="WIS96" s="917" t="s">
        <v>735</v>
      </c>
      <c r="WIT96" s="917" t="s">
        <v>735</v>
      </c>
      <c r="WIU96" s="917" t="s">
        <v>735</v>
      </c>
      <c r="WIV96" s="917" t="s">
        <v>735</v>
      </c>
      <c r="WIW96" s="917" t="s">
        <v>735</v>
      </c>
      <c r="WIX96" s="917" t="s">
        <v>735</v>
      </c>
      <c r="WIY96" s="917" t="s">
        <v>735</v>
      </c>
      <c r="WIZ96" s="917" t="s">
        <v>735</v>
      </c>
      <c r="WJA96" s="917" t="s">
        <v>735</v>
      </c>
      <c r="WJB96" s="917" t="s">
        <v>735</v>
      </c>
      <c r="WJC96" s="917" t="s">
        <v>735</v>
      </c>
      <c r="WJD96" s="917" t="s">
        <v>735</v>
      </c>
      <c r="WJE96" s="917" t="s">
        <v>735</v>
      </c>
      <c r="WJF96" s="917" t="s">
        <v>735</v>
      </c>
      <c r="WJG96" s="917" t="s">
        <v>735</v>
      </c>
      <c r="WJH96" s="917" t="s">
        <v>735</v>
      </c>
      <c r="WJI96" s="917" t="s">
        <v>735</v>
      </c>
      <c r="WJJ96" s="917" t="s">
        <v>735</v>
      </c>
      <c r="WJK96" s="917" t="s">
        <v>735</v>
      </c>
      <c r="WJL96" s="917" t="s">
        <v>735</v>
      </c>
      <c r="WJM96" s="917" t="s">
        <v>735</v>
      </c>
      <c r="WJN96" s="917" t="s">
        <v>735</v>
      </c>
      <c r="WJO96" s="917" t="s">
        <v>735</v>
      </c>
      <c r="WJP96" s="917" t="s">
        <v>735</v>
      </c>
      <c r="WJQ96" s="917" t="s">
        <v>735</v>
      </c>
      <c r="WJR96" s="917" t="s">
        <v>735</v>
      </c>
      <c r="WJS96" s="917" t="s">
        <v>735</v>
      </c>
      <c r="WJT96" s="917" t="s">
        <v>735</v>
      </c>
      <c r="WJU96" s="917" t="s">
        <v>735</v>
      </c>
      <c r="WJV96" s="917" t="s">
        <v>735</v>
      </c>
      <c r="WJW96" s="917" t="s">
        <v>735</v>
      </c>
      <c r="WJX96" s="917" t="s">
        <v>735</v>
      </c>
      <c r="WJY96" s="917" t="s">
        <v>735</v>
      </c>
      <c r="WJZ96" s="917" t="s">
        <v>735</v>
      </c>
      <c r="WKA96" s="917" t="s">
        <v>735</v>
      </c>
      <c r="WKB96" s="917" t="s">
        <v>735</v>
      </c>
      <c r="WKC96" s="917" t="s">
        <v>735</v>
      </c>
      <c r="WKD96" s="917" t="s">
        <v>735</v>
      </c>
      <c r="WKE96" s="917" t="s">
        <v>735</v>
      </c>
      <c r="WKF96" s="917" t="s">
        <v>735</v>
      </c>
      <c r="WKG96" s="917" t="s">
        <v>735</v>
      </c>
      <c r="WKH96" s="917" t="s">
        <v>735</v>
      </c>
      <c r="WKI96" s="917" t="s">
        <v>735</v>
      </c>
      <c r="WKJ96" s="917" t="s">
        <v>735</v>
      </c>
      <c r="WKK96" s="917" t="s">
        <v>735</v>
      </c>
      <c r="WKL96" s="917" t="s">
        <v>735</v>
      </c>
      <c r="WKM96" s="917" t="s">
        <v>735</v>
      </c>
      <c r="WKN96" s="917" t="s">
        <v>735</v>
      </c>
      <c r="WKO96" s="917" t="s">
        <v>735</v>
      </c>
      <c r="WKP96" s="917" t="s">
        <v>735</v>
      </c>
      <c r="WKQ96" s="917" t="s">
        <v>735</v>
      </c>
      <c r="WKR96" s="917" t="s">
        <v>735</v>
      </c>
      <c r="WKS96" s="917" t="s">
        <v>735</v>
      </c>
      <c r="WKT96" s="917" t="s">
        <v>735</v>
      </c>
      <c r="WKU96" s="917" t="s">
        <v>735</v>
      </c>
      <c r="WKV96" s="917" t="s">
        <v>735</v>
      </c>
      <c r="WKW96" s="917" t="s">
        <v>735</v>
      </c>
      <c r="WKX96" s="917" t="s">
        <v>735</v>
      </c>
      <c r="WKY96" s="917" t="s">
        <v>735</v>
      </c>
      <c r="WKZ96" s="917" t="s">
        <v>735</v>
      </c>
      <c r="WLA96" s="917" t="s">
        <v>735</v>
      </c>
      <c r="WLB96" s="917" t="s">
        <v>735</v>
      </c>
      <c r="WLC96" s="917" t="s">
        <v>735</v>
      </c>
      <c r="WLD96" s="917" t="s">
        <v>735</v>
      </c>
      <c r="WLE96" s="917" t="s">
        <v>735</v>
      </c>
      <c r="WLF96" s="917" t="s">
        <v>735</v>
      </c>
      <c r="WLG96" s="917" t="s">
        <v>735</v>
      </c>
      <c r="WLH96" s="917" t="s">
        <v>735</v>
      </c>
      <c r="WLI96" s="917" t="s">
        <v>735</v>
      </c>
      <c r="WLJ96" s="917" t="s">
        <v>735</v>
      </c>
      <c r="WLK96" s="917" t="s">
        <v>735</v>
      </c>
      <c r="WLL96" s="917" t="s">
        <v>735</v>
      </c>
      <c r="WLM96" s="917" t="s">
        <v>735</v>
      </c>
      <c r="WLN96" s="917" t="s">
        <v>735</v>
      </c>
      <c r="WLO96" s="917" t="s">
        <v>735</v>
      </c>
      <c r="WLP96" s="917" t="s">
        <v>735</v>
      </c>
      <c r="WLQ96" s="917" t="s">
        <v>735</v>
      </c>
      <c r="WLR96" s="917" t="s">
        <v>735</v>
      </c>
      <c r="WLS96" s="917" t="s">
        <v>735</v>
      </c>
      <c r="WLT96" s="917" t="s">
        <v>735</v>
      </c>
      <c r="WLU96" s="917" t="s">
        <v>735</v>
      </c>
      <c r="WLV96" s="917" t="s">
        <v>735</v>
      </c>
      <c r="WLW96" s="917" t="s">
        <v>735</v>
      </c>
      <c r="WLX96" s="917" t="s">
        <v>735</v>
      </c>
      <c r="WLY96" s="917" t="s">
        <v>735</v>
      </c>
      <c r="WLZ96" s="917" t="s">
        <v>735</v>
      </c>
      <c r="WMA96" s="917" t="s">
        <v>735</v>
      </c>
      <c r="WMB96" s="917" t="s">
        <v>735</v>
      </c>
      <c r="WMC96" s="917" t="s">
        <v>735</v>
      </c>
      <c r="WMD96" s="917" t="s">
        <v>735</v>
      </c>
      <c r="WME96" s="917" t="s">
        <v>735</v>
      </c>
      <c r="WMF96" s="917" t="s">
        <v>735</v>
      </c>
      <c r="WMG96" s="917" t="s">
        <v>735</v>
      </c>
      <c r="WMH96" s="917" t="s">
        <v>735</v>
      </c>
      <c r="WMI96" s="917" t="s">
        <v>735</v>
      </c>
      <c r="WMJ96" s="917" t="s">
        <v>735</v>
      </c>
      <c r="WMK96" s="917" t="s">
        <v>735</v>
      </c>
      <c r="WML96" s="917" t="s">
        <v>735</v>
      </c>
      <c r="WMM96" s="917" t="s">
        <v>735</v>
      </c>
      <c r="WMN96" s="917" t="s">
        <v>735</v>
      </c>
      <c r="WMO96" s="917" t="s">
        <v>735</v>
      </c>
      <c r="WMP96" s="917" t="s">
        <v>735</v>
      </c>
      <c r="WMQ96" s="917" t="s">
        <v>735</v>
      </c>
      <c r="WMR96" s="917" t="s">
        <v>735</v>
      </c>
      <c r="WMS96" s="917" t="s">
        <v>735</v>
      </c>
      <c r="WMT96" s="917" t="s">
        <v>735</v>
      </c>
      <c r="WMU96" s="917" t="s">
        <v>735</v>
      </c>
      <c r="WMV96" s="917" t="s">
        <v>735</v>
      </c>
      <c r="WMW96" s="917" t="s">
        <v>735</v>
      </c>
      <c r="WMX96" s="917" t="s">
        <v>735</v>
      </c>
      <c r="WMY96" s="917" t="s">
        <v>735</v>
      </c>
      <c r="WMZ96" s="917" t="s">
        <v>735</v>
      </c>
      <c r="WNA96" s="917" t="s">
        <v>735</v>
      </c>
      <c r="WNB96" s="917" t="s">
        <v>735</v>
      </c>
      <c r="WNC96" s="917" t="s">
        <v>735</v>
      </c>
      <c r="WND96" s="917" t="s">
        <v>735</v>
      </c>
      <c r="WNE96" s="917" t="s">
        <v>735</v>
      </c>
      <c r="WNF96" s="917" t="s">
        <v>735</v>
      </c>
      <c r="WNG96" s="917" t="s">
        <v>735</v>
      </c>
      <c r="WNH96" s="917" t="s">
        <v>735</v>
      </c>
      <c r="WNI96" s="917" t="s">
        <v>735</v>
      </c>
      <c r="WNJ96" s="917" t="s">
        <v>735</v>
      </c>
      <c r="WNK96" s="917" t="s">
        <v>735</v>
      </c>
      <c r="WNL96" s="917" t="s">
        <v>735</v>
      </c>
      <c r="WNM96" s="917" t="s">
        <v>735</v>
      </c>
      <c r="WNN96" s="917" t="s">
        <v>735</v>
      </c>
      <c r="WNO96" s="917" t="s">
        <v>735</v>
      </c>
      <c r="WNP96" s="917" t="s">
        <v>735</v>
      </c>
      <c r="WNQ96" s="917" t="s">
        <v>735</v>
      </c>
      <c r="WNR96" s="917" t="s">
        <v>735</v>
      </c>
      <c r="WNS96" s="917" t="s">
        <v>735</v>
      </c>
      <c r="WNT96" s="917" t="s">
        <v>735</v>
      </c>
      <c r="WNU96" s="917" t="s">
        <v>735</v>
      </c>
      <c r="WNV96" s="917" t="s">
        <v>735</v>
      </c>
      <c r="WNW96" s="917" t="s">
        <v>735</v>
      </c>
      <c r="WNX96" s="917" t="s">
        <v>735</v>
      </c>
      <c r="WNY96" s="917" t="s">
        <v>735</v>
      </c>
      <c r="WNZ96" s="917" t="s">
        <v>735</v>
      </c>
      <c r="WOA96" s="917" t="s">
        <v>735</v>
      </c>
      <c r="WOB96" s="917" t="s">
        <v>735</v>
      </c>
      <c r="WOC96" s="917" t="s">
        <v>735</v>
      </c>
      <c r="WOD96" s="917" t="s">
        <v>735</v>
      </c>
      <c r="WOE96" s="917" t="s">
        <v>735</v>
      </c>
      <c r="WOF96" s="917" t="s">
        <v>735</v>
      </c>
      <c r="WOG96" s="917" t="s">
        <v>735</v>
      </c>
      <c r="WOH96" s="917" t="s">
        <v>735</v>
      </c>
      <c r="WOI96" s="917" t="s">
        <v>735</v>
      </c>
      <c r="WOJ96" s="917" t="s">
        <v>735</v>
      </c>
      <c r="WOK96" s="917" t="s">
        <v>735</v>
      </c>
      <c r="WOL96" s="917" t="s">
        <v>735</v>
      </c>
      <c r="WOM96" s="917" t="s">
        <v>735</v>
      </c>
      <c r="WON96" s="917" t="s">
        <v>735</v>
      </c>
      <c r="WOO96" s="917" t="s">
        <v>735</v>
      </c>
      <c r="WOP96" s="917" t="s">
        <v>735</v>
      </c>
      <c r="WOQ96" s="917" t="s">
        <v>735</v>
      </c>
      <c r="WOR96" s="917" t="s">
        <v>735</v>
      </c>
      <c r="WOS96" s="917" t="s">
        <v>735</v>
      </c>
      <c r="WOT96" s="917" t="s">
        <v>735</v>
      </c>
      <c r="WOU96" s="917" t="s">
        <v>735</v>
      </c>
      <c r="WOV96" s="917" t="s">
        <v>735</v>
      </c>
      <c r="WOW96" s="917" t="s">
        <v>735</v>
      </c>
      <c r="WOX96" s="917" t="s">
        <v>735</v>
      </c>
      <c r="WOY96" s="917" t="s">
        <v>735</v>
      </c>
      <c r="WOZ96" s="917" t="s">
        <v>735</v>
      </c>
      <c r="WPA96" s="917" t="s">
        <v>735</v>
      </c>
      <c r="WPB96" s="917" t="s">
        <v>735</v>
      </c>
      <c r="WPC96" s="917" t="s">
        <v>735</v>
      </c>
      <c r="WPD96" s="917" t="s">
        <v>735</v>
      </c>
      <c r="WPE96" s="917" t="s">
        <v>735</v>
      </c>
      <c r="WPF96" s="917" t="s">
        <v>735</v>
      </c>
      <c r="WPG96" s="917" t="s">
        <v>735</v>
      </c>
      <c r="WPH96" s="917" t="s">
        <v>735</v>
      </c>
      <c r="WPI96" s="917" t="s">
        <v>735</v>
      </c>
      <c r="WPJ96" s="917" t="s">
        <v>735</v>
      </c>
      <c r="WPK96" s="917" t="s">
        <v>735</v>
      </c>
      <c r="WPL96" s="917" t="s">
        <v>735</v>
      </c>
      <c r="WPM96" s="917" t="s">
        <v>735</v>
      </c>
      <c r="WPN96" s="917" t="s">
        <v>735</v>
      </c>
      <c r="WPO96" s="917" t="s">
        <v>735</v>
      </c>
      <c r="WPP96" s="917" t="s">
        <v>735</v>
      </c>
      <c r="WPQ96" s="917" t="s">
        <v>735</v>
      </c>
      <c r="WPR96" s="917" t="s">
        <v>735</v>
      </c>
      <c r="WPS96" s="917" t="s">
        <v>735</v>
      </c>
      <c r="WPT96" s="917" t="s">
        <v>735</v>
      </c>
      <c r="WPU96" s="917" t="s">
        <v>735</v>
      </c>
      <c r="WPV96" s="917" t="s">
        <v>735</v>
      </c>
      <c r="WPW96" s="917" t="s">
        <v>735</v>
      </c>
      <c r="WPX96" s="917" t="s">
        <v>735</v>
      </c>
      <c r="WPY96" s="917" t="s">
        <v>735</v>
      </c>
      <c r="WPZ96" s="917" t="s">
        <v>735</v>
      </c>
      <c r="WQA96" s="917" t="s">
        <v>735</v>
      </c>
      <c r="WQB96" s="917" t="s">
        <v>735</v>
      </c>
      <c r="WQC96" s="917" t="s">
        <v>735</v>
      </c>
      <c r="WQD96" s="917" t="s">
        <v>735</v>
      </c>
      <c r="WQE96" s="917" t="s">
        <v>735</v>
      </c>
      <c r="WQF96" s="917" t="s">
        <v>735</v>
      </c>
      <c r="WQG96" s="917" t="s">
        <v>735</v>
      </c>
      <c r="WQH96" s="917" t="s">
        <v>735</v>
      </c>
      <c r="WQI96" s="917" t="s">
        <v>735</v>
      </c>
      <c r="WQJ96" s="917" t="s">
        <v>735</v>
      </c>
      <c r="WQK96" s="917" t="s">
        <v>735</v>
      </c>
      <c r="WQL96" s="917" t="s">
        <v>735</v>
      </c>
      <c r="WQM96" s="917" t="s">
        <v>735</v>
      </c>
      <c r="WQN96" s="917" t="s">
        <v>735</v>
      </c>
      <c r="WQO96" s="917" t="s">
        <v>735</v>
      </c>
      <c r="WQP96" s="917" t="s">
        <v>735</v>
      </c>
      <c r="WQQ96" s="917" t="s">
        <v>735</v>
      </c>
      <c r="WQR96" s="917" t="s">
        <v>735</v>
      </c>
      <c r="WQS96" s="917" t="s">
        <v>735</v>
      </c>
      <c r="WQT96" s="917" t="s">
        <v>735</v>
      </c>
      <c r="WQU96" s="917" t="s">
        <v>735</v>
      </c>
      <c r="WQV96" s="917" t="s">
        <v>735</v>
      </c>
      <c r="WQW96" s="917" t="s">
        <v>735</v>
      </c>
      <c r="WQX96" s="917" t="s">
        <v>735</v>
      </c>
      <c r="WQY96" s="917" t="s">
        <v>735</v>
      </c>
      <c r="WQZ96" s="917" t="s">
        <v>735</v>
      </c>
      <c r="WRA96" s="917" t="s">
        <v>735</v>
      </c>
      <c r="WRB96" s="917" t="s">
        <v>735</v>
      </c>
      <c r="WRC96" s="917" t="s">
        <v>735</v>
      </c>
      <c r="WRD96" s="917" t="s">
        <v>735</v>
      </c>
      <c r="WRE96" s="917" t="s">
        <v>735</v>
      </c>
      <c r="WRF96" s="917" t="s">
        <v>735</v>
      </c>
      <c r="WRG96" s="917" t="s">
        <v>735</v>
      </c>
      <c r="WRH96" s="917" t="s">
        <v>735</v>
      </c>
      <c r="WRI96" s="917" t="s">
        <v>735</v>
      </c>
      <c r="WRJ96" s="917" t="s">
        <v>735</v>
      </c>
      <c r="WRK96" s="917" t="s">
        <v>735</v>
      </c>
      <c r="WRL96" s="917" t="s">
        <v>735</v>
      </c>
      <c r="WRM96" s="917" t="s">
        <v>735</v>
      </c>
      <c r="WRN96" s="917" t="s">
        <v>735</v>
      </c>
      <c r="WRO96" s="917" t="s">
        <v>735</v>
      </c>
      <c r="WRP96" s="917" t="s">
        <v>735</v>
      </c>
      <c r="WRQ96" s="917" t="s">
        <v>735</v>
      </c>
      <c r="WRR96" s="917" t="s">
        <v>735</v>
      </c>
      <c r="WRS96" s="917" t="s">
        <v>735</v>
      </c>
      <c r="WRT96" s="917" t="s">
        <v>735</v>
      </c>
      <c r="WRU96" s="917" t="s">
        <v>735</v>
      </c>
      <c r="WRV96" s="917" t="s">
        <v>735</v>
      </c>
      <c r="WRW96" s="917" t="s">
        <v>735</v>
      </c>
      <c r="WRX96" s="917" t="s">
        <v>735</v>
      </c>
      <c r="WRY96" s="917" t="s">
        <v>735</v>
      </c>
      <c r="WRZ96" s="917" t="s">
        <v>735</v>
      </c>
      <c r="WSA96" s="917" t="s">
        <v>735</v>
      </c>
      <c r="WSB96" s="917" t="s">
        <v>735</v>
      </c>
      <c r="WSC96" s="917" t="s">
        <v>735</v>
      </c>
      <c r="WSD96" s="917" t="s">
        <v>735</v>
      </c>
      <c r="WSE96" s="917" t="s">
        <v>735</v>
      </c>
      <c r="WSF96" s="917" t="s">
        <v>735</v>
      </c>
      <c r="WSG96" s="917" t="s">
        <v>735</v>
      </c>
      <c r="WSH96" s="917" t="s">
        <v>735</v>
      </c>
      <c r="WSI96" s="917" t="s">
        <v>735</v>
      </c>
      <c r="WSJ96" s="917" t="s">
        <v>735</v>
      </c>
      <c r="WSK96" s="917" t="s">
        <v>735</v>
      </c>
      <c r="WSL96" s="917" t="s">
        <v>735</v>
      </c>
      <c r="WSM96" s="917" t="s">
        <v>735</v>
      </c>
      <c r="WSN96" s="917" t="s">
        <v>735</v>
      </c>
      <c r="WSO96" s="917" t="s">
        <v>735</v>
      </c>
      <c r="WSP96" s="917" t="s">
        <v>735</v>
      </c>
      <c r="WSQ96" s="917" t="s">
        <v>735</v>
      </c>
      <c r="WSR96" s="917" t="s">
        <v>735</v>
      </c>
      <c r="WSS96" s="917" t="s">
        <v>735</v>
      </c>
      <c r="WST96" s="917" t="s">
        <v>735</v>
      </c>
      <c r="WSU96" s="917" t="s">
        <v>735</v>
      </c>
      <c r="WSV96" s="917" t="s">
        <v>735</v>
      </c>
      <c r="WSW96" s="917" t="s">
        <v>735</v>
      </c>
      <c r="WSX96" s="917" t="s">
        <v>735</v>
      </c>
      <c r="WSY96" s="917" t="s">
        <v>735</v>
      </c>
      <c r="WSZ96" s="917" t="s">
        <v>735</v>
      </c>
      <c r="WTA96" s="917" t="s">
        <v>735</v>
      </c>
      <c r="WTB96" s="917" t="s">
        <v>735</v>
      </c>
      <c r="WTC96" s="917" t="s">
        <v>735</v>
      </c>
      <c r="WTD96" s="917" t="s">
        <v>735</v>
      </c>
      <c r="WTE96" s="917" t="s">
        <v>735</v>
      </c>
      <c r="WTF96" s="917" t="s">
        <v>735</v>
      </c>
      <c r="WTG96" s="917" t="s">
        <v>735</v>
      </c>
      <c r="WTH96" s="917" t="s">
        <v>735</v>
      </c>
      <c r="WTI96" s="917" t="s">
        <v>735</v>
      </c>
      <c r="WTJ96" s="917" t="s">
        <v>735</v>
      </c>
      <c r="WTK96" s="917" t="s">
        <v>735</v>
      </c>
      <c r="WTL96" s="917" t="s">
        <v>735</v>
      </c>
      <c r="WTM96" s="917" t="s">
        <v>735</v>
      </c>
      <c r="WTN96" s="917" t="s">
        <v>735</v>
      </c>
      <c r="WTO96" s="917" t="s">
        <v>735</v>
      </c>
      <c r="WTP96" s="917" t="s">
        <v>735</v>
      </c>
      <c r="WTQ96" s="917" t="s">
        <v>735</v>
      </c>
      <c r="WTR96" s="917" t="s">
        <v>735</v>
      </c>
      <c r="WTS96" s="917" t="s">
        <v>735</v>
      </c>
      <c r="WTT96" s="917" t="s">
        <v>735</v>
      </c>
      <c r="WTU96" s="917" t="s">
        <v>735</v>
      </c>
      <c r="WTV96" s="917" t="s">
        <v>735</v>
      </c>
      <c r="WTW96" s="917" t="s">
        <v>735</v>
      </c>
      <c r="WTX96" s="917" t="s">
        <v>735</v>
      </c>
      <c r="WTY96" s="917" t="s">
        <v>735</v>
      </c>
      <c r="WTZ96" s="917" t="s">
        <v>735</v>
      </c>
      <c r="WUA96" s="917" t="s">
        <v>735</v>
      </c>
      <c r="WUB96" s="917" t="s">
        <v>735</v>
      </c>
      <c r="WUC96" s="917" t="s">
        <v>735</v>
      </c>
      <c r="WUD96" s="917" t="s">
        <v>735</v>
      </c>
      <c r="WUE96" s="917" t="s">
        <v>735</v>
      </c>
      <c r="WUF96" s="917" t="s">
        <v>735</v>
      </c>
      <c r="WUG96" s="917" t="s">
        <v>735</v>
      </c>
      <c r="WUH96" s="917" t="s">
        <v>735</v>
      </c>
      <c r="WUI96" s="917" t="s">
        <v>735</v>
      </c>
      <c r="WUJ96" s="917" t="s">
        <v>735</v>
      </c>
      <c r="WUK96" s="917" t="s">
        <v>735</v>
      </c>
      <c r="WUL96" s="917" t="s">
        <v>735</v>
      </c>
      <c r="WUM96" s="917" t="s">
        <v>735</v>
      </c>
      <c r="WUN96" s="917" t="s">
        <v>735</v>
      </c>
      <c r="WUO96" s="917" t="s">
        <v>735</v>
      </c>
      <c r="WUP96" s="917" t="s">
        <v>735</v>
      </c>
      <c r="WUQ96" s="917" t="s">
        <v>735</v>
      </c>
      <c r="WUR96" s="917" t="s">
        <v>735</v>
      </c>
      <c r="WUS96" s="917" t="s">
        <v>735</v>
      </c>
      <c r="WUT96" s="917" t="s">
        <v>735</v>
      </c>
      <c r="WUU96" s="917" t="s">
        <v>735</v>
      </c>
      <c r="WUV96" s="917" t="s">
        <v>735</v>
      </c>
      <c r="WUW96" s="917" t="s">
        <v>735</v>
      </c>
      <c r="WUX96" s="917" t="s">
        <v>735</v>
      </c>
      <c r="WUY96" s="917" t="s">
        <v>735</v>
      </c>
      <c r="WUZ96" s="917" t="s">
        <v>735</v>
      </c>
      <c r="WVA96" s="917" t="s">
        <v>735</v>
      </c>
      <c r="WVB96" s="917" t="s">
        <v>735</v>
      </c>
      <c r="WVC96" s="917" t="s">
        <v>735</v>
      </c>
      <c r="WVD96" s="917" t="s">
        <v>735</v>
      </c>
      <c r="WVE96" s="917" t="s">
        <v>735</v>
      </c>
      <c r="WVF96" s="917" t="s">
        <v>735</v>
      </c>
      <c r="WVG96" s="917" t="s">
        <v>735</v>
      </c>
      <c r="WVH96" s="917" t="s">
        <v>735</v>
      </c>
      <c r="WVI96" s="917" t="s">
        <v>735</v>
      </c>
      <c r="WVJ96" s="917" t="s">
        <v>735</v>
      </c>
      <c r="WVK96" s="917" t="s">
        <v>735</v>
      </c>
      <c r="WVL96" s="917" t="s">
        <v>735</v>
      </c>
      <c r="WVM96" s="917" t="s">
        <v>735</v>
      </c>
      <c r="WVN96" s="917" t="s">
        <v>735</v>
      </c>
      <c r="WVO96" s="917" t="s">
        <v>735</v>
      </c>
      <c r="WVP96" s="917" t="s">
        <v>735</v>
      </c>
      <c r="WVQ96" s="917" t="s">
        <v>735</v>
      </c>
      <c r="WVR96" s="917" t="s">
        <v>735</v>
      </c>
      <c r="WVS96" s="917" t="s">
        <v>735</v>
      </c>
      <c r="WVT96" s="917" t="s">
        <v>735</v>
      </c>
      <c r="WVU96" s="917" t="s">
        <v>735</v>
      </c>
      <c r="WVV96" s="917" t="s">
        <v>735</v>
      </c>
      <c r="WVW96" s="917" t="s">
        <v>735</v>
      </c>
      <c r="WVX96" s="917" t="s">
        <v>735</v>
      </c>
      <c r="WVY96" s="917" t="s">
        <v>735</v>
      </c>
      <c r="WVZ96" s="917" t="s">
        <v>735</v>
      </c>
      <c r="WWA96" s="917" t="s">
        <v>735</v>
      </c>
      <c r="WWB96" s="917" t="s">
        <v>735</v>
      </c>
      <c r="WWC96" s="917" t="s">
        <v>735</v>
      </c>
      <c r="WWD96" s="917" t="s">
        <v>735</v>
      </c>
      <c r="WWE96" s="917" t="s">
        <v>735</v>
      </c>
      <c r="WWF96" s="917" t="s">
        <v>735</v>
      </c>
      <c r="WWG96" s="917" t="s">
        <v>735</v>
      </c>
      <c r="WWH96" s="917" t="s">
        <v>735</v>
      </c>
      <c r="WWI96" s="917" t="s">
        <v>735</v>
      </c>
      <c r="WWJ96" s="917" t="s">
        <v>735</v>
      </c>
      <c r="WWK96" s="917" t="s">
        <v>735</v>
      </c>
      <c r="WWL96" s="917" t="s">
        <v>735</v>
      </c>
      <c r="WWM96" s="917" t="s">
        <v>735</v>
      </c>
      <c r="WWN96" s="917" t="s">
        <v>735</v>
      </c>
      <c r="WWO96" s="917" t="s">
        <v>735</v>
      </c>
      <c r="WWP96" s="917" t="s">
        <v>735</v>
      </c>
      <c r="WWQ96" s="917" t="s">
        <v>735</v>
      </c>
      <c r="WWR96" s="917" t="s">
        <v>735</v>
      </c>
      <c r="WWS96" s="917" t="s">
        <v>735</v>
      </c>
      <c r="WWT96" s="917" t="s">
        <v>735</v>
      </c>
      <c r="WWU96" s="917" t="s">
        <v>735</v>
      </c>
      <c r="WWV96" s="917" t="s">
        <v>735</v>
      </c>
      <c r="WWW96" s="917" t="s">
        <v>735</v>
      </c>
      <c r="WWX96" s="917" t="s">
        <v>735</v>
      </c>
      <c r="WWY96" s="917" t="s">
        <v>735</v>
      </c>
      <c r="WWZ96" s="917" t="s">
        <v>735</v>
      </c>
      <c r="WXA96" s="917" t="s">
        <v>735</v>
      </c>
      <c r="WXB96" s="917" t="s">
        <v>735</v>
      </c>
      <c r="WXC96" s="917" t="s">
        <v>735</v>
      </c>
      <c r="WXD96" s="917" t="s">
        <v>735</v>
      </c>
      <c r="WXE96" s="917" t="s">
        <v>735</v>
      </c>
      <c r="WXF96" s="917" t="s">
        <v>735</v>
      </c>
      <c r="WXG96" s="917" t="s">
        <v>735</v>
      </c>
      <c r="WXH96" s="917" t="s">
        <v>735</v>
      </c>
      <c r="WXI96" s="917" t="s">
        <v>735</v>
      </c>
      <c r="WXJ96" s="917" t="s">
        <v>735</v>
      </c>
      <c r="WXK96" s="917" t="s">
        <v>735</v>
      </c>
      <c r="WXL96" s="917" t="s">
        <v>735</v>
      </c>
      <c r="WXM96" s="917" t="s">
        <v>735</v>
      </c>
      <c r="WXN96" s="917" t="s">
        <v>735</v>
      </c>
      <c r="WXO96" s="917" t="s">
        <v>735</v>
      </c>
      <c r="WXP96" s="917" t="s">
        <v>735</v>
      </c>
      <c r="WXQ96" s="917" t="s">
        <v>735</v>
      </c>
      <c r="WXR96" s="917" t="s">
        <v>735</v>
      </c>
      <c r="WXS96" s="917" t="s">
        <v>735</v>
      </c>
      <c r="WXT96" s="917" t="s">
        <v>735</v>
      </c>
      <c r="WXU96" s="917" t="s">
        <v>735</v>
      </c>
      <c r="WXV96" s="917" t="s">
        <v>735</v>
      </c>
      <c r="WXW96" s="917" t="s">
        <v>735</v>
      </c>
      <c r="WXX96" s="917" t="s">
        <v>735</v>
      </c>
      <c r="WXY96" s="917" t="s">
        <v>735</v>
      </c>
      <c r="WXZ96" s="917" t="s">
        <v>735</v>
      </c>
      <c r="WYA96" s="917" t="s">
        <v>735</v>
      </c>
      <c r="WYB96" s="917" t="s">
        <v>735</v>
      </c>
      <c r="WYC96" s="917" t="s">
        <v>735</v>
      </c>
      <c r="WYD96" s="917" t="s">
        <v>735</v>
      </c>
      <c r="WYE96" s="917" t="s">
        <v>735</v>
      </c>
      <c r="WYF96" s="917" t="s">
        <v>735</v>
      </c>
      <c r="WYG96" s="917" t="s">
        <v>735</v>
      </c>
      <c r="WYH96" s="917" t="s">
        <v>735</v>
      </c>
      <c r="WYI96" s="917" t="s">
        <v>735</v>
      </c>
      <c r="WYJ96" s="917" t="s">
        <v>735</v>
      </c>
      <c r="WYK96" s="917" t="s">
        <v>735</v>
      </c>
      <c r="WYL96" s="917" t="s">
        <v>735</v>
      </c>
      <c r="WYM96" s="917" t="s">
        <v>735</v>
      </c>
      <c r="WYN96" s="917" t="s">
        <v>735</v>
      </c>
      <c r="WYO96" s="917" t="s">
        <v>735</v>
      </c>
      <c r="WYP96" s="917" t="s">
        <v>735</v>
      </c>
      <c r="WYQ96" s="917" t="s">
        <v>735</v>
      </c>
      <c r="WYR96" s="917" t="s">
        <v>735</v>
      </c>
      <c r="WYS96" s="917" t="s">
        <v>735</v>
      </c>
      <c r="WYT96" s="917" t="s">
        <v>735</v>
      </c>
      <c r="WYU96" s="917" t="s">
        <v>735</v>
      </c>
      <c r="WYV96" s="917" t="s">
        <v>735</v>
      </c>
      <c r="WYW96" s="917" t="s">
        <v>735</v>
      </c>
      <c r="WYX96" s="917" t="s">
        <v>735</v>
      </c>
      <c r="WYY96" s="917" t="s">
        <v>735</v>
      </c>
      <c r="WYZ96" s="917" t="s">
        <v>735</v>
      </c>
      <c r="WZA96" s="917" t="s">
        <v>735</v>
      </c>
      <c r="WZB96" s="917" t="s">
        <v>735</v>
      </c>
      <c r="WZC96" s="917" t="s">
        <v>735</v>
      </c>
      <c r="WZD96" s="917" t="s">
        <v>735</v>
      </c>
      <c r="WZE96" s="917" t="s">
        <v>735</v>
      </c>
      <c r="WZF96" s="917" t="s">
        <v>735</v>
      </c>
      <c r="WZG96" s="917" t="s">
        <v>735</v>
      </c>
      <c r="WZH96" s="917" t="s">
        <v>735</v>
      </c>
      <c r="WZI96" s="917" t="s">
        <v>735</v>
      </c>
      <c r="WZJ96" s="917" t="s">
        <v>735</v>
      </c>
      <c r="WZK96" s="917" t="s">
        <v>735</v>
      </c>
      <c r="WZL96" s="917" t="s">
        <v>735</v>
      </c>
      <c r="WZM96" s="917" t="s">
        <v>735</v>
      </c>
      <c r="WZN96" s="917" t="s">
        <v>735</v>
      </c>
      <c r="WZO96" s="917" t="s">
        <v>735</v>
      </c>
      <c r="WZP96" s="917" t="s">
        <v>735</v>
      </c>
      <c r="WZQ96" s="917" t="s">
        <v>735</v>
      </c>
      <c r="WZR96" s="917" t="s">
        <v>735</v>
      </c>
      <c r="WZS96" s="917" t="s">
        <v>735</v>
      </c>
      <c r="WZT96" s="917" t="s">
        <v>735</v>
      </c>
      <c r="WZU96" s="917" t="s">
        <v>735</v>
      </c>
      <c r="WZV96" s="917" t="s">
        <v>735</v>
      </c>
      <c r="WZW96" s="917" t="s">
        <v>735</v>
      </c>
      <c r="WZX96" s="917" t="s">
        <v>735</v>
      </c>
      <c r="WZY96" s="917" t="s">
        <v>735</v>
      </c>
      <c r="WZZ96" s="917" t="s">
        <v>735</v>
      </c>
      <c r="XAA96" s="917" t="s">
        <v>735</v>
      </c>
      <c r="XAB96" s="917" t="s">
        <v>735</v>
      </c>
      <c r="XAC96" s="917" t="s">
        <v>735</v>
      </c>
      <c r="XAD96" s="917" t="s">
        <v>735</v>
      </c>
      <c r="XAE96" s="917" t="s">
        <v>735</v>
      </c>
      <c r="XAF96" s="917" t="s">
        <v>735</v>
      </c>
      <c r="XAG96" s="917" t="s">
        <v>735</v>
      </c>
      <c r="XAH96" s="917" t="s">
        <v>735</v>
      </c>
      <c r="XAI96" s="917" t="s">
        <v>735</v>
      </c>
      <c r="XAJ96" s="917" t="s">
        <v>735</v>
      </c>
      <c r="XAK96" s="917" t="s">
        <v>735</v>
      </c>
      <c r="XAL96" s="917" t="s">
        <v>735</v>
      </c>
      <c r="XAM96" s="917" t="s">
        <v>735</v>
      </c>
      <c r="XAN96" s="917" t="s">
        <v>735</v>
      </c>
      <c r="XAO96" s="917" t="s">
        <v>735</v>
      </c>
      <c r="XAP96" s="917" t="s">
        <v>735</v>
      </c>
      <c r="XAQ96" s="917" t="s">
        <v>735</v>
      </c>
      <c r="XAR96" s="917" t="s">
        <v>735</v>
      </c>
      <c r="XAS96" s="917" t="s">
        <v>735</v>
      </c>
      <c r="XAT96" s="917" t="s">
        <v>735</v>
      </c>
      <c r="XAU96" s="917" t="s">
        <v>735</v>
      </c>
      <c r="XAV96" s="917" t="s">
        <v>735</v>
      </c>
      <c r="XAW96" s="917" t="s">
        <v>735</v>
      </c>
      <c r="XAX96" s="917" t="s">
        <v>735</v>
      </c>
      <c r="XAY96" s="917" t="s">
        <v>735</v>
      </c>
      <c r="XAZ96" s="917" t="s">
        <v>735</v>
      </c>
      <c r="XBA96" s="917" t="s">
        <v>735</v>
      </c>
      <c r="XBB96" s="917" t="s">
        <v>735</v>
      </c>
      <c r="XBC96" s="917" t="s">
        <v>735</v>
      </c>
      <c r="XBD96" s="917" t="s">
        <v>735</v>
      </c>
      <c r="XBE96" s="917" t="s">
        <v>735</v>
      </c>
      <c r="XBF96" s="917" t="s">
        <v>735</v>
      </c>
      <c r="XBG96" s="917" t="s">
        <v>735</v>
      </c>
      <c r="XBH96" s="917" t="s">
        <v>735</v>
      </c>
      <c r="XBI96" s="917" t="s">
        <v>735</v>
      </c>
      <c r="XBJ96" s="917" t="s">
        <v>735</v>
      </c>
      <c r="XBK96" s="917" t="s">
        <v>735</v>
      </c>
      <c r="XBL96" s="917" t="s">
        <v>735</v>
      </c>
      <c r="XBM96" s="917" t="s">
        <v>735</v>
      </c>
      <c r="XBN96" s="917" t="s">
        <v>735</v>
      </c>
      <c r="XBO96" s="917" t="s">
        <v>735</v>
      </c>
      <c r="XBP96" s="917" t="s">
        <v>735</v>
      </c>
      <c r="XBQ96" s="917" t="s">
        <v>735</v>
      </c>
      <c r="XBR96" s="917" t="s">
        <v>735</v>
      </c>
      <c r="XBS96" s="917" t="s">
        <v>735</v>
      </c>
      <c r="XBT96" s="917" t="s">
        <v>735</v>
      </c>
      <c r="XBU96" s="917" t="s">
        <v>735</v>
      </c>
      <c r="XBV96" s="917" t="s">
        <v>735</v>
      </c>
      <c r="XBW96" s="917" t="s">
        <v>735</v>
      </c>
      <c r="XBX96" s="917" t="s">
        <v>735</v>
      </c>
      <c r="XBY96" s="917" t="s">
        <v>735</v>
      </c>
      <c r="XBZ96" s="917" t="s">
        <v>735</v>
      </c>
      <c r="XCA96" s="917" t="s">
        <v>735</v>
      </c>
      <c r="XCB96" s="917" t="s">
        <v>735</v>
      </c>
      <c r="XCC96" s="917" t="s">
        <v>735</v>
      </c>
      <c r="XCD96" s="917" t="s">
        <v>735</v>
      </c>
      <c r="XCE96" s="917" t="s">
        <v>735</v>
      </c>
      <c r="XCF96" s="917" t="s">
        <v>735</v>
      </c>
      <c r="XCG96" s="917" t="s">
        <v>735</v>
      </c>
      <c r="XCH96" s="917" t="s">
        <v>735</v>
      </c>
      <c r="XCI96" s="917" t="s">
        <v>735</v>
      </c>
      <c r="XCJ96" s="917" t="s">
        <v>735</v>
      </c>
      <c r="XCK96" s="917" t="s">
        <v>735</v>
      </c>
      <c r="XCL96" s="917" t="s">
        <v>735</v>
      </c>
      <c r="XCM96" s="917" t="s">
        <v>735</v>
      </c>
      <c r="XCN96" s="917" t="s">
        <v>735</v>
      </c>
      <c r="XCO96" s="917" t="s">
        <v>735</v>
      </c>
      <c r="XCP96" s="917" t="s">
        <v>735</v>
      </c>
      <c r="XCQ96" s="917" t="s">
        <v>735</v>
      </c>
      <c r="XCR96" s="917" t="s">
        <v>735</v>
      </c>
      <c r="XCS96" s="917" t="s">
        <v>735</v>
      </c>
      <c r="XCT96" s="917" t="s">
        <v>735</v>
      </c>
      <c r="XCU96" s="917" t="s">
        <v>735</v>
      </c>
      <c r="XCV96" s="917" t="s">
        <v>735</v>
      </c>
      <c r="XCW96" s="917" t="s">
        <v>735</v>
      </c>
      <c r="XCX96" s="917" t="s">
        <v>735</v>
      </c>
      <c r="XCY96" s="917" t="s">
        <v>735</v>
      </c>
      <c r="XCZ96" s="917" t="s">
        <v>735</v>
      </c>
      <c r="XDA96" s="917" t="s">
        <v>735</v>
      </c>
      <c r="XDB96" s="917" t="s">
        <v>735</v>
      </c>
      <c r="XDC96" s="917" t="s">
        <v>735</v>
      </c>
      <c r="XDD96" s="917" t="s">
        <v>735</v>
      </c>
      <c r="XDE96" s="917" t="s">
        <v>735</v>
      </c>
      <c r="XDF96" s="917" t="s">
        <v>735</v>
      </c>
      <c r="XDG96" s="917" t="s">
        <v>735</v>
      </c>
      <c r="XDH96" s="917" t="s">
        <v>735</v>
      </c>
      <c r="XDI96" s="917" t="s">
        <v>735</v>
      </c>
      <c r="XDJ96" s="917" t="s">
        <v>735</v>
      </c>
      <c r="XDK96" s="917" t="s">
        <v>735</v>
      </c>
      <c r="XDL96" s="917" t="s">
        <v>735</v>
      </c>
      <c r="XDM96" s="917" t="s">
        <v>735</v>
      </c>
      <c r="XDN96" s="917" t="s">
        <v>735</v>
      </c>
      <c r="XDO96" s="917" t="s">
        <v>735</v>
      </c>
      <c r="XDP96" s="917" t="s">
        <v>735</v>
      </c>
      <c r="XDQ96" s="917" t="s">
        <v>735</v>
      </c>
      <c r="XDR96" s="917" t="s">
        <v>735</v>
      </c>
      <c r="XDS96" s="917" t="s">
        <v>735</v>
      </c>
      <c r="XDT96" s="917" t="s">
        <v>735</v>
      </c>
      <c r="XDU96" s="917" t="s">
        <v>735</v>
      </c>
      <c r="XDV96" s="917" t="s">
        <v>735</v>
      </c>
      <c r="XDW96" s="917" t="s">
        <v>735</v>
      </c>
      <c r="XDX96" s="917" t="s">
        <v>735</v>
      </c>
      <c r="XDY96" s="917" t="s">
        <v>735</v>
      </c>
      <c r="XDZ96" s="917" t="s">
        <v>735</v>
      </c>
      <c r="XEA96" s="917" t="s">
        <v>735</v>
      </c>
      <c r="XEB96" s="917" t="s">
        <v>735</v>
      </c>
      <c r="XEC96" s="917" t="s">
        <v>735</v>
      </c>
      <c r="XED96" s="917" t="s">
        <v>735</v>
      </c>
      <c r="XEE96" s="917" t="s">
        <v>735</v>
      </c>
      <c r="XEF96" s="917" t="s">
        <v>735</v>
      </c>
      <c r="XEG96" s="917" t="s">
        <v>735</v>
      </c>
      <c r="XEH96" s="917" t="s">
        <v>735</v>
      </c>
      <c r="XEI96" s="917" t="s">
        <v>735</v>
      </c>
      <c r="XEJ96" s="917" t="s">
        <v>735</v>
      </c>
      <c r="XEK96" s="917" t="s">
        <v>735</v>
      </c>
      <c r="XEL96" s="917" t="s">
        <v>735</v>
      </c>
      <c r="XEM96" s="917" t="s">
        <v>735</v>
      </c>
      <c r="XEN96" s="917" t="s">
        <v>735</v>
      </c>
      <c r="XEO96" s="917" t="s">
        <v>735</v>
      </c>
      <c r="XEP96" s="917" t="s">
        <v>735</v>
      </c>
      <c r="XEQ96" s="917" t="s">
        <v>735</v>
      </c>
      <c r="XER96" s="917" t="s">
        <v>735</v>
      </c>
      <c r="XES96" s="917" t="s">
        <v>735</v>
      </c>
      <c r="XET96" s="917" t="s">
        <v>735</v>
      </c>
      <c r="XEU96" s="917" t="s">
        <v>735</v>
      </c>
      <c r="XEV96" s="917" t="s">
        <v>735</v>
      </c>
      <c r="XEW96" s="917" t="s">
        <v>735</v>
      </c>
      <c r="XEX96" s="917" t="s">
        <v>735</v>
      </c>
      <c r="XEY96" s="917" t="s">
        <v>735</v>
      </c>
      <c r="XEZ96" s="917" t="s">
        <v>735</v>
      </c>
      <c r="XFA96" s="917" t="s">
        <v>735</v>
      </c>
      <c r="XFB96" s="917" t="s">
        <v>735</v>
      </c>
      <c r="XFC96" s="917" t="s">
        <v>735</v>
      </c>
      <c r="XFD96" s="917" t="s">
        <v>735</v>
      </c>
    </row>
    <row r="97" spans="1:1">
      <c r="A97" s="915" t="s">
        <v>742</v>
      </c>
    </row>
    <row r="98" spans="1:1">
      <c r="A98" s="915" t="s">
        <v>743</v>
      </c>
    </row>
    <row r="99" spans="1:1">
      <c r="A99" s="915" t="s">
        <v>744</v>
      </c>
    </row>
    <row r="100" spans="1:1">
      <c r="A100" s="915" t="s">
        <v>745</v>
      </c>
    </row>
    <row r="101" spans="1:1">
      <c r="A101" s="915" t="s">
        <v>746</v>
      </c>
    </row>
    <row r="102" spans="1:1">
      <c r="A102" s="915" t="s">
        <v>747</v>
      </c>
    </row>
    <row r="103" spans="1:1">
      <c r="A103" s="915" t="s">
        <v>748</v>
      </c>
    </row>
    <row r="104" spans="1:1">
      <c r="A104" s="915" t="s">
        <v>749</v>
      </c>
    </row>
    <row r="105" spans="1:1">
      <c r="A105" s="915" t="s">
        <v>750</v>
      </c>
    </row>
    <row r="106" spans="1:1">
      <c r="A106" s="915" t="s">
        <v>751</v>
      </c>
    </row>
    <row r="107" spans="1:1">
      <c r="A107" s="917"/>
    </row>
    <row r="108" spans="1:1">
      <c r="A108" s="914" t="s">
        <v>752</v>
      </c>
    </row>
    <row r="109" spans="1:1" ht="4.5" customHeight="1">
      <c r="A109" s="914"/>
    </row>
    <row r="110" spans="1:1">
      <c r="A110" s="915" t="s">
        <v>753</v>
      </c>
    </row>
    <row r="111" spans="1:1">
      <c r="A111" s="915" t="s">
        <v>754</v>
      </c>
    </row>
    <row r="112" spans="1:1">
      <c r="A112" s="915" t="s">
        <v>755</v>
      </c>
    </row>
    <row r="113" spans="1:1">
      <c r="A113" s="915" t="s">
        <v>756</v>
      </c>
    </row>
    <row r="114" spans="1:1">
      <c r="A114" s="915" t="s">
        <v>757</v>
      </c>
    </row>
    <row r="115" spans="1:1">
      <c r="A115" s="915" t="s">
        <v>758</v>
      </c>
    </row>
    <row r="116" spans="1:1">
      <c r="A116" s="915" t="s">
        <v>759</v>
      </c>
    </row>
    <row r="117" spans="1:1">
      <c r="A117" s="915" t="s">
        <v>760</v>
      </c>
    </row>
    <row r="118" spans="1:1">
      <c r="A118" s="915" t="s">
        <v>761</v>
      </c>
    </row>
    <row r="119" spans="1:1" ht="16.5" customHeight="1">
      <c r="A119" s="917"/>
    </row>
    <row r="120" spans="1:1">
      <c r="A120" s="914" t="s">
        <v>762</v>
      </c>
    </row>
    <row r="121" spans="1:1" ht="4.5" customHeight="1">
      <c r="A121" s="914"/>
    </row>
    <row r="122" spans="1:1">
      <c r="A122" s="915" t="s">
        <v>763</v>
      </c>
    </row>
    <row r="123" spans="1:1">
      <c r="A123" s="915" t="s">
        <v>764</v>
      </c>
    </row>
    <row r="124" spans="1:1">
      <c r="A124" s="915" t="s">
        <v>765</v>
      </c>
    </row>
    <row r="126" spans="1:1">
      <c r="A126" s="912" t="s">
        <v>766</v>
      </c>
    </row>
    <row r="127" spans="1:1" ht="9.75" customHeight="1">
      <c r="A127" s="912"/>
    </row>
    <row r="128" spans="1:1">
      <c r="A128" s="919" t="s">
        <v>767</v>
      </c>
    </row>
    <row r="129" spans="1:1" ht="23.25" customHeight="1">
      <c r="A129" s="915" t="s">
        <v>768</v>
      </c>
    </row>
    <row r="130" spans="1:1">
      <c r="A130" s="915" t="s">
        <v>769</v>
      </c>
    </row>
    <row r="131" spans="1:1">
      <c r="A131" s="915" t="s">
        <v>770</v>
      </c>
    </row>
    <row r="132" spans="1:1">
      <c r="A132" s="915" t="s">
        <v>771</v>
      </c>
    </row>
    <row r="133" spans="1:1">
      <c r="A133" s="917"/>
    </row>
    <row r="134" spans="1:1">
      <c r="A134" s="919" t="s">
        <v>772</v>
      </c>
    </row>
    <row r="135" spans="1:1" ht="6" customHeight="1">
      <c r="A135" s="919"/>
    </row>
    <row r="136" spans="1:1">
      <c r="A136" s="915" t="s">
        <v>773</v>
      </c>
    </row>
    <row r="137" spans="1:1">
      <c r="A137" s="915" t="s">
        <v>774</v>
      </c>
    </row>
    <row r="138" spans="1:1">
      <c r="A138" s="915" t="s">
        <v>775</v>
      </c>
    </row>
    <row r="139" spans="1:1">
      <c r="A139" s="915" t="s">
        <v>776</v>
      </c>
    </row>
    <row r="140" spans="1:1" ht="8.25" customHeight="1">
      <c r="A140" s="917"/>
    </row>
    <row r="141" spans="1:1">
      <c r="A141" s="919" t="s">
        <v>777</v>
      </c>
    </row>
    <row r="142" spans="1:1" ht="4.5" customHeight="1">
      <c r="A142" s="917"/>
    </row>
    <row r="143" spans="1:1">
      <c r="A143" s="915" t="s">
        <v>778</v>
      </c>
    </row>
    <row r="144" spans="1:1">
      <c r="A144" s="915" t="s">
        <v>779</v>
      </c>
    </row>
    <row r="145" spans="1:1">
      <c r="A145" s="915" t="s">
        <v>780</v>
      </c>
    </row>
    <row r="146" spans="1:1">
      <c r="A146" s="915" t="s">
        <v>781</v>
      </c>
    </row>
    <row r="147" spans="1:1">
      <c r="A147" s="915" t="s">
        <v>782</v>
      </c>
    </row>
    <row r="148" spans="1:1" ht="9" customHeight="1"/>
    <row r="149" spans="1:1">
      <c r="A149" s="919" t="s">
        <v>783</v>
      </c>
    </row>
    <row r="150" spans="1:1" ht="4.5" customHeight="1"/>
    <row r="151" spans="1:1">
      <c r="A151" s="915" t="s">
        <v>784</v>
      </c>
    </row>
    <row r="152" spans="1:1">
      <c r="A152" s="915" t="s">
        <v>785</v>
      </c>
    </row>
    <row r="153" spans="1:1">
      <c r="A153" s="915" t="s">
        <v>786</v>
      </c>
    </row>
    <row r="154" spans="1:1">
      <c r="A154" s="915" t="s">
        <v>787</v>
      </c>
    </row>
    <row r="155" spans="1:1">
      <c r="A155" s="915" t="s">
        <v>788</v>
      </c>
    </row>
    <row r="156" spans="1:1">
      <c r="A156" s="915" t="s">
        <v>789</v>
      </c>
    </row>
    <row r="157" spans="1:1">
      <c r="A157" s="915" t="s">
        <v>790</v>
      </c>
    </row>
    <row r="158" spans="1:1">
      <c r="A158" s="915" t="s">
        <v>791</v>
      </c>
    </row>
    <row r="159" spans="1:1">
      <c r="A159" s="915" t="s">
        <v>792</v>
      </c>
    </row>
    <row r="160" spans="1:1">
      <c r="A160" s="915" t="s">
        <v>793</v>
      </c>
    </row>
    <row r="161" spans="1:1">
      <c r="A161" s="915" t="s">
        <v>794</v>
      </c>
    </row>
    <row r="162" spans="1:1">
      <c r="A162" s="915" t="s">
        <v>795</v>
      </c>
    </row>
    <row r="163" spans="1:1">
      <c r="A163" s="915" t="s">
        <v>796</v>
      </c>
    </row>
    <row r="164" spans="1:1">
      <c r="A164" s="915" t="s">
        <v>797</v>
      </c>
    </row>
    <row r="165" spans="1:1">
      <c r="A165" s="915" t="s">
        <v>798</v>
      </c>
    </row>
    <row r="166" spans="1:1">
      <c r="A166" s="915" t="s">
        <v>799</v>
      </c>
    </row>
    <row r="167" spans="1:1">
      <c r="A167" s="915" t="s">
        <v>800</v>
      </c>
    </row>
    <row r="168" spans="1:1">
      <c r="A168" s="915" t="s">
        <v>801</v>
      </c>
    </row>
    <row r="169" spans="1:1">
      <c r="A169" s="915" t="s">
        <v>802</v>
      </c>
    </row>
    <row r="170" spans="1:1">
      <c r="A170" s="915" t="s">
        <v>803</v>
      </c>
    </row>
    <row r="171" spans="1:1">
      <c r="A171" s="915" t="s">
        <v>804</v>
      </c>
    </row>
    <row r="172" spans="1:1">
      <c r="A172" s="915" t="s">
        <v>805</v>
      </c>
    </row>
    <row r="173" spans="1:1">
      <c r="A173" s="915" t="s">
        <v>806</v>
      </c>
    </row>
    <row r="174" spans="1:1">
      <c r="A174" s="915" t="s">
        <v>807</v>
      </c>
    </row>
    <row r="175" spans="1:1">
      <c r="A175" s="915" t="s">
        <v>808</v>
      </c>
    </row>
    <row r="176" spans="1:1" ht="5.25" customHeight="1">
      <c r="A176" s="917"/>
    </row>
    <row r="177" spans="1:1">
      <c r="A177" s="912" t="s">
        <v>809</v>
      </c>
    </row>
    <row r="178" spans="1:1" ht="5.25" customHeight="1">
      <c r="A178" s="912"/>
    </row>
    <row r="179" spans="1:1">
      <c r="A179" s="915" t="s">
        <v>810</v>
      </c>
    </row>
    <row r="180" spans="1:1">
      <c r="A180" s="915" t="s">
        <v>811</v>
      </c>
    </row>
    <row r="181" spans="1:1">
      <c r="A181" s="915" t="s">
        <v>812</v>
      </c>
    </row>
    <row r="182" spans="1:1">
      <c r="A182" s="915" t="s">
        <v>813</v>
      </c>
    </row>
    <row r="183" spans="1:1" ht="7.5" customHeight="1"/>
    <row r="184" spans="1:1">
      <c r="A184" s="912" t="s">
        <v>837</v>
      </c>
    </row>
    <row r="185" spans="1:1" ht="10.5" customHeight="1"/>
    <row r="186" spans="1:1" ht="12" customHeight="1">
      <c r="A186" s="915" t="s">
        <v>839</v>
      </c>
    </row>
    <row r="187" spans="1:1" ht="12" customHeight="1">
      <c r="A187" s="915" t="s">
        <v>844</v>
      </c>
    </row>
    <row r="188" spans="1:1">
      <c r="A188" s="915" t="s">
        <v>838</v>
      </c>
    </row>
    <row r="189" spans="1:1">
      <c r="A189" s="915" t="s">
        <v>845</v>
      </c>
    </row>
    <row r="190" spans="1:1">
      <c r="A190" s="915" t="s">
        <v>846</v>
      </c>
    </row>
    <row r="191" spans="1:1">
      <c r="A191" s="915" t="s">
        <v>847</v>
      </c>
    </row>
    <row r="192" spans="1:1">
      <c r="A192" s="915" t="s">
        <v>863</v>
      </c>
    </row>
    <row r="193" spans="1:1" ht="9" customHeight="1"/>
    <row r="194" spans="1:1">
      <c r="A194" s="912" t="s">
        <v>835</v>
      </c>
    </row>
    <row r="195" spans="1:1" ht="0.75" customHeight="1"/>
    <row r="196" spans="1:1" s="916" customFormat="1">
      <c r="A196" s="915" t="s">
        <v>840</v>
      </c>
    </row>
    <row r="197" spans="1:1">
      <c r="A197" s="915" t="s">
        <v>841</v>
      </c>
    </row>
    <row r="198" spans="1:1" ht="15" customHeight="1"/>
    <row r="199" spans="1:1">
      <c r="A199" s="912" t="s">
        <v>836</v>
      </c>
    </row>
    <row r="200" spans="1:1" ht="0.75" customHeight="1"/>
    <row r="201" spans="1:1" s="916" customFormat="1">
      <c r="A201" s="915" t="s">
        <v>842</v>
      </c>
    </row>
    <row r="202" spans="1:1">
      <c r="A202" s="915" t="s">
        <v>843</v>
      </c>
    </row>
    <row r="207" spans="1:1">
      <c r="A207" s="69"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O13" sqref="O13"/>
    </sheetView>
  </sheetViews>
  <sheetFormatPr baseColWidth="10" defaultColWidth="11.42578125" defaultRowHeight="28.5"/>
  <cols>
    <col min="1" max="1" width="0" style="956" hidden="1" customWidth="1"/>
    <col min="2" max="2" width="22" style="69" customWidth="1"/>
    <col min="3" max="4" width="17.42578125" style="69" customWidth="1"/>
    <col min="5" max="6" width="18.7109375" style="69" customWidth="1"/>
    <col min="7" max="8" width="18" style="69" customWidth="1"/>
    <col min="9" max="9" width="22.140625" style="69" customWidth="1"/>
    <col min="10" max="11" width="17.140625" style="69" customWidth="1"/>
    <col min="12" max="12" width="13.85546875" style="69" customWidth="1"/>
    <col min="13" max="13" width="12.7109375" style="69" customWidth="1"/>
    <col min="14" max="14" width="19" style="69" customWidth="1"/>
    <col min="15" max="15" width="16.140625" style="69" customWidth="1"/>
    <col min="16" max="16" width="14.28515625" style="69" customWidth="1"/>
    <col min="17" max="17" width="10.5703125" style="69" customWidth="1"/>
    <col min="18" max="18" width="6" style="69" customWidth="1"/>
    <col min="19" max="19" width="21.140625" style="691" bestFit="1" customWidth="1"/>
    <col min="20" max="20" width="17" style="691" customWidth="1"/>
    <col min="21" max="21" width="19.140625" style="691" customWidth="1"/>
    <col min="22" max="22" width="27" style="69" customWidth="1"/>
    <col min="23" max="23" width="14.85546875" style="69" customWidth="1"/>
    <col min="24" max="24" width="14.5703125" style="69" customWidth="1"/>
    <col min="25" max="25" width="24.7109375" style="69" customWidth="1"/>
    <col min="26" max="16384" width="11.42578125" style="69"/>
  </cols>
  <sheetData>
    <row r="1" spans="1:25" ht="87" customHeight="1">
      <c r="B1" s="2247"/>
      <c r="C1" s="2247"/>
      <c r="D1" s="2247"/>
      <c r="E1" s="2247"/>
      <c r="F1" s="2247"/>
      <c r="G1" s="2247"/>
      <c r="H1" s="2247"/>
      <c r="I1" s="2247"/>
      <c r="J1" s="2247"/>
      <c r="K1" s="2247"/>
      <c r="L1" s="2247"/>
      <c r="M1" s="2247"/>
      <c r="N1" s="2247"/>
      <c r="O1" s="2247"/>
      <c r="P1" s="2247"/>
      <c r="Q1" s="2247"/>
      <c r="R1" s="2247"/>
      <c r="S1" s="2247"/>
      <c r="T1" s="2247"/>
      <c r="U1" s="2247"/>
      <c r="V1" s="2247"/>
      <c r="W1" s="2247"/>
    </row>
    <row r="2" spans="1:25" ht="26.25" customHeight="1">
      <c r="B2" s="582"/>
      <c r="C2" s="584"/>
      <c r="D2" s="584"/>
      <c r="E2" s="584"/>
      <c r="F2" s="584"/>
      <c r="G2" s="582"/>
      <c r="H2" s="582"/>
      <c r="I2" s="584" t="s">
        <v>574</v>
      </c>
      <c r="J2" s="582"/>
      <c r="K2" s="582"/>
      <c r="L2" s="582"/>
      <c r="M2" s="582"/>
      <c r="N2" s="582"/>
      <c r="O2" s="582"/>
      <c r="P2" s="582"/>
      <c r="Q2" s="582"/>
      <c r="R2" s="686"/>
      <c r="S2" s="686"/>
      <c r="T2" s="686"/>
      <c r="U2" s="686"/>
      <c r="V2" s="582"/>
    </row>
    <row r="3" spans="1:25" s="835" customFormat="1" ht="32.25" customHeight="1">
      <c r="B3" s="826"/>
      <c r="C3" s="2248" t="s">
        <v>572</v>
      </c>
      <c r="D3" s="2249"/>
      <c r="E3" s="2248" t="s">
        <v>573</v>
      </c>
      <c r="F3" s="2250"/>
      <c r="G3" s="2251" t="s">
        <v>575</v>
      </c>
      <c r="H3" s="2251"/>
      <c r="I3" s="2251"/>
      <c r="J3" s="2251"/>
      <c r="K3" s="2252"/>
      <c r="L3" s="826"/>
      <c r="M3" s="826"/>
      <c r="N3" s="826"/>
      <c r="O3" s="826"/>
      <c r="P3" s="826"/>
      <c r="Q3" s="826"/>
      <c r="R3" s="826"/>
      <c r="S3" s="826"/>
      <c r="T3" s="826"/>
      <c r="U3" s="826"/>
      <c r="V3" s="826"/>
    </row>
    <row r="4" spans="1:25" ht="32.25" customHeight="1">
      <c r="B4" s="289" t="s">
        <v>211</v>
      </c>
      <c r="C4" s="589" t="s">
        <v>111</v>
      </c>
      <c r="D4" s="265" t="s">
        <v>62</v>
      </c>
      <c r="E4" s="589" t="s">
        <v>111</v>
      </c>
      <c r="F4" s="266" t="s">
        <v>62</v>
      </c>
      <c r="G4" s="265" t="s">
        <v>111</v>
      </c>
      <c r="H4" s="265" t="s">
        <v>62</v>
      </c>
      <c r="I4" s="267" t="s">
        <v>17</v>
      </c>
      <c r="J4" s="265" t="s">
        <v>615</v>
      </c>
      <c r="K4" s="266" t="s">
        <v>571</v>
      </c>
      <c r="L4" s="798"/>
      <c r="M4" s="798"/>
      <c r="N4" s="798"/>
      <c r="O4" s="798"/>
      <c r="P4" s="798"/>
      <c r="S4" s="1308"/>
      <c r="T4" s="689"/>
      <c r="U4" s="690"/>
      <c r="V4" s="214"/>
      <c r="W4" s="214"/>
      <c r="X4" s="214"/>
      <c r="Y4" s="18"/>
    </row>
    <row r="5" spans="1:25" ht="22.5" customHeight="1">
      <c r="A5" s="956">
        <v>2007</v>
      </c>
      <c r="B5" s="590" t="s">
        <v>22</v>
      </c>
      <c r="C5" s="827">
        <v>479821</v>
      </c>
      <c r="D5" s="828">
        <v>602115</v>
      </c>
      <c r="E5" s="827">
        <v>792515</v>
      </c>
      <c r="F5" s="829">
        <v>684666</v>
      </c>
      <c r="G5" s="636">
        <f>+E5+C5</f>
        <v>1272336</v>
      </c>
      <c r="H5" s="828">
        <v>1286781</v>
      </c>
      <c r="I5" s="830">
        <f t="shared" ref="I5:I15" si="0">G5+H5</f>
        <v>2559117</v>
      </c>
      <c r="J5" s="1668">
        <f>G5/I5</f>
        <v>0.49717773747741895</v>
      </c>
      <c r="K5" s="831">
        <f>H5/I5</f>
        <v>0.502822262522581</v>
      </c>
      <c r="L5" s="798"/>
      <c r="M5" s="798"/>
      <c r="N5" s="798"/>
      <c r="O5" s="798"/>
      <c r="P5" s="798"/>
      <c r="S5" s="689"/>
      <c r="T5" s="693"/>
      <c r="U5" s="692"/>
      <c r="V5" s="591"/>
      <c r="W5" s="588"/>
      <c r="X5" s="212"/>
      <c r="Y5" s="18"/>
    </row>
    <row r="6" spans="1:25" ht="22.5" customHeight="1">
      <c r="A6" s="956">
        <v>2008</v>
      </c>
      <c r="B6" s="301" t="s">
        <v>23</v>
      </c>
      <c r="C6" s="832">
        <v>545438</v>
      </c>
      <c r="D6" s="636">
        <v>679205</v>
      </c>
      <c r="E6" s="832">
        <v>890402</v>
      </c>
      <c r="F6" s="637">
        <v>801857</v>
      </c>
      <c r="G6" s="636">
        <f t="shared" ref="G6:G11" si="1">+E6+C6</f>
        <v>1435840</v>
      </c>
      <c r="H6" s="636">
        <f t="shared" ref="H6:H12" si="2">+F6+D6</f>
        <v>1481062</v>
      </c>
      <c r="I6" s="833">
        <f t="shared" si="0"/>
        <v>2916902</v>
      </c>
      <c r="J6" s="1669">
        <f t="shared" ref="J6:J12" si="3">G6/I6</f>
        <v>0.49224828259571285</v>
      </c>
      <c r="K6" s="834">
        <f t="shared" ref="K6:K12" si="4">H6/I6</f>
        <v>0.50775171740428715</v>
      </c>
      <c r="L6" s="798"/>
      <c r="M6" s="798"/>
      <c r="N6" s="798"/>
      <c r="O6" s="798"/>
      <c r="P6" s="798"/>
      <c r="S6" s="689"/>
      <c r="T6" s="693"/>
      <c r="U6" s="692"/>
      <c r="V6" s="591"/>
      <c r="W6" s="588"/>
      <c r="X6" s="212"/>
      <c r="Y6" s="18"/>
    </row>
    <row r="7" spans="1:25" ht="22.5" customHeight="1">
      <c r="A7" s="956">
        <v>2009</v>
      </c>
      <c r="B7" s="301" t="s">
        <v>24</v>
      </c>
      <c r="C7" s="832">
        <v>615631</v>
      </c>
      <c r="D7" s="636">
        <v>788594</v>
      </c>
      <c r="E7" s="832">
        <v>1078877</v>
      </c>
      <c r="F7" s="637">
        <v>1009422</v>
      </c>
      <c r="G7" s="636">
        <f t="shared" si="1"/>
        <v>1694508</v>
      </c>
      <c r="H7" s="636">
        <f t="shared" si="2"/>
        <v>1798016</v>
      </c>
      <c r="I7" s="833">
        <f t="shared" si="0"/>
        <v>3492524</v>
      </c>
      <c r="J7" s="1669">
        <f t="shared" si="3"/>
        <v>0.48518149052089549</v>
      </c>
      <c r="K7" s="834">
        <f t="shared" si="4"/>
        <v>0.51481850947910446</v>
      </c>
      <c r="L7" s="798"/>
      <c r="M7" s="798"/>
      <c r="N7" s="798"/>
      <c r="O7" s="798"/>
      <c r="P7" s="798"/>
      <c r="S7" s="689"/>
      <c r="T7" s="693"/>
      <c r="U7" s="692"/>
      <c r="V7" s="591"/>
      <c r="W7" s="588"/>
      <c r="X7" s="212"/>
      <c r="Y7" s="18"/>
    </row>
    <row r="8" spans="1:25" ht="22.5" customHeight="1">
      <c r="A8" s="956">
        <v>2010</v>
      </c>
      <c r="B8" s="301" t="s">
        <v>170</v>
      </c>
      <c r="C8" s="832">
        <v>904636</v>
      </c>
      <c r="D8" s="636">
        <v>1109150</v>
      </c>
      <c r="E8" s="832">
        <v>1210182</v>
      </c>
      <c r="F8" s="637">
        <v>1153901</v>
      </c>
      <c r="G8" s="636">
        <f t="shared" si="1"/>
        <v>2114818</v>
      </c>
      <c r="H8" s="636">
        <f t="shared" si="2"/>
        <v>2263051</v>
      </c>
      <c r="I8" s="833">
        <f t="shared" si="0"/>
        <v>4377869</v>
      </c>
      <c r="J8" s="1669">
        <f t="shared" si="3"/>
        <v>0.48307018780141664</v>
      </c>
      <c r="K8" s="834">
        <f t="shared" si="4"/>
        <v>0.51692981219858336</v>
      </c>
      <c r="L8" s="798"/>
      <c r="M8" s="798"/>
      <c r="N8" s="798"/>
      <c r="O8" s="798"/>
      <c r="P8" s="798"/>
      <c r="S8" s="689"/>
      <c r="T8" s="693"/>
      <c r="U8" s="692"/>
      <c r="V8" s="591"/>
      <c r="W8" s="588"/>
      <c r="X8" s="212"/>
      <c r="Y8" s="18"/>
    </row>
    <row r="9" spans="1:25" ht="22.5" customHeight="1">
      <c r="A9" s="956">
        <v>2011</v>
      </c>
      <c r="B9" s="301" t="s">
        <v>207</v>
      </c>
      <c r="C9" s="832">
        <v>899174</v>
      </c>
      <c r="D9" s="636">
        <v>1104253</v>
      </c>
      <c r="E9" s="832">
        <v>1279458</v>
      </c>
      <c r="F9" s="637">
        <v>1237965</v>
      </c>
      <c r="G9" s="636">
        <f t="shared" si="1"/>
        <v>2178632</v>
      </c>
      <c r="H9" s="636">
        <f t="shared" si="2"/>
        <v>2342218</v>
      </c>
      <c r="I9" s="833">
        <f t="shared" si="0"/>
        <v>4520850</v>
      </c>
      <c r="J9" s="1669">
        <f t="shared" si="3"/>
        <v>0.48190760587057746</v>
      </c>
      <c r="K9" s="834">
        <f t="shared" si="4"/>
        <v>0.51809239412942254</v>
      </c>
      <c r="S9" s="1309"/>
      <c r="T9" s="693"/>
      <c r="U9" s="692"/>
      <c r="V9" s="591"/>
      <c r="W9" s="588"/>
      <c r="X9" s="212"/>
      <c r="Y9" s="18"/>
    </row>
    <row r="10" spans="1:25" ht="22.5" customHeight="1">
      <c r="A10" s="956">
        <v>2012</v>
      </c>
      <c r="B10" s="301" t="s">
        <v>437</v>
      </c>
      <c r="C10" s="832">
        <v>1031326</v>
      </c>
      <c r="D10" s="636">
        <v>1272025</v>
      </c>
      <c r="E10" s="832">
        <v>1360788</v>
      </c>
      <c r="F10" s="637">
        <v>1327623</v>
      </c>
      <c r="G10" s="636">
        <f t="shared" si="1"/>
        <v>2392114</v>
      </c>
      <c r="H10" s="636">
        <f t="shared" si="2"/>
        <v>2599648</v>
      </c>
      <c r="I10" s="833">
        <f t="shared" si="0"/>
        <v>4991762</v>
      </c>
      <c r="J10" s="1669">
        <f t="shared" si="3"/>
        <v>0.47921235026830206</v>
      </c>
      <c r="K10" s="834">
        <f t="shared" si="4"/>
        <v>0.520787649731698</v>
      </c>
      <c r="S10" s="689"/>
      <c r="T10" s="693"/>
      <c r="U10" s="692"/>
      <c r="V10" s="591"/>
      <c r="W10" s="588"/>
      <c r="X10" s="212"/>
      <c r="Y10" s="18"/>
    </row>
    <row r="11" spans="1:25" ht="22.5" customHeight="1">
      <c r="A11" s="956">
        <v>2013</v>
      </c>
      <c r="B11" s="301" t="s">
        <v>503</v>
      </c>
      <c r="C11" s="832">
        <v>1243431</v>
      </c>
      <c r="D11" s="636">
        <v>1508322</v>
      </c>
      <c r="E11" s="832">
        <v>1462398</v>
      </c>
      <c r="F11" s="637">
        <v>1438578</v>
      </c>
      <c r="G11" s="636">
        <f t="shared" si="1"/>
        <v>2705829</v>
      </c>
      <c r="H11" s="636">
        <f t="shared" si="2"/>
        <v>2946900</v>
      </c>
      <c r="I11" s="833">
        <f t="shared" si="0"/>
        <v>5652729</v>
      </c>
      <c r="J11" s="1669">
        <f t="shared" si="3"/>
        <v>0.47867658258515489</v>
      </c>
      <c r="K11" s="834">
        <f t="shared" si="4"/>
        <v>0.52132341741484511</v>
      </c>
      <c r="S11" s="689"/>
      <c r="T11" s="693"/>
      <c r="U11" s="692"/>
      <c r="V11" s="591"/>
      <c r="W11" s="588"/>
      <c r="X11" s="212"/>
      <c r="Y11" s="18"/>
    </row>
    <row r="12" spans="1:25" ht="22.5" customHeight="1">
      <c r="A12" s="956">
        <v>2014</v>
      </c>
      <c r="B12" s="301" t="s">
        <v>513</v>
      </c>
      <c r="C12" s="832">
        <v>1400518</v>
      </c>
      <c r="D12" s="636">
        <v>1615128</v>
      </c>
      <c r="E12" s="832">
        <v>1578325</v>
      </c>
      <c r="F12" s="637">
        <v>1563274</v>
      </c>
      <c r="G12" s="636">
        <f>+E12+C12</f>
        <v>2978843</v>
      </c>
      <c r="H12" s="636">
        <f t="shared" si="2"/>
        <v>3178402</v>
      </c>
      <c r="I12" s="833">
        <f t="shared" si="0"/>
        <v>6157245</v>
      </c>
      <c r="J12" s="1669">
        <f t="shared" si="3"/>
        <v>0.48379478159469047</v>
      </c>
      <c r="K12" s="834">
        <f t="shared" si="4"/>
        <v>0.51620521840530953</v>
      </c>
      <c r="S12" s="689"/>
      <c r="T12" s="689"/>
      <c r="U12" s="692"/>
      <c r="V12" s="591"/>
      <c r="W12" s="588"/>
      <c r="X12" s="212"/>
      <c r="Y12" s="18"/>
    </row>
    <row r="13" spans="1:25" ht="22.5" customHeight="1">
      <c r="A13" s="956">
        <v>2015</v>
      </c>
      <c r="B13" s="301" t="s">
        <v>868</v>
      </c>
      <c r="C13" s="2092">
        <v>1572793</v>
      </c>
      <c r="D13" s="2093">
        <v>1744612</v>
      </c>
      <c r="E13" s="2092">
        <v>1674811</v>
      </c>
      <c r="F13" s="2094">
        <v>1665027</v>
      </c>
      <c r="G13" s="2093">
        <v>3247604</v>
      </c>
      <c r="H13" s="636">
        <v>3409639</v>
      </c>
      <c r="I13" s="833">
        <f t="shared" si="0"/>
        <v>6657243</v>
      </c>
      <c r="J13" s="1669">
        <f>G13/I13</f>
        <v>0.48783017234011139</v>
      </c>
      <c r="K13" s="834">
        <f>H13/I13</f>
        <v>0.51216982765988861</v>
      </c>
      <c r="L13" s="956"/>
      <c r="N13" s="532"/>
      <c r="T13" s="693"/>
      <c r="U13" s="692"/>
      <c r="V13" s="591"/>
      <c r="W13" s="588"/>
      <c r="X13" s="212"/>
      <c r="Y13" s="25"/>
    </row>
    <row r="14" spans="1:25" ht="22.5" customHeight="1">
      <c r="A14" s="956">
        <v>2016</v>
      </c>
      <c r="B14" s="301" t="s">
        <v>911</v>
      </c>
      <c r="C14" s="2092">
        <v>1575598</v>
      </c>
      <c r="D14" s="2093">
        <v>1771470</v>
      </c>
      <c r="E14" s="2092">
        <v>1809250</v>
      </c>
      <c r="F14" s="2094">
        <v>1782038</v>
      </c>
      <c r="G14" s="2093">
        <v>3384848</v>
      </c>
      <c r="H14" s="636">
        <v>3553508</v>
      </c>
      <c r="I14" s="833">
        <f t="shared" si="0"/>
        <v>6938356</v>
      </c>
      <c r="J14" s="1669">
        <f>G14/I14</f>
        <v>0.48784582399634724</v>
      </c>
      <c r="K14" s="834">
        <f>H14/I14</f>
        <v>0.51215417600365276</v>
      </c>
      <c r="M14" s="585"/>
      <c r="N14" s="585"/>
      <c r="O14" s="585"/>
      <c r="P14" s="585"/>
      <c r="Q14" s="585"/>
      <c r="R14" s="585"/>
      <c r="S14" s="1309"/>
      <c r="T14" s="693"/>
      <c r="U14" s="694"/>
      <c r="V14" s="585"/>
      <c r="W14" s="53"/>
      <c r="X14" s="53"/>
      <c r="Y14" s="25"/>
    </row>
    <row r="15" spans="1:25" ht="22.5" customHeight="1">
      <c r="B15" s="632" t="s">
        <v>998</v>
      </c>
      <c r="C15" s="2095">
        <v>1674650</v>
      </c>
      <c r="D15" s="2096">
        <v>1866281</v>
      </c>
      <c r="E15" s="2095">
        <v>1958105</v>
      </c>
      <c r="F15" s="2097">
        <v>1909628</v>
      </c>
      <c r="G15" s="2096">
        <f>+C15+E15</f>
        <v>3632755</v>
      </c>
      <c r="H15" s="1307">
        <f>+F15+D15</f>
        <v>3775909</v>
      </c>
      <c r="I15" s="1672">
        <f t="shared" si="0"/>
        <v>7408664</v>
      </c>
      <c r="J15" s="1670">
        <f>G15/I15</f>
        <v>0.49033874393547877</v>
      </c>
      <c r="K15" s="1671">
        <f>H15/I15</f>
        <v>0.50966125606452117</v>
      </c>
      <c r="L15" s="585"/>
      <c r="M15" s="25"/>
      <c r="N15" s="25"/>
      <c r="O15" s="25"/>
      <c r="P15" s="25"/>
      <c r="Q15" s="25"/>
      <c r="R15" s="25"/>
      <c r="S15" s="689"/>
      <c r="T15" s="693"/>
      <c r="U15" s="695"/>
      <c r="V15" s="25"/>
      <c r="X15" s="53"/>
      <c r="Y15" s="25"/>
    </row>
    <row r="16" spans="1:25" ht="42" customHeight="1">
      <c r="B16" s="2240" t="s">
        <v>954</v>
      </c>
      <c r="C16" s="2240"/>
      <c r="D16" s="2240"/>
      <c r="E16" s="2240"/>
      <c r="F16" s="2240"/>
      <c r="G16" s="2240"/>
      <c r="H16" s="2240"/>
      <c r="I16" s="2240"/>
      <c r="J16" s="2240"/>
      <c r="K16" s="2240"/>
      <c r="L16" s="25"/>
      <c r="M16" s="25"/>
      <c r="N16" s="25"/>
      <c r="O16" s="25"/>
      <c r="P16" s="25"/>
      <c r="Q16" s="25"/>
      <c r="R16" s="25"/>
      <c r="S16" s="689"/>
      <c r="T16" s="693"/>
      <c r="U16" s="695"/>
      <c r="V16" s="25"/>
      <c r="W16" s="25"/>
      <c r="X16" s="53"/>
      <c r="Y16" s="25"/>
    </row>
    <row r="17" spans="2:31" ht="25.5" customHeight="1">
      <c r="B17" s="25"/>
      <c r="C17" s="25"/>
      <c r="D17" s="25"/>
      <c r="E17" s="25"/>
      <c r="F17" s="25"/>
      <c r="G17" s="25"/>
      <c r="H17" s="25"/>
      <c r="I17" s="25"/>
      <c r="J17" s="25"/>
      <c r="K17" s="25"/>
      <c r="L17" s="25"/>
      <c r="M17" s="25"/>
      <c r="N17" s="25"/>
      <c r="O17" s="25"/>
      <c r="P17" s="25"/>
      <c r="Q17" s="25"/>
      <c r="R17" s="25"/>
      <c r="S17" s="689"/>
      <c r="T17" s="689"/>
      <c r="U17" s="695"/>
      <c r="V17" s="25"/>
      <c r="W17" s="25"/>
      <c r="X17" s="53"/>
      <c r="Y17" s="25"/>
      <c r="AE17" s="69" t="s">
        <v>25</v>
      </c>
    </row>
    <row r="18" spans="2:31" ht="25.5" customHeight="1">
      <c r="B18" s="25"/>
      <c r="C18" s="25"/>
      <c r="D18" s="25"/>
      <c r="E18" s="25"/>
      <c r="F18" s="25"/>
      <c r="G18" s="25"/>
      <c r="H18" s="25"/>
      <c r="I18" s="25"/>
      <c r="J18" s="25"/>
      <c r="K18" s="25"/>
      <c r="L18" s="25"/>
      <c r="M18" s="25"/>
      <c r="N18" s="25"/>
      <c r="O18" s="25"/>
      <c r="P18" s="25"/>
      <c r="Q18" s="25"/>
      <c r="R18" s="25"/>
      <c r="S18" s="695"/>
      <c r="T18" s="695"/>
      <c r="U18" s="695"/>
      <c r="V18" s="25"/>
      <c r="W18" s="25"/>
      <c r="X18" s="53"/>
      <c r="Y18" s="25"/>
    </row>
    <row r="19" spans="2:31" ht="25.5" customHeight="1">
      <c r="B19" s="25"/>
      <c r="C19" s="25"/>
      <c r="D19" s="25"/>
      <c r="E19" s="25"/>
      <c r="F19" s="25"/>
      <c r="G19" s="25"/>
      <c r="H19" s="25"/>
      <c r="I19" s="25"/>
      <c r="J19" s="25"/>
      <c r="K19" s="25"/>
      <c r="L19" s="25"/>
      <c r="M19" s="25"/>
      <c r="N19" s="25"/>
      <c r="O19" s="25"/>
      <c r="P19" s="25"/>
      <c r="Q19" s="25"/>
      <c r="R19" s="25"/>
      <c r="S19" s="1219"/>
      <c r="T19" s="636"/>
      <c r="U19" s="695"/>
      <c r="V19" s="25"/>
      <c r="W19" s="25"/>
      <c r="X19" s="53"/>
      <c r="Y19" s="25"/>
    </row>
    <row r="20" spans="2:31" ht="25.5" customHeight="1">
      <c r="B20" s="25"/>
      <c r="C20" s="25"/>
      <c r="D20" s="25"/>
      <c r="E20" s="25"/>
      <c r="F20" s="25"/>
      <c r="G20" s="25"/>
      <c r="H20" s="25"/>
      <c r="I20" s="25"/>
      <c r="J20" s="25"/>
      <c r="K20" s="25"/>
      <c r="L20" s="25"/>
      <c r="M20" s="25"/>
      <c r="N20" s="25"/>
      <c r="O20" s="25"/>
      <c r="P20" s="25"/>
      <c r="Q20" s="25"/>
      <c r="R20" s="25"/>
      <c r="S20" s="1219"/>
      <c r="T20" s="636"/>
      <c r="U20" s="695"/>
      <c r="V20" s="25"/>
      <c r="W20" s="25"/>
      <c r="X20" s="53"/>
      <c r="Y20" s="25"/>
    </row>
    <row r="21" spans="2:31" ht="25.5" customHeight="1">
      <c r="B21" s="25"/>
      <c r="C21" s="25"/>
      <c r="D21" s="25"/>
      <c r="E21" s="25"/>
      <c r="F21" s="25"/>
      <c r="G21" s="25"/>
      <c r="H21" s="25"/>
      <c r="I21" s="25"/>
      <c r="J21" s="25"/>
      <c r="K21" s="25"/>
      <c r="L21" s="25"/>
      <c r="M21" s="25"/>
      <c r="N21" s="25"/>
      <c r="O21" s="25"/>
      <c r="P21" s="25"/>
      <c r="Q21" s="25"/>
      <c r="R21" s="25"/>
      <c r="S21" s="636"/>
      <c r="T21" s="636"/>
      <c r="U21" s="695"/>
      <c r="V21" s="25"/>
      <c r="W21" s="25"/>
      <c r="X21" s="53"/>
      <c r="Y21" s="25"/>
    </row>
    <row r="22" spans="2:31" ht="25.5" customHeight="1">
      <c r="B22" s="25"/>
      <c r="C22" s="25"/>
      <c r="D22" s="25"/>
      <c r="E22" s="25"/>
      <c r="F22" s="25"/>
      <c r="G22" s="25"/>
      <c r="H22" s="25"/>
      <c r="I22" s="25"/>
      <c r="J22" s="25"/>
      <c r="K22" s="25"/>
      <c r="L22" s="25"/>
      <c r="M22" s="25"/>
      <c r="N22" s="25"/>
      <c r="O22" s="25"/>
      <c r="P22" s="25"/>
      <c r="Q22" s="25"/>
      <c r="R22" s="25"/>
      <c r="S22" s="636"/>
      <c r="T22" s="636"/>
      <c r="U22" s="695"/>
      <c r="V22" s="25"/>
      <c r="W22" s="25"/>
      <c r="X22" s="53"/>
      <c r="Y22" s="25"/>
    </row>
    <row r="23" spans="2:31" ht="25.5" customHeight="1">
      <c r="B23" s="25"/>
      <c r="C23" s="25"/>
      <c r="D23" s="25"/>
      <c r="E23" s="25"/>
      <c r="F23" s="25"/>
      <c r="G23" s="25"/>
      <c r="H23" s="25"/>
      <c r="I23" s="25"/>
      <c r="J23" s="25"/>
      <c r="K23" s="25"/>
      <c r="L23" s="25"/>
      <c r="M23" s="25"/>
      <c r="N23" s="25"/>
      <c r="O23" s="25"/>
      <c r="P23" s="25"/>
      <c r="Q23" s="25"/>
      <c r="R23" s="25"/>
      <c r="S23" s="636"/>
      <c r="T23" s="636"/>
      <c r="U23" s="695"/>
      <c r="V23" s="25"/>
      <c r="W23" s="25"/>
      <c r="X23" s="53"/>
      <c r="Y23" s="25"/>
    </row>
    <row r="24" spans="2:31" ht="25.5" customHeight="1">
      <c r="B24" s="25"/>
      <c r="C24" s="25"/>
      <c r="D24" s="25"/>
      <c r="E24" s="25"/>
      <c r="F24" s="25"/>
      <c r="G24" s="25"/>
      <c r="H24" s="25"/>
      <c r="I24" s="25"/>
      <c r="J24" s="25"/>
      <c r="K24" s="25"/>
      <c r="L24" s="25"/>
      <c r="M24" s="25"/>
      <c r="N24" s="25"/>
      <c r="O24" s="25"/>
      <c r="P24" s="25"/>
      <c r="Q24" s="25"/>
      <c r="R24" s="25"/>
      <c r="S24" s="695"/>
      <c r="T24" s="695"/>
      <c r="U24" s="695"/>
      <c r="V24" s="25"/>
      <c r="W24" s="25"/>
      <c r="X24" s="25"/>
      <c r="Y24" s="25"/>
    </row>
    <row r="25" spans="2:31" ht="25.5" customHeight="1">
      <c r="B25" s="25"/>
      <c r="C25" s="25"/>
      <c r="D25" s="25"/>
      <c r="E25" s="25"/>
      <c r="F25" s="25"/>
      <c r="G25" s="25"/>
      <c r="H25" s="25"/>
      <c r="I25" s="25"/>
      <c r="J25" s="25"/>
      <c r="K25" s="25"/>
      <c r="L25" s="25"/>
      <c r="M25" s="25"/>
      <c r="N25" s="25"/>
      <c r="O25" s="25"/>
      <c r="P25" s="25"/>
      <c r="Q25" s="25"/>
      <c r="R25" s="25"/>
      <c r="S25" s="695"/>
      <c r="T25" s="695"/>
      <c r="U25" s="695"/>
      <c r="V25" s="25"/>
      <c r="W25" s="25"/>
      <c r="X25" s="25"/>
      <c r="Y25" s="25"/>
    </row>
    <row r="26" spans="2:31" ht="25.5" customHeight="1">
      <c r="B26" s="25"/>
      <c r="C26" s="25"/>
      <c r="D26" s="25"/>
      <c r="E26" s="25"/>
      <c r="F26" s="25"/>
      <c r="G26" s="25"/>
      <c r="H26" s="25"/>
      <c r="I26" s="25"/>
      <c r="J26" s="25"/>
      <c r="K26" s="25"/>
      <c r="L26" s="25"/>
      <c r="M26" s="25"/>
      <c r="N26" s="25"/>
      <c r="O26" s="25"/>
      <c r="P26" s="25"/>
      <c r="Q26" s="25"/>
      <c r="R26" s="25"/>
      <c r="S26" s="695"/>
      <c r="T26" s="695"/>
      <c r="U26" s="695"/>
      <c r="V26" s="25"/>
      <c r="W26" s="25"/>
      <c r="X26" s="25"/>
      <c r="Y26" s="25"/>
    </row>
    <row r="27" spans="2:31" ht="25.5" customHeight="1">
      <c r="B27" s="25"/>
      <c r="C27" s="25"/>
      <c r="D27" s="25"/>
      <c r="E27" s="25"/>
      <c r="F27" s="25"/>
      <c r="G27" s="25"/>
      <c r="H27" s="25"/>
      <c r="I27" s="25"/>
      <c r="J27" s="25"/>
      <c r="K27" s="25"/>
      <c r="L27" s="25"/>
      <c r="M27" s="25"/>
      <c r="N27" s="25"/>
      <c r="O27" s="25"/>
      <c r="P27" s="25"/>
      <c r="Q27" s="25"/>
      <c r="R27" s="25"/>
      <c r="S27" s="695"/>
      <c r="T27" s="695"/>
      <c r="U27" s="695"/>
      <c r="V27" s="25"/>
      <c r="W27" s="25"/>
      <c r="X27" s="25"/>
      <c r="Y27" s="25"/>
    </row>
    <row r="28" spans="2:31" ht="25.5" customHeight="1">
      <c r="B28" s="25"/>
      <c r="C28" s="25"/>
      <c r="D28" s="25"/>
      <c r="E28" s="25"/>
      <c r="F28" s="25"/>
      <c r="G28" s="25"/>
      <c r="H28" s="25"/>
      <c r="I28" s="25"/>
      <c r="J28" s="25"/>
      <c r="K28" s="25"/>
      <c r="L28" s="25"/>
      <c r="M28" s="25"/>
      <c r="N28" s="25"/>
      <c r="O28" s="25"/>
      <c r="P28" s="25"/>
      <c r="Q28" s="25"/>
      <c r="R28" s="25"/>
      <c r="S28" s="695"/>
      <c r="T28" s="695"/>
      <c r="U28" s="695"/>
      <c r="V28" s="25"/>
      <c r="W28" s="25"/>
      <c r="X28" s="25"/>
      <c r="Y28" s="25"/>
    </row>
    <row r="29" spans="2:31" ht="25.5" customHeight="1">
      <c r="B29" s="25"/>
      <c r="C29" s="25"/>
      <c r="D29" s="25"/>
      <c r="E29" s="25"/>
      <c r="F29" s="25"/>
      <c r="G29" s="25"/>
      <c r="H29" s="25"/>
      <c r="I29" s="25"/>
      <c r="J29" s="25"/>
      <c r="K29" s="25"/>
      <c r="L29" s="25"/>
      <c r="M29" s="25"/>
      <c r="N29" s="25"/>
      <c r="O29" s="25"/>
      <c r="P29" s="25"/>
      <c r="Q29" s="25"/>
      <c r="R29" s="25"/>
      <c r="S29" s="695"/>
      <c r="T29" s="695"/>
      <c r="U29" s="695"/>
      <c r="V29" s="25"/>
      <c r="W29" s="25"/>
      <c r="X29" s="25"/>
      <c r="Y29" s="25"/>
    </row>
    <row r="30" spans="2:31" ht="25.5" customHeight="1">
      <c r="B30" s="25"/>
      <c r="C30" s="25"/>
      <c r="D30" s="25"/>
      <c r="E30" s="25"/>
      <c r="F30" s="25"/>
      <c r="G30" s="25"/>
      <c r="H30" s="25"/>
      <c r="I30" s="25"/>
      <c r="J30" s="25"/>
      <c r="K30" s="25"/>
      <c r="L30" s="25"/>
      <c r="M30" s="25"/>
      <c r="N30" s="25"/>
      <c r="O30" s="25"/>
      <c r="P30" s="25"/>
      <c r="Q30" s="25"/>
      <c r="R30" s="25"/>
      <c r="S30" s="695"/>
      <c r="T30" s="695"/>
      <c r="U30" s="695"/>
      <c r="V30" s="25"/>
      <c r="W30" s="25"/>
      <c r="X30" s="25"/>
      <c r="Y30" s="25"/>
    </row>
    <row r="31" spans="2:31" ht="25.5" customHeight="1">
      <c r="B31" s="25"/>
      <c r="C31" s="25"/>
      <c r="D31" s="25"/>
      <c r="E31" s="25"/>
      <c r="F31" s="25"/>
      <c r="G31" s="25"/>
      <c r="H31" s="25"/>
      <c r="I31" s="25"/>
      <c r="J31" s="25"/>
      <c r="K31" s="25"/>
      <c r="L31" s="25"/>
      <c r="M31" s="25"/>
      <c r="N31" s="25"/>
      <c r="O31" s="25"/>
      <c r="P31" s="25"/>
      <c r="Q31" s="25"/>
      <c r="R31" s="25"/>
      <c r="S31" s="695"/>
      <c r="T31" s="695"/>
      <c r="U31" s="695"/>
      <c r="V31" s="25"/>
      <c r="W31" s="25"/>
      <c r="X31" s="25"/>
      <c r="Y31" s="25"/>
    </row>
    <row r="32" spans="2:31" ht="25.5" customHeight="1">
      <c r="B32" s="25"/>
      <c r="C32" s="25"/>
      <c r="D32" s="25"/>
      <c r="E32" s="25"/>
      <c r="F32" s="25"/>
      <c r="G32" s="25"/>
      <c r="H32" s="25"/>
      <c r="I32" s="25"/>
      <c r="J32" s="25"/>
      <c r="K32" s="25"/>
      <c r="L32" s="25"/>
      <c r="M32" s="25"/>
      <c r="N32" s="25"/>
      <c r="O32" s="25"/>
      <c r="P32" s="25"/>
      <c r="Q32" s="25"/>
      <c r="R32" s="25"/>
      <c r="S32" s="695"/>
      <c r="T32" s="695"/>
      <c r="U32" s="695"/>
      <c r="V32" s="25"/>
      <c r="W32" s="25"/>
      <c r="X32" s="25"/>
      <c r="Y32" s="25"/>
    </row>
    <row r="33" spans="2:28" ht="25.5" customHeight="1">
      <c r="B33" s="25"/>
      <c r="C33" s="25"/>
      <c r="D33" s="25"/>
      <c r="E33" s="25"/>
      <c r="F33" s="25"/>
      <c r="G33" s="25"/>
      <c r="H33" s="25"/>
      <c r="I33" s="25"/>
      <c r="J33" s="25"/>
      <c r="K33" s="25"/>
      <c r="L33" s="25"/>
      <c r="M33" s="25"/>
      <c r="N33" s="25"/>
      <c r="O33" s="25"/>
      <c r="P33" s="25"/>
      <c r="Q33" s="25"/>
      <c r="R33" s="25"/>
      <c r="S33" s="695"/>
      <c r="T33" s="695"/>
      <c r="U33" s="695"/>
      <c r="V33" s="25"/>
      <c r="W33" s="25"/>
      <c r="X33" s="25"/>
      <c r="Y33" s="25"/>
    </row>
    <row r="34" spans="2:28" ht="25.5" customHeight="1">
      <c r="B34" s="25"/>
      <c r="C34" s="25"/>
      <c r="D34" s="25"/>
      <c r="E34" s="25"/>
      <c r="F34" s="25"/>
      <c r="G34" s="25"/>
      <c r="H34" s="25"/>
      <c r="I34" s="25"/>
      <c r="J34" s="25"/>
      <c r="K34" s="25"/>
      <c r="L34" s="25"/>
      <c r="M34" s="25"/>
      <c r="N34" s="25"/>
      <c r="O34" s="25"/>
      <c r="P34" s="25"/>
      <c r="Q34" s="25"/>
      <c r="R34" s="25"/>
      <c r="S34" s="695"/>
      <c r="T34" s="695"/>
      <c r="U34" s="695"/>
      <c r="V34" s="25"/>
      <c r="W34" s="25"/>
      <c r="X34" s="25"/>
      <c r="Y34" s="85"/>
    </row>
    <row r="35" spans="2:28" ht="25.5" customHeight="1">
      <c r="B35" s="25"/>
      <c r="C35" s="25"/>
      <c r="D35" s="25"/>
      <c r="E35" s="25"/>
      <c r="F35" s="25"/>
      <c r="G35" s="25"/>
      <c r="H35" s="25"/>
      <c r="I35" s="25"/>
      <c r="J35" s="25"/>
      <c r="K35" s="25"/>
      <c r="L35" s="25"/>
      <c r="M35" s="25"/>
      <c r="N35" s="25"/>
      <c r="O35" s="25"/>
      <c r="P35" s="25"/>
      <c r="Q35" s="25"/>
      <c r="R35" s="25"/>
      <c r="S35" s="695"/>
      <c r="T35" s="695"/>
      <c r="U35" s="695"/>
      <c r="V35" s="25"/>
      <c r="W35" s="25"/>
      <c r="X35" s="25"/>
      <c r="Y35" s="85"/>
    </row>
    <row r="36" spans="2:28" ht="25.5" customHeight="1">
      <c r="B36" s="25"/>
      <c r="C36" s="25"/>
      <c r="D36" s="25"/>
      <c r="E36" s="25"/>
      <c r="F36" s="25"/>
      <c r="G36" s="25"/>
      <c r="H36" s="25"/>
      <c r="I36" s="25"/>
      <c r="J36" s="25"/>
      <c r="K36" s="25"/>
      <c r="L36" s="25"/>
      <c r="M36" s="25"/>
      <c r="N36" s="25"/>
      <c r="O36" s="25"/>
      <c r="P36" s="25"/>
      <c r="Q36" s="25"/>
      <c r="R36" s="25"/>
      <c r="S36" s="695"/>
      <c r="T36" s="695"/>
      <c r="U36" s="695"/>
      <c r="V36" s="25"/>
      <c r="W36" s="25"/>
      <c r="X36" s="25"/>
      <c r="Y36" s="85"/>
    </row>
    <row r="37" spans="2:28">
      <c r="B37" s="25"/>
      <c r="C37" s="25"/>
      <c r="D37" s="25"/>
      <c r="E37" s="25"/>
      <c r="F37" s="25"/>
      <c r="G37" s="25"/>
      <c r="H37" s="25"/>
      <c r="I37" s="25"/>
      <c r="J37" s="25"/>
      <c r="K37" s="25"/>
      <c r="L37" s="25"/>
      <c r="Y37" s="85"/>
      <c r="Z37" s="86"/>
    </row>
    <row r="38" spans="2:28">
      <c r="B38" s="25"/>
      <c r="C38" s="25"/>
      <c r="D38" s="25"/>
      <c r="E38" s="25"/>
      <c r="F38" s="25"/>
      <c r="G38" s="25"/>
      <c r="H38" s="25"/>
      <c r="I38" s="25"/>
      <c r="J38" s="25"/>
      <c r="K38" s="25"/>
      <c r="Y38" s="85"/>
      <c r="Z38" s="86"/>
    </row>
    <row r="39" spans="2:28">
      <c r="Y39" s="581"/>
      <c r="Z39" s="86"/>
    </row>
    <row r="40" spans="2:28">
      <c r="Y40" s="86"/>
      <c r="Z40" s="86"/>
    </row>
    <row r="41" spans="2:28" ht="51" customHeight="1">
      <c r="Y41" s="86"/>
      <c r="Z41" s="86"/>
    </row>
    <row r="42" spans="2:28" ht="78" customHeight="1">
      <c r="M42" s="581"/>
      <c r="N42" s="581"/>
      <c r="O42" s="581"/>
      <c r="P42" s="581"/>
      <c r="Q42" s="581"/>
      <c r="R42" s="685"/>
      <c r="S42" s="696"/>
      <c r="T42" s="696"/>
      <c r="U42" s="696"/>
      <c r="V42" s="581"/>
      <c r="W42" s="581"/>
      <c r="X42" s="581"/>
      <c r="Y42" s="86"/>
      <c r="Z42" s="86"/>
    </row>
    <row r="43" spans="2:28">
      <c r="L43" s="581"/>
      <c r="Y43" s="86"/>
    </row>
    <row r="44" spans="2:28">
      <c r="B44" s="581"/>
      <c r="C44" s="583"/>
      <c r="D44" s="583"/>
      <c r="E44" s="583"/>
      <c r="F44" s="583"/>
      <c r="G44" s="581"/>
      <c r="H44" s="581"/>
      <c r="I44" s="581"/>
      <c r="J44" s="581"/>
      <c r="K44" s="581"/>
      <c r="Y44" s="86"/>
    </row>
    <row r="45" spans="2:28">
      <c r="Y45" s="86"/>
    </row>
    <row r="46" spans="2:28">
      <c r="Y46" s="86"/>
    </row>
    <row r="47" spans="2:28">
      <c r="Y47" s="86"/>
    </row>
    <row r="48" spans="2:28">
      <c r="Y48" s="86"/>
      <c r="Z48" s="86"/>
      <c r="AA48" s="86"/>
      <c r="AB48" s="86"/>
    </row>
    <row r="49" spans="7:28">
      <c r="Y49" s="86"/>
      <c r="Z49" s="86"/>
      <c r="AA49" s="86"/>
      <c r="AB49" s="86"/>
    </row>
    <row r="50" spans="7:28">
      <c r="Y50" s="86"/>
      <c r="Z50" s="86"/>
      <c r="AA50" s="86"/>
      <c r="AB50" s="86"/>
    </row>
    <row r="51" spans="7:28">
      <c r="Y51" s="86"/>
      <c r="Z51" s="86"/>
      <c r="AA51" s="86"/>
      <c r="AB51" s="86"/>
    </row>
    <row r="52" spans="7:28">
      <c r="Z52" s="86"/>
      <c r="AA52" s="86"/>
      <c r="AB52" s="86"/>
    </row>
    <row r="53" spans="7:28">
      <c r="Z53" s="86"/>
      <c r="AA53" s="86"/>
      <c r="AB53" s="86"/>
    </row>
    <row r="54" spans="7:28">
      <c r="M54" s="86"/>
      <c r="N54" s="86"/>
      <c r="O54" s="86"/>
      <c r="P54" s="86"/>
      <c r="Q54" s="86"/>
      <c r="R54" s="86"/>
      <c r="S54" s="697"/>
      <c r="T54" s="697"/>
      <c r="U54" s="697"/>
      <c r="V54" s="86"/>
      <c r="W54" s="86"/>
      <c r="X54" s="86"/>
      <c r="Z54" s="86"/>
      <c r="AA54" s="86"/>
      <c r="AB54" s="86"/>
    </row>
    <row r="55" spans="7:28">
      <c r="L55" s="86"/>
    </row>
    <row r="56" spans="7:28">
      <c r="G56" s="86"/>
      <c r="H56" s="86"/>
      <c r="I56" s="86"/>
      <c r="J56" s="86"/>
      <c r="K56" s="86"/>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I12" sqref="I12"/>
    </sheetView>
  </sheetViews>
  <sheetFormatPr baseColWidth="10" defaultColWidth="11.5703125" defaultRowHeight="15"/>
  <cols>
    <col min="1" max="1" width="14" style="69" customWidth="1"/>
    <col min="2" max="2" width="18.28515625" style="69" customWidth="1"/>
    <col min="3" max="3" width="21" style="69" customWidth="1"/>
    <col min="4" max="4" width="27.5703125" style="69" customWidth="1"/>
    <col min="5" max="5" width="15.28515625" style="39" bestFit="1" customWidth="1"/>
    <col min="6" max="6" width="17.42578125" style="39" bestFit="1" customWidth="1"/>
    <col min="7" max="7" width="13.85546875" style="69" customWidth="1"/>
    <col min="8" max="8" width="18.85546875" style="69" bestFit="1" customWidth="1"/>
    <col min="9" max="9" width="27.5703125" style="69" customWidth="1"/>
    <col min="10" max="10" width="28.7109375" style="69" customWidth="1"/>
    <col min="11" max="11" width="12.140625" style="69" customWidth="1"/>
    <col min="12" max="12" width="39.28515625" style="69" customWidth="1"/>
    <col min="13" max="13" width="15.42578125" style="69" bestFit="1" customWidth="1"/>
    <col min="14" max="15" width="11.5703125" style="69"/>
    <col min="16" max="16" width="17.5703125" style="69" customWidth="1"/>
    <col min="17" max="17" width="11.5703125" style="69"/>
    <col min="18" max="18" width="47.28515625" style="39" customWidth="1"/>
    <col min="19" max="20" width="14.7109375" style="39" bestFit="1" customWidth="1"/>
    <col min="21" max="21" width="13.7109375" style="39" bestFit="1" customWidth="1"/>
    <col min="22" max="92" width="11.5703125" style="39"/>
    <col min="93" max="16384" width="11.5703125" style="69"/>
  </cols>
  <sheetData>
    <row r="1" spans="1:16" ht="117.75" customHeight="1">
      <c r="A1" s="2253"/>
      <c r="B1" s="2253"/>
      <c r="C1" s="2253"/>
      <c r="D1" s="2253"/>
      <c r="E1" s="2253"/>
      <c r="F1" s="2253"/>
      <c r="G1" s="2253"/>
      <c r="H1" s="2253"/>
      <c r="I1" s="2253"/>
      <c r="J1" s="2253"/>
      <c r="K1" s="2253"/>
      <c r="L1" s="2253"/>
      <c r="M1" s="2253"/>
      <c r="N1" s="2253"/>
      <c r="O1" s="2253"/>
      <c r="P1" s="2253"/>
    </row>
    <row r="2" spans="1:16" ht="14.25" customHeight="1">
      <c r="A2" s="2254" t="s">
        <v>25</v>
      </c>
      <c r="B2" s="2254"/>
      <c r="C2" s="2254"/>
      <c r="D2" s="2254"/>
      <c r="E2" s="2254"/>
      <c r="F2" s="2254"/>
      <c r="G2" s="2254"/>
      <c r="H2" s="2254"/>
      <c r="I2" s="2254"/>
      <c r="J2" s="2254"/>
      <c r="K2" s="2254"/>
      <c r="L2" s="2254"/>
      <c r="M2" s="2254"/>
      <c r="N2" s="2254"/>
      <c r="O2" s="2254"/>
      <c r="P2" s="2254"/>
    </row>
    <row r="3" spans="1:16" ht="33" customHeight="1">
      <c r="A3" s="2255" t="s">
        <v>18</v>
      </c>
      <c r="B3" s="2255"/>
      <c r="C3" s="2255"/>
      <c r="D3" s="2255"/>
      <c r="E3" s="72"/>
      <c r="F3" s="877"/>
      <c r="G3" s="58"/>
      <c r="H3" s="877"/>
      <c r="I3" s="58"/>
      <c r="J3" s="877"/>
      <c r="K3" s="58"/>
      <c r="L3" s="58"/>
      <c r="M3" s="58"/>
      <c r="N3" s="58"/>
      <c r="O3" s="58"/>
    </row>
    <row r="4" spans="1:16" ht="54" customHeight="1">
      <c r="A4" s="270" t="s">
        <v>19</v>
      </c>
      <c r="B4" s="1108" t="s">
        <v>27</v>
      </c>
      <c r="C4" s="1108" t="s">
        <v>26</v>
      </c>
      <c r="D4" s="1110" t="s">
        <v>878</v>
      </c>
      <c r="F4" s="877"/>
      <c r="G4" s="93"/>
      <c r="H4" s="877"/>
      <c r="I4" s="93"/>
      <c r="J4" s="877"/>
      <c r="K4" s="93"/>
      <c r="L4" s="58"/>
      <c r="M4" s="58"/>
      <c r="N4" s="58"/>
      <c r="O4" s="58"/>
    </row>
    <row r="5" spans="1:16" ht="18.75">
      <c r="A5" s="1106">
        <v>2005</v>
      </c>
      <c r="B5" s="290">
        <v>9020226.0000000037</v>
      </c>
      <c r="C5" s="291">
        <v>1687712</v>
      </c>
      <c r="D5" s="1111">
        <f t="shared" ref="D5:D20" si="0">+C5/B5</f>
        <v>0.18710307258376888</v>
      </c>
      <c r="F5" s="877"/>
      <c r="G5" s="93"/>
      <c r="H5" s="877"/>
      <c r="I5" s="93"/>
      <c r="J5" s="877"/>
      <c r="K5" s="93"/>
      <c r="L5" s="58"/>
      <c r="M5" s="58"/>
      <c r="N5" s="58"/>
      <c r="O5" s="58"/>
    </row>
    <row r="6" spans="1:16" ht="18.75">
      <c r="A6" s="1107">
        <v>2006</v>
      </c>
      <c r="B6" s="292">
        <v>9123786.5</v>
      </c>
      <c r="C6" s="217">
        <v>2102527</v>
      </c>
      <c r="D6" s="1112">
        <f t="shared" si="0"/>
        <v>0.23044456377842687</v>
      </c>
      <c r="F6" s="877"/>
      <c r="G6" s="93"/>
      <c r="H6" s="877"/>
      <c r="I6" s="93"/>
      <c r="J6" s="877"/>
      <c r="K6" s="93"/>
      <c r="L6" s="58"/>
      <c r="M6" s="58"/>
      <c r="N6" s="58"/>
      <c r="O6" s="58"/>
    </row>
    <row r="7" spans="1:16" ht="18.75">
      <c r="A7" s="1107">
        <v>2007</v>
      </c>
      <c r="B7" s="292">
        <v>9226223</v>
      </c>
      <c r="C7" s="217">
        <v>2449608</v>
      </c>
      <c r="D7" s="1112">
        <f t="shared" si="0"/>
        <v>0.26550496340701935</v>
      </c>
      <c r="E7" s="1117"/>
      <c r="F7" s="877"/>
      <c r="G7" s="93"/>
      <c r="H7" s="877"/>
      <c r="I7" s="93"/>
      <c r="J7" s="877"/>
      <c r="K7" s="93"/>
      <c r="L7" s="58"/>
      <c r="M7" s="58"/>
      <c r="N7" s="58"/>
      <c r="O7" s="58"/>
    </row>
    <row r="8" spans="1:16" ht="18.75">
      <c r="A8" s="1107">
        <v>2008</v>
      </c>
      <c r="B8" s="292">
        <v>9327818</v>
      </c>
      <c r="C8" s="217">
        <v>2934940</v>
      </c>
      <c r="D8" s="1112">
        <f t="shared" si="0"/>
        <v>0.31464378914768704</v>
      </c>
      <c r="E8" s="1117"/>
      <c r="F8" s="1118"/>
      <c r="G8" s="93"/>
      <c r="H8" s="877"/>
      <c r="I8" s="93"/>
      <c r="J8" s="877"/>
      <c r="K8" s="93"/>
      <c r="L8" s="58"/>
      <c r="M8" s="58"/>
      <c r="N8" s="58"/>
      <c r="O8" s="58"/>
    </row>
    <row r="9" spans="1:16" ht="18.75">
      <c r="A9" s="1107">
        <v>2009</v>
      </c>
      <c r="B9" s="292">
        <v>9428533.4999999963</v>
      </c>
      <c r="C9" s="217">
        <v>3521433</v>
      </c>
      <c r="D9" s="1112">
        <f t="shared" si="0"/>
        <v>0.37348682061743765</v>
      </c>
      <c r="E9" s="1117"/>
      <c r="F9" s="1118"/>
      <c r="G9" s="93"/>
      <c r="H9" s="1118"/>
      <c r="I9" s="93"/>
      <c r="J9" s="877"/>
      <c r="K9" s="93"/>
      <c r="L9" s="58"/>
      <c r="M9" s="58"/>
      <c r="N9" s="58"/>
      <c r="O9" s="58"/>
    </row>
    <row r="10" spans="1:16" ht="18.75">
      <c r="A10" s="1107">
        <v>2010</v>
      </c>
      <c r="B10" s="292">
        <v>9529297.5000000037</v>
      </c>
      <c r="C10" s="217">
        <v>4414548</v>
      </c>
      <c r="D10" s="1112">
        <f t="shared" si="0"/>
        <v>0.46326059187468943</v>
      </c>
      <c r="E10" s="1117"/>
      <c r="F10" s="1118"/>
      <c r="G10" s="93"/>
      <c r="H10" s="1118"/>
      <c r="I10" s="93"/>
      <c r="J10" s="877"/>
      <c r="K10" s="93"/>
      <c r="L10" s="58"/>
      <c r="M10" s="58"/>
      <c r="N10" s="58"/>
      <c r="O10" s="58"/>
    </row>
    <row r="11" spans="1:16" ht="18.75">
      <c r="A11" s="1107">
        <v>2011</v>
      </c>
      <c r="B11" s="292">
        <v>9630258.5</v>
      </c>
      <c r="C11" s="217">
        <v>4564572</v>
      </c>
      <c r="D11" s="1112">
        <f t="shared" si="0"/>
        <v>0.47398229237564082</v>
      </c>
      <c r="E11" s="1117"/>
      <c r="F11" s="1118"/>
      <c r="G11" s="93"/>
      <c r="H11" s="1118"/>
      <c r="I11" s="93"/>
      <c r="J11" s="877"/>
      <c r="K11" s="93"/>
      <c r="L11" s="59"/>
      <c r="M11" s="59"/>
      <c r="N11" s="59"/>
      <c r="O11" s="59"/>
    </row>
    <row r="12" spans="1:16" ht="18.75">
      <c r="A12" s="1107">
        <v>2012</v>
      </c>
      <c r="B12" s="292">
        <v>9730638.5</v>
      </c>
      <c r="C12" s="217">
        <v>5054406</v>
      </c>
      <c r="D12" s="1112">
        <f t="shared" si="0"/>
        <v>0.51943210098700099</v>
      </c>
      <c r="E12" s="1117"/>
      <c r="F12" s="1118"/>
      <c r="G12" s="93"/>
      <c r="H12" s="1118"/>
      <c r="I12" s="93"/>
      <c r="J12" s="877"/>
      <c r="K12" s="93"/>
      <c r="L12" s="59"/>
      <c r="M12" s="59"/>
      <c r="N12" s="59"/>
      <c r="O12" s="59"/>
    </row>
    <row r="13" spans="1:16" ht="18.75">
      <c r="A13" s="1107">
        <v>2013</v>
      </c>
      <c r="B13" s="292">
        <v>9830624</v>
      </c>
      <c r="C13" s="1109">
        <v>5638332</v>
      </c>
      <c r="D13" s="1112">
        <f t="shared" si="0"/>
        <v>0.57354772189435788</v>
      </c>
      <c r="E13" s="1117"/>
      <c r="F13" s="1118"/>
      <c r="G13" s="93"/>
      <c r="H13" s="1118"/>
      <c r="I13" s="93"/>
      <c r="J13" s="877"/>
      <c r="K13" s="93"/>
      <c r="L13" s="59"/>
      <c r="M13" s="59"/>
      <c r="N13" s="59"/>
      <c r="O13" s="59"/>
    </row>
    <row r="14" spans="1:16" ht="18.75">
      <c r="A14" s="1107">
        <v>2014</v>
      </c>
      <c r="B14" s="292">
        <v>9930374</v>
      </c>
      <c r="C14" s="1109">
        <v>6187615</v>
      </c>
      <c r="D14" s="1112">
        <f t="shared" si="0"/>
        <v>0.62309989533123322</v>
      </c>
      <c r="E14" s="1117"/>
      <c r="F14" s="1118"/>
      <c r="G14" s="93"/>
      <c r="H14" s="1118"/>
      <c r="I14" s="93"/>
      <c r="J14" s="39"/>
      <c r="K14" s="93"/>
      <c r="L14" s="59"/>
      <c r="M14" s="59"/>
      <c r="N14" s="59"/>
      <c r="O14" s="59"/>
    </row>
    <row r="15" spans="1:16" ht="18.75">
      <c r="A15" s="1107">
        <v>2015</v>
      </c>
      <c r="B15" s="293">
        <v>10028011.499999996</v>
      </c>
      <c r="C15" s="303">
        <v>6687772</v>
      </c>
      <c r="D15" s="1113">
        <f t="shared" si="0"/>
        <v>0.66690908760924361</v>
      </c>
      <c r="E15" s="1117"/>
      <c r="F15" s="1118"/>
      <c r="G15" s="93"/>
      <c r="H15" s="1118"/>
      <c r="I15" s="93"/>
      <c r="J15" s="39"/>
      <c r="K15" s="93"/>
      <c r="L15" s="59"/>
      <c r="M15" s="59"/>
      <c r="N15" s="59"/>
      <c r="O15" s="59"/>
    </row>
    <row r="16" spans="1:16" ht="18.75">
      <c r="A16" s="1107">
        <v>2016</v>
      </c>
      <c r="B16" s="293">
        <v>10123139</v>
      </c>
      <c r="C16" s="303">
        <f>C15*1.094</f>
        <v>7316422.5680000009</v>
      </c>
      <c r="D16" s="1113">
        <f t="shared" si="0"/>
        <v>0.72274247819772119</v>
      </c>
      <c r="E16" s="1117"/>
      <c r="F16" s="1118"/>
      <c r="G16" s="59"/>
      <c r="H16" s="1117"/>
      <c r="I16" s="59"/>
      <c r="J16" s="39"/>
      <c r="K16" s="59"/>
      <c r="L16" s="59"/>
      <c r="M16" s="59"/>
      <c r="N16" s="59"/>
      <c r="O16" s="59"/>
    </row>
    <row r="17" spans="1:15" ht="18.75">
      <c r="A17" s="1107">
        <v>2017</v>
      </c>
      <c r="B17" s="293">
        <v>10217441</v>
      </c>
      <c r="C17" s="303">
        <f>C16*1.094</f>
        <v>8004166.2893920019</v>
      </c>
      <c r="D17" s="1113">
        <f t="shared" si="0"/>
        <v>0.78338267765793823</v>
      </c>
      <c r="F17" s="1118"/>
      <c r="G17" s="59"/>
      <c r="H17" s="39"/>
      <c r="I17" s="59"/>
      <c r="J17" s="39"/>
      <c r="K17" s="59"/>
      <c r="L17" s="59"/>
      <c r="M17" s="59"/>
      <c r="N17" s="59"/>
      <c r="O17" s="59"/>
    </row>
    <row r="18" spans="1:15" ht="18.75">
      <c r="A18" s="1107">
        <v>2018</v>
      </c>
      <c r="B18" s="293">
        <v>10310702.5</v>
      </c>
      <c r="C18" s="303">
        <f>C17*1.094</f>
        <v>8756557.9205948506</v>
      </c>
      <c r="D18" s="1113">
        <f t="shared" si="0"/>
        <v>0.84926879818274759</v>
      </c>
      <c r="F18" s="1118"/>
      <c r="G18" s="59"/>
      <c r="H18" s="39"/>
      <c r="I18" s="59"/>
      <c r="J18" s="39"/>
      <c r="K18" s="59"/>
      <c r="L18" s="59"/>
      <c r="M18" s="59"/>
      <c r="N18" s="59"/>
      <c r="O18" s="59"/>
    </row>
    <row r="19" spans="1:15" ht="18.75">
      <c r="A19" s="1107">
        <v>2019</v>
      </c>
      <c r="B19" s="293">
        <v>10402759</v>
      </c>
      <c r="C19" s="303">
        <f>C18*1.094</f>
        <v>9579674.3651307672</v>
      </c>
      <c r="D19" s="1113">
        <f t="shared" si="0"/>
        <v>0.92087823673803915</v>
      </c>
      <c r="G19" s="59"/>
      <c r="H19" s="39"/>
      <c r="I19" s="59"/>
      <c r="J19" s="39"/>
      <c r="K19" s="59"/>
      <c r="L19" s="84"/>
    </row>
    <row r="20" spans="1:15" ht="18.75">
      <c r="A20" s="1107">
        <v>2020</v>
      </c>
      <c r="B20" s="293">
        <v>10492689.000000004</v>
      </c>
      <c r="C20" s="303">
        <f>C19*1.094</f>
        <v>10480163.755453059</v>
      </c>
      <c r="D20" s="1113">
        <f t="shared" si="0"/>
        <v>0.99880628840262542</v>
      </c>
      <c r="F20" s="876"/>
      <c r="G20" s="59"/>
      <c r="H20" s="876"/>
      <c r="I20" s="59"/>
      <c r="J20" s="876"/>
      <c r="K20" s="59"/>
      <c r="L20" s="84"/>
    </row>
    <row r="21" spans="1:15" s="39" customFormat="1" ht="36.75" customHeight="1">
      <c r="A21" s="2256" t="s">
        <v>883</v>
      </c>
      <c r="B21" s="2256"/>
      <c r="C21" s="2256"/>
      <c r="D21" s="2256"/>
      <c r="E21" s="875"/>
      <c r="F21" s="875"/>
      <c r="G21" s="875"/>
      <c r="H21" s="875"/>
      <c r="I21" s="875"/>
      <c r="J21" s="875"/>
      <c r="K21" s="875"/>
    </row>
    <row r="22" spans="1:15" s="39" customFormat="1">
      <c r="F22" s="875"/>
      <c r="G22" s="875"/>
      <c r="H22" s="875"/>
      <c r="I22" s="875"/>
      <c r="J22" s="875"/>
      <c r="K22" s="875"/>
    </row>
    <row r="23" spans="1:15" s="39" customFormat="1">
      <c r="F23" s="875"/>
      <c r="G23" s="875"/>
      <c r="H23" s="875"/>
      <c r="I23" s="875"/>
      <c r="J23" s="875"/>
      <c r="K23" s="875"/>
    </row>
    <row r="24" spans="1:15" s="39" customFormat="1">
      <c r="F24" s="875"/>
      <c r="G24" s="875"/>
      <c r="H24" s="875"/>
      <c r="I24" s="875"/>
      <c r="J24" s="875"/>
      <c r="K24" s="875"/>
    </row>
    <row r="25" spans="1:15" s="39" customFormat="1">
      <c r="F25" s="875"/>
      <c r="G25" s="875"/>
      <c r="H25" s="875"/>
      <c r="I25" s="875"/>
      <c r="J25" s="875"/>
      <c r="K25" s="875"/>
    </row>
    <row r="26" spans="1:15" s="39" customFormat="1" ht="18.75">
      <c r="C26" s="876"/>
      <c r="F26" s="875"/>
      <c r="G26" s="875"/>
      <c r="H26" s="875"/>
      <c r="I26" s="875"/>
      <c r="J26" s="875"/>
      <c r="K26" s="875"/>
    </row>
    <row r="27" spans="1:15" s="39" customFormat="1">
      <c r="F27" s="875"/>
      <c r="G27" s="875"/>
      <c r="H27" s="875"/>
      <c r="I27" s="875"/>
      <c r="J27" s="875"/>
      <c r="K27" s="875"/>
    </row>
    <row r="28" spans="1:15" s="39" customFormat="1">
      <c r="F28" s="875"/>
      <c r="G28" s="875"/>
      <c r="H28" s="875"/>
      <c r="I28" s="875"/>
      <c r="J28" s="875"/>
      <c r="K28" s="875"/>
    </row>
    <row r="29" spans="1:15" s="39" customFormat="1">
      <c r="F29" s="875"/>
      <c r="G29" s="875"/>
      <c r="H29" s="875"/>
      <c r="I29" s="875"/>
      <c r="J29" s="875"/>
      <c r="K29" s="875"/>
    </row>
    <row r="30" spans="1:15" s="39" customFormat="1">
      <c r="F30" s="875"/>
      <c r="G30" s="875"/>
      <c r="H30" s="875"/>
      <c r="I30" s="875"/>
      <c r="J30" s="875"/>
      <c r="K30" s="875"/>
    </row>
    <row r="31" spans="1:15" s="39" customFormat="1">
      <c r="F31" s="875"/>
      <c r="G31" s="875"/>
      <c r="H31" s="875"/>
      <c r="I31" s="875"/>
      <c r="J31" s="875"/>
      <c r="K31" s="875"/>
    </row>
    <row r="32" spans="1:15" s="39" customFormat="1">
      <c r="F32" s="875"/>
      <c r="G32" s="875"/>
      <c r="H32" s="875"/>
      <c r="I32" s="875"/>
      <c r="J32" s="875"/>
      <c r="K32" s="875"/>
    </row>
    <row r="33" spans="2:11" s="39" customFormat="1">
      <c r="B33" s="875"/>
      <c r="C33" s="875"/>
      <c r="D33" s="875"/>
      <c r="E33" s="875"/>
      <c r="F33" s="875"/>
      <c r="G33" s="875"/>
      <c r="H33" s="875"/>
      <c r="I33" s="875"/>
      <c r="J33" s="875"/>
      <c r="K33" s="875"/>
    </row>
    <row r="34" spans="2:11" s="39" customFormat="1">
      <c r="B34" s="875"/>
      <c r="C34" s="875"/>
      <c r="D34" s="875"/>
      <c r="E34" s="875"/>
      <c r="F34" s="875"/>
      <c r="G34" s="875"/>
      <c r="H34" s="875"/>
      <c r="I34" s="875"/>
      <c r="J34" s="875"/>
      <c r="K34" s="875"/>
    </row>
    <row r="35" spans="2:11" s="39" customFormat="1">
      <c r="B35" s="875"/>
      <c r="C35" s="875"/>
      <c r="D35" s="875"/>
      <c r="E35" s="875"/>
      <c r="F35" s="875"/>
      <c r="G35" s="875"/>
      <c r="H35" s="875"/>
      <c r="I35" s="875"/>
      <c r="J35" s="875"/>
      <c r="K35" s="875"/>
    </row>
    <row r="36" spans="2:11" s="39" customFormat="1">
      <c r="B36" s="875"/>
      <c r="C36" s="875"/>
      <c r="D36" s="875"/>
      <c r="E36" s="875"/>
      <c r="F36" s="875"/>
      <c r="G36" s="875"/>
      <c r="H36" s="875"/>
      <c r="I36" s="875"/>
      <c r="J36" s="875"/>
      <c r="K36" s="875"/>
    </row>
    <row r="37" spans="2:11" s="39" customFormat="1">
      <c r="B37" s="875"/>
      <c r="C37" s="875"/>
      <c r="D37" s="875"/>
      <c r="E37" s="875"/>
      <c r="F37" s="875"/>
      <c r="G37" s="875"/>
      <c r="H37" s="875"/>
      <c r="I37" s="875"/>
      <c r="J37" s="875"/>
      <c r="K37" s="875"/>
    </row>
    <row r="38" spans="2:11" s="39" customFormat="1">
      <c r="B38" s="875"/>
      <c r="C38" s="875"/>
      <c r="D38" s="875"/>
      <c r="E38" s="875"/>
      <c r="F38" s="875"/>
      <c r="G38" s="875"/>
      <c r="H38" s="875"/>
      <c r="I38" s="875"/>
      <c r="J38" s="875"/>
      <c r="K38" s="875"/>
    </row>
    <row r="39" spans="2:11" s="39" customFormat="1">
      <c r="B39" s="875"/>
      <c r="C39" s="875"/>
      <c r="D39" s="875"/>
      <c r="E39" s="875"/>
      <c r="F39" s="875"/>
      <c r="G39" s="875"/>
      <c r="H39" s="875"/>
      <c r="I39" s="875"/>
      <c r="J39" s="875"/>
      <c r="K39" s="875"/>
    </row>
    <row r="40" spans="2:11" s="39" customFormat="1">
      <c r="B40" s="875"/>
      <c r="C40" s="875"/>
      <c r="D40" s="875"/>
      <c r="E40" s="875"/>
      <c r="F40" s="875"/>
      <c r="G40" s="875"/>
      <c r="H40" s="875"/>
      <c r="I40" s="875"/>
      <c r="J40" s="875"/>
      <c r="K40" s="875"/>
    </row>
    <row r="41" spans="2:11" s="39" customFormat="1">
      <c r="B41" s="875"/>
      <c r="C41" s="875"/>
      <c r="D41" s="875"/>
      <c r="E41" s="875"/>
      <c r="F41" s="875"/>
      <c r="G41" s="875"/>
      <c r="H41" s="875"/>
      <c r="I41" s="875"/>
      <c r="J41" s="875"/>
      <c r="K41" s="875"/>
    </row>
    <row r="42" spans="2:11" s="39" customFormat="1">
      <c r="B42" s="875"/>
      <c r="C42" s="875"/>
      <c r="D42" s="875"/>
      <c r="E42" s="875"/>
      <c r="F42" s="875"/>
      <c r="G42" s="875"/>
      <c r="H42" s="875"/>
      <c r="I42" s="875"/>
      <c r="J42" s="875"/>
      <c r="K42" s="875"/>
    </row>
    <row r="43" spans="2:11" s="39" customFormat="1">
      <c r="B43" s="875"/>
      <c r="C43" s="875"/>
      <c r="D43" s="875"/>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9"/>
    <col min="7" max="7" width="35.7109375" style="69" customWidth="1"/>
    <col min="8" max="16384" width="11.42578125" style="69"/>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O52"/>
  <sheetViews>
    <sheetView showGridLines="0" view="pageBreakPreview" topLeftCell="F1" zoomScale="85" zoomScaleNormal="100" zoomScaleSheetLayoutView="85" workbookViewId="0">
      <selection activeCell="O9" sqref="O9"/>
    </sheetView>
  </sheetViews>
  <sheetFormatPr baseColWidth="10" defaultColWidth="11.42578125" defaultRowHeight="15"/>
  <cols>
    <col min="1" max="8" width="12.85546875" style="69" customWidth="1"/>
    <col min="9" max="9" width="18.7109375" style="69" customWidth="1"/>
    <col min="10" max="10" width="18.85546875" style="69" customWidth="1"/>
    <col min="11" max="11" width="18.5703125" style="69" customWidth="1"/>
    <col min="12" max="12" width="26.42578125" style="69" customWidth="1"/>
    <col min="13" max="13" width="15.7109375" style="631" customWidth="1"/>
    <col min="14" max="14" width="7.7109375" style="69" customWidth="1"/>
    <col min="15" max="15" width="16" style="69" customWidth="1"/>
    <col min="16" max="16" width="17.85546875" style="69" bestFit="1" customWidth="1"/>
    <col min="17" max="16384" width="11.42578125" style="69"/>
  </cols>
  <sheetData>
    <row r="2" spans="13:15">
      <c r="O2" s="157"/>
    </row>
    <row r="6" spans="13:15" ht="11.25" customHeight="1">
      <c r="O6" s="532"/>
    </row>
    <row r="12" spans="13:15">
      <c r="M12" s="69"/>
    </row>
    <row r="13" spans="13:15">
      <c r="M13" s="69"/>
    </row>
    <row r="14" spans="13:15">
      <c r="M14" s="69"/>
    </row>
    <row r="15" spans="13:15">
      <c r="M15" s="69"/>
    </row>
    <row r="16" spans="13:15">
      <c r="M16" s="360"/>
    </row>
    <row r="17" spans="13:13">
      <c r="M17" s="69"/>
    </row>
    <row r="18" spans="13:13">
      <c r="M18" s="69"/>
    </row>
    <row r="19" spans="13:13">
      <c r="M19" s="69"/>
    </row>
    <row r="20" spans="13:13">
      <c r="M20" s="69"/>
    </row>
    <row r="21" spans="13:13">
      <c r="M21" s="69"/>
    </row>
    <row r="22" spans="13:13">
      <c r="M22" s="69"/>
    </row>
    <row r="23" spans="13:13">
      <c r="M23" s="69"/>
    </row>
    <row r="24" spans="13:13">
      <c r="M24" s="69"/>
    </row>
    <row r="25" spans="13:13">
      <c r="M25" s="69"/>
    </row>
    <row r="26" spans="13:13">
      <c r="M26" s="69"/>
    </row>
    <row r="27" spans="13:13">
      <c r="M27" s="69"/>
    </row>
    <row r="28" spans="13:13">
      <c r="M28" s="69"/>
    </row>
    <row r="29" spans="13:13">
      <c r="M29" s="69"/>
    </row>
    <row r="30" spans="13:13">
      <c r="M30" s="69"/>
    </row>
    <row r="31" spans="13:13">
      <c r="M31" s="69"/>
    </row>
    <row r="32" spans="13:13">
      <c r="M32" s="69"/>
    </row>
    <row r="33" spans="4:13">
      <c r="M33" s="69"/>
    </row>
    <row r="34" spans="4:13">
      <c r="M34" s="69"/>
    </row>
    <row r="35" spans="4:13">
      <c r="M35" s="69"/>
    </row>
    <row r="36" spans="4:13">
      <c r="M36" s="69"/>
    </row>
    <row r="37" spans="4:13">
      <c r="M37" s="69"/>
    </row>
    <row r="38" spans="4:13">
      <c r="M38" s="69"/>
    </row>
    <row r="39" spans="4:13">
      <c r="M39" s="69"/>
    </row>
    <row r="40" spans="4:13">
      <c r="M40" s="69"/>
    </row>
    <row r="41" spans="4:13">
      <c r="M41" s="69"/>
    </row>
    <row r="42" spans="4:13">
      <c r="M42" s="69"/>
    </row>
    <row r="43" spans="4:13">
      <c r="M43" s="69"/>
    </row>
    <row r="44" spans="4:13">
      <c r="M44" s="69"/>
    </row>
    <row r="45" spans="4:13">
      <c r="M45" s="69"/>
    </row>
    <row r="46" spans="4:13" ht="20.25" customHeight="1">
      <c r="M46" s="69"/>
    </row>
    <row r="47" spans="4:13">
      <c r="D47" s="157"/>
      <c r="E47" s="157"/>
      <c r="M47" s="69"/>
    </row>
    <row r="48" spans="4:13">
      <c r="D48" s="157"/>
      <c r="E48" s="157"/>
      <c r="G48" s="141"/>
      <c r="H48" s="157"/>
      <c r="M48" s="69"/>
    </row>
    <row r="49" spans="4:13">
      <c r="F49" s="157"/>
      <c r="G49" s="157"/>
      <c r="H49" s="157"/>
      <c r="M49" s="69"/>
    </row>
    <row r="50" spans="4:13">
      <c r="D50" s="157"/>
      <c r="F50" s="157"/>
      <c r="G50" s="157"/>
      <c r="H50" s="157"/>
      <c r="M50" s="69"/>
    </row>
    <row r="51" spans="4:13">
      <c r="D51" s="157"/>
      <c r="F51" s="157"/>
      <c r="G51" s="157"/>
      <c r="H51" s="157"/>
      <c r="M51" s="69"/>
    </row>
    <row r="52" spans="4:13">
      <c r="F52" s="157"/>
      <c r="G52" s="157"/>
      <c r="H52" s="157"/>
      <c r="M52" s="69"/>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S61" sqref="S61"/>
    </sheetView>
  </sheetViews>
  <sheetFormatPr baseColWidth="10" defaultColWidth="11.42578125" defaultRowHeight="23.25"/>
  <cols>
    <col min="1" max="1" width="17" style="69" customWidth="1"/>
    <col min="2" max="2" width="17.85546875" style="69" customWidth="1"/>
    <col min="3" max="3" width="22" style="69" customWidth="1"/>
    <col min="4" max="4" width="23.42578125" style="69" customWidth="1"/>
    <col min="5" max="5" width="20.7109375" style="69" customWidth="1"/>
    <col min="6" max="6" width="18.7109375" style="69" customWidth="1"/>
    <col min="7" max="7" width="24.42578125" style="69" customWidth="1"/>
    <col min="8" max="8" width="24.140625" style="69" customWidth="1"/>
    <col min="9" max="9" width="21.42578125" style="69" customWidth="1"/>
    <col min="10" max="10" width="24" style="69" customWidth="1"/>
    <col min="11" max="11" width="18.140625" style="69" customWidth="1"/>
    <col min="12" max="12" width="23.140625" style="69" customWidth="1"/>
    <col min="13" max="13" width="20.42578125" style="69" customWidth="1"/>
    <col min="14" max="14" width="10.28515625" style="69" customWidth="1"/>
    <col min="15" max="15" width="5.42578125" style="69" customWidth="1"/>
    <col min="16" max="16" width="19.7109375" style="670" customWidth="1"/>
    <col min="17" max="17" width="28.140625" style="670" customWidth="1"/>
    <col min="18" max="18" width="22.85546875" style="670" customWidth="1"/>
    <col min="19" max="24" width="11.42578125" style="69"/>
    <col min="25" max="25" width="18.7109375" style="69" bestFit="1" customWidth="1"/>
    <col min="26" max="16384" width="11.42578125" style="69"/>
  </cols>
  <sheetData>
    <row r="1" spans="1:18" ht="109.5" customHeight="1">
      <c r="A1" s="2257"/>
      <c r="B1" s="2257"/>
      <c r="C1" s="2257"/>
      <c r="D1" s="2257"/>
      <c r="E1" s="2257"/>
      <c r="F1" s="2257"/>
      <c r="G1" s="2257"/>
      <c r="H1" s="2257"/>
      <c r="I1" s="2257"/>
      <c r="J1" s="2257"/>
      <c r="K1" s="2257"/>
      <c r="L1" s="2257"/>
      <c r="M1" s="2257"/>
      <c r="N1" s="2257"/>
      <c r="O1" s="858"/>
    </row>
    <row r="2" spans="1:18" ht="2.25" customHeight="1">
      <c r="A2" s="592"/>
      <c r="B2" s="592"/>
      <c r="C2" s="592"/>
      <c r="D2" s="592"/>
      <c r="E2" s="592"/>
      <c r="F2" s="592"/>
      <c r="G2" s="592"/>
      <c r="H2" s="592"/>
      <c r="I2" s="592"/>
      <c r="J2" s="592"/>
      <c r="K2" s="592"/>
      <c r="L2" s="592"/>
      <c r="M2" s="592"/>
      <c r="N2" s="592"/>
      <c r="O2" s="857"/>
    </row>
    <row r="3" spans="1:18" ht="28.5">
      <c r="A3" s="2266" t="s">
        <v>32</v>
      </c>
      <c r="B3" s="2261" t="s">
        <v>35</v>
      </c>
      <c r="C3" s="2262"/>
      <c r="D3" s="2263"/>
      <c r="E3" s="2264" t="s">
        <v>651</v>
      </c>
      <c r="F3" s="2261" t="s">
        <v>36</v>
      </c>
      <c r="G3" s="2262"/>
      <c r="H3" s="2263"/>
      <c r="I3" s="2264" t="s">
        <v>587</v>
      </c>
      <c r="J3" s="2259" t="s">
        <v>586</v>
      </c>
      <c r="K3" s="597"/>
      <c r="L3" s="597"/>
      <c r="M3" s="597"/>
      <c r="N3" s="597"/>
      <c r="O3" s="857"/>
      <c r="P3" s="1127"/>
      <c r="Q3" s="1127"/>
    </row>
    <row r="4" spans="1:18" s="42" customFormat="1" ht="48.75" customHeight="1">
      <c r="A4" s="2267"/>
      <c r="B4" s="641" t="s">
        <v>583</v>
      </c>
      <c r="C4" s="641" t="s">
        <v>584</v>
      </c>
      <c r="D4" s="641" t="s">
        <v>585</v>
      </c>
      <c r="E4" s="2265"/>
      <c r="F4" s="649" t="s">
        <v>583</v>
      </c>
      <c r="G4" s="1122" t="s">
        <v>584</v>
      </c>
      <c r="H4" s="1122" t="s">
        <v>585</v>
      </c>
      <c r="I4" s="2265"/>
      <c r="J4" s="2260"/>
      <c r="K4" s="69"/>
      <c r="L4" s="69"/>
      <c r="M4" s="69"/>
      <c r="N4" s="69"/>
      <c r="O4" s="69"/>
      <c r="P4" s="1128"/>
      <c r="Q4" s="1129"/>
      <c r="R4" s="1129"/>
    </row>
    <row r="5" spans="1:18" hidden="1">
      <c r="A5" s="517">
        <v>40940</v>
      </c>
      <c r="B5" s="518">
        <v>1190787</v>
      </c>
      <c r="C5" s="230">
        <f t="shared" ref="C5:C20" si="0">D5+E5</f>
        <v>1346002</v>
      </c>
      <c r="D5" s="231">
        <v>1247260</v>
      </c>
      <c r="E5" s="672">
        <v>98742</v>
      </c>
      <c r="F5" s="603">
        <f t="shared" ref="F5:F13" si="1">B5+C5</f>
        <v>2536789</v>
      </c>
      <c r="G5" s="598">
        <f t="shared" ref="G5:G23" si="2">B5/F5</f>
        <v>0.46940719153228749</v>
      </c>
      <c r="H5" s="1124"/>
      <c r="I5" s="1125"/>
      <c r="J5" s="1126"/>
    </row>
    <row r="6" spans="1:18" hidden="1">
      <c r="A6" s="517">
        <v>40969</v>
      </c>
      <c r="B6" s="518">
        <v>1205800</v>
      </c>
      <c r="C6" s="230">
        <f t="shared" si="0"/>
        <v>1368424</v>
      </c>
      <c r="D6" s="231">
        <v>1266851</v>
      </c>
      <c r="E6" s="672">
        <v>101573</v>
      </c>
      <c r="F6" s="603">
        <f t="shared" si="1"/>
        <v>2574224</v>
      </c>
      <c r="G6" s="598">
        <f t="shared" si="2"/>
        <v>0.46841300523963725</v>
      </c>
      <c r="H6" s="1124"/>
      <c r="I6" s="1125"/>
      <c r="J6" s="1126"/>
    </row>
    <row r="7" spans="1:18" hidden="1">
      <c r="A7" s="517">
        <v>41000</v>
      </c>
      <c r="B7" s="518">
        <v>1211245</v>
      </c>
      <c r="C7" s="230">
        <f t="shared" si="0"/>
        <v>1377586</v>
      </c>
      <c r="D7" s="231">
        <v>1274320</v>
      </c>
      <c r="E7" s="672">
        <v>103266</v>
      </c>
      <c r="F7" s="603">
        <f t="shared" si="1"/>
        <v>2588831</v>
      </c>
      <c r="G7" s="598">
        <f t="shared" si="2"/>
        <v>0.46787333742527032</v>
      </c>
      <c r="H7" s="1124"/>
      <c r="I7" s="1125"/>
      <c r="J7" s="1126"/>
    </row>
    <row r="8" spans="1:18" hidden="1">
      <c r="A8" s="517">
        <v>41030</v>
      </c>
      <c r="B8" s="518">
        <v>1214917</v>
      </c>
      <c r="C8" s="230">
        <f t="shared" si="0"/>
        <v>1389402</v>
      </c>
      <c r="D8" s="231">
        <v>1284028</v>
      </c>
      <c r="E8" s="672">
        <v>105374</v>
      </c>
      <c r="F8" s="603">
        <f t="shared" si="1"/>
        <v>2604319</v>
      </c>
      <c r="G8" s="598">
        <f t="shared" si="2"/>
        <v>0.4665008395668887</v>
      </c>
      <c r="H8" s="1124"/>
      <c r="I8" s="1125"/>
      <c r="J8" s="1126"/>
    </row>
    <row r="9" spans="1:18" hidden="1">
      <c r="A9" s="517">
        <v>41061</v>
      </c>
      <c r="B9" s="518">
        <v>1223012</v>
      </c>
      <c r="C9" s="230">
        <f t="shared" si="0"/>
        <v>1403503</v>
      </c>
      <c r="D9" s="231">
        <v>1296177</v>
      </c>
      <c r="E9" s="672">
        <v>107326</v>
      </c>
      <c r="F9" s="603">
        <f t="shared" si="1"/>
        <v>2626515</v>
      </c>
      <c r="G9" s="598">
        <f t="shared" si="2"/>
        <v>0.46564059219155418</v>
      </c>
      <c r="H9" s="1124"/>
      <c r="I9" s="1125"/>
      <c r="J9" s="1126"/>
    </row>
    <row r="10" spans="1:18" hidden="1">
      <c r="A10" s="517">
        <v>41122</v>
      </c>
      <c r="B10" s="518">
        <v>1221877</v>
      </c>
      <c r="C10" s="230">
        <f t="shared" si="0"/>
        <v>1413832</v>
      </c>
      <c r="D10" s="231">
        <v>1305287</v>
      </c>
      <c r="E10" s="672">
        <v>108545</v>
      </c>
      <c r="F10" s="603">
        <f t="shared" si="1"/>
        <v>2635709</v>
      </c>
      <c r="G10" s="598">
        <f t="shared" si="2"/>
        <v>0.46358569933175475</v>
      </c>
      <c r="H10" s="1124"/>
      <c r="I10" s="1125"/>
      <c r="J10" s="1126"/>
    </row>
    <row r="11" spans="1:18" hidden="1">
      <c r="A11" s="517">
        <v>41153</v>
      </c>
      <c r="B11" s="518">
        <f>+'[2]IV.1.1.1 Afil. SFS RC Anual '!B9</f>
        <v>1242830</v>
      </c>
      <c r="C11" s="230">
        <f t="shared" si="0"/>
        <v>1432322</v>
      </c>
      <c r="D11" s="231">
        <v>1320947</v>
      </c>
      <c r="E11" s="672">
        <v>111375</v>
      </c>
      <c r="F11" s="603">
        <f t="shared" si="1"/>
        <v>2675152</v>
      </c>
      <c r="G11" s="598">
        <f t="shared" si="2"/>
        <v>0.46458294706244729</v>
      </c>
      <c r="H11" s="1124"/>
      <c r="I11" s="1125"/>
      <c r="J11" s="1126"/>
    </row>
    <row r="12" spans="1:18" hidden="1">
      <c r="A12" s="517">
        <v>41183</v>
      </c>
      <c r="B12" s="294">
        <v>1229165</v>
      </c>
      <c r="C12" s="230">
        <f t="shared" si="0"/>
        <v>1430194</v>
      </c>
      <c r="D12" s="231">
        <v>1319116</v>
      </c>
      <c r="E12" s="672">
        <v>111078</v>
      </c>
      <c r="F12" s="603">
        <f t="shared" si="1"/>
        <v>2659359</v>
      </c>
      <c r="G12" s="598">
        <f t="shared" si="2"/>
        <v>0.46220348587761184</v>
      </c>
      <c r="H12" s="1124"/>
      <c r="I12" s="1125"/>
      <c r="J12" s="1126"/>
    </row>
    <row r="13" spans="1:18" s="119" customFormat="1" hidden="1">
      <c r="A13" s="517">
        <v>41214</v>
      </c>
      <c r="B13" s="294">
        <v>1237619</v>
      </c>
      <c r="C13" s="230">
        <f t="shared" si="0"/>
        <v>1437672</v>
      </c>
      <c r="D13" s="231">
        <v>1325484</v>
      </c>
      <c r="E13" s="672">
        <v>112188</v>
      </c>
      <c r="F13" s="603">
        <f t="shared" si="1"/>
        <v>2675291</v>
      </c>
      <c r="G13" s="598">
        <f t="shared" si="2"/>
        <v>0.46261098325378436</v>
      </c>
      <c r="H13" s="1124"/>
      <c r="I13" s="1125"/>
      <c r="J13" s="1126"/>
      <c r="K13" s="69"/>
      <c r="L13" s="69"/>
      <c r="M13" s="69"/>
      <c r="N13" s="69"/>
      <c r="O13" s="69"/>
      <c r="P13" s="1130"/>
      <c r="Q13" s="1130"/>
      <c r="R13" s="1130"/>
    </row>
    <row r="14" spans="1:18" hidden="1">
      <c r="A14" s="517">
        <v>41244</v>
      </c>
      <c r="B14" s="294">
        <v>1242830</v>
      </c>
      <c r="C14" s="230">
        <f t="shared" si="0"/>
        <v>1445581</v>
      </c>
      <c r="D14" s="231">
        <v>1332478</v>
      </c>
      <c r="E14" s="672">
        <v>113103</v>
      </c>
      <c r="F14" s="603">
        <f>B14+C14</f>
        <v>2688411</v>
      </c>
      <c r="G14" s="598">
        <f t="shared" si="2"/>
        <v>0.46229166596922866</v>
      </c>
      <c r="H14" s="1124"/>
      <c r="I14" s="1125"/>
      <c r="J14" s="1126"/>
    </row>
    <row r="15" spans="1:18" hidden="1">
      <c r="A15" s="517">
        <v>41275</v>
      </c>
      <c r="B15" s="294">
        <v>1240536</v>
      </c>
      <c r="C15" s="230">
        <f t="shared" si="0"/>
        <v>1450145</v>
      </c>
      <c r="D15" s="231">
        <v>1336222</v>
      </c>
      <c r="E15" s="672">
        <v>113923</v>
      </c>
      <c r="F15" s="603">
        <f>B15+C15</f>
        <v>2690681</v>
      </c>
      <c r="G15" s="598">
        <f t="shared" si="2"/>
        <v>0.46104908013993484</v>
      </c>
      <c r="H15" s="1124"/>
      <c r="I15" s="1125"/>
      <c r="J15" s="1126"/>
    </row>
    <row r="16" spans="1:18" hidden="1">
      <c r="A16" s="517">
        <v>41306</v>
      </c>
      <c r="B16" s="294">
        <v>1249039</v>
      </c>
      <c r="C16" s="230">
        <f t="shared" si="0"/>
        <v>1459376</v>
      </c>
      <c r="D16" s="231">
        <v>1343926</v>
      </c>
      <c r="E16" s="672">
        <v>115450</v>
      </c>
      <c r="F16" s="603">
        <f t="shared" ref="F16:F26" si="3">+B16+D16+E16</f>
        <v>2708415</v>
      </c>
      <c r="G16" s="598">
        <f t="shared" si="2"/>
        <v>0.46116972472830048</v>
      </c>
      <c r="H16" s="1124"/>
      <c r="I16" s="1125"/>
      <c r="J16" s="1126"/>
    </row>
    <row r="17" spans="1:19" hidden="1">
      <c r="A17" s="517">
        <v>41334</v>
      </c>
      <c r="B17" s="294">
        <v>1260455</v>
      </c>
      <c r="C17" s="230">
        <f t="shared" si="0"/>
        <v>1474743</v>
      </c>
      <c r="D17" s="231">
        <v>1356641</v>
      </c>
      <c r="E17" s="672">
        <v>118102</v>
      </c>
      <c r="F17" s="603">
        <f t="shared" si="3"/>
        <v>2735198</v>
      </c>
      <c r="G17" s="598">
        <f t="shared" si="2"/>
        <v>0.4608276987625759</v>
      </c>
      <c r="H17" s="1124"/>
      <c r="I17" s="1125"/>
      <c r="J17" s="1126"/>
    </row>
    <row r="18" spans="1:19" ht="18.75" hidden="1" customHeight="1">
      <c r="A18" s="517">
        <v>41365</v>
      </c>
      <c r="B18" s="294">
        <v>1264822</v>
      </c>
      <c r="C18" s="230">
        <f t="shared" si="0"/>
        <v>1483253</v>
      </c>
      <c r="D18" s="231">
        <v>1363526</v>
      </c>
      <c r="E18" s="672">
        <v>119727</v>
      </c>
      <c r="F18" s="603">
        <f t="shared" si="3"/>
        <v>2748075</v>
      </c>
      <c r="G18" s="598">
        <f t="shared" si="2"/>
        <v>0.46025745294433373</v>
      </c>
      <c r="H18" s="1124"/>
      <c r="I18" s="1125"/>
      <c r="J18" s="1126"/>
    </row>
    <row r="19" spans="1:19" hidden="1">
      <c r="A19" s="517">
        <v>41395</v>
      </c>
      <c r="B19" s="294">
        <v>1277798</v>
      </c>
      <c r="C19" s="230">
        <f t="shared" si="0"/>
        <v>1502509</v>
      </c>
      <c r="D19" s="231">
        <v>1380238</v>
      </c>
      <c r="E19" s="672">
        <v>122271</v>
      </c>
      <c r="F19" s="603">
        <f t="shared" si="3"/>
        <v>2780307</v>
      </c>
      <c r="G19" s="598">
        <f t="shared" si="2"/>
        <v>0.45958881519199141</v>
      </c>
      <c r="H19" s="1124"/>
      <c r="I19" s="1125"/>
      <c r="J19" s="1126"/>
    </row>
    <row r="20" spans="1:19" hidden="1">
      <c r="A20" s="517">
        <v>41426</v>
      </c>
      <c r="B20" s="294">
        <v>1287291</v>
      </c>
      <c r="C20" s="230">
        <f t="shared" si="0"/>
        <v>1520489</v>
      </c>
      <c r="D20" s="231">
        <v>1396021</v>
      </c>
      <c r="E20" s="672">
        <v>124468</v>
      </c>
      <c r="F20" s="603">
        <f t="shared" si="3"/>
        <v>2807780</v>
      </c>
      <c r="G20" s="598">
        <f t="shared" si="2"/>
        <v>0.45847288605232606</v>
      </c>
      <c r="H20" s="1124"/>
      <c r="I20" s="1125"/>
      <c r="J20" s="1126"/>
    </row>
    <row r="21" spans="1:19" hidden="1">
      <c r="A21" s="517">
        <v>41456</v>
      </c>
      <c r="B21" s="294">
        <v>1291631</v>
      </c>
      <c r="C21" s="230">
        <f t="shared" ref="C21:C26" si="4">D21+E21</f>
        <v>1520712</v>
      </c>
      <c r="D21" s="231">
        <v>1394607</v>
      </c>
      <c r="E21" s="672">
        <v>126105</v>
      </c>
      <c r="F21" s="603">
        <f t="shared" si="3"/>
        <v>2812343</v>
      </c>
      <c r="G21" s="598">
        <f t="shared" si="2"/>
        <v>0.45927221537344487</v>
      </c>
      <c r="H21" s="1124"/>
      <c r="I21" s="1125"/>
      <c r="J21" s="1126"/>
    </row>
    <row r="22" spans="1:19" hidden="1">
      <c r="A22" s="517">
        <v>41487</v>
      </c>
      <c r="B22" s="294">
        <v>1300657</v>
      </c>
      <c r="C22" s="230">
        <f t="shared" si="4"/>
        <v>1541386</v>
      </c>
      <c r="D22" s="231">
        <v>1413807</v>
      </c>
      <c r="E22" s="672">
        <v>127579</v>
      </c>
      <c r="F22" s="603">
        <f t="shared" si="3"/>
        <v>2842043</v>
      </c>
      <c r="G22" s="598">
        <f t="shared" si="2"/>
        <v>0.45764859996840301</v>
      </c>
      <c r="H22" s="1124"/>
      <c r="I22" s="1125"/>
      <c r="J22" s="1126"/>
    </row>
    <row r="23" spans="1:19" hidden="1">
      <c r="A23" s="517">
        <v>41518</v>
      </c>
      <c r="B23" s="294">
        <v>1303324</v>
      </c>
      <c r="C23" s="230">
        <f t="shared" si="4"/>
        <v>1548470</v>
      </c>
      <c r="D23" s="231">
        <v>1419509</v>
      </c>
      <c r="E23" s="672">
        <v>128961</v>
      </c>
      <c r="F23" s="603">
        <f t="shared" si="3"/>
        <v>2851794</v>
      </c>
      <c r="G23" s="598">
        <f t="shared" si="2"/>
        <v>0.45701898524227208</v>
      </c>
      <c r="H23" s="1124"/>
      <c r="I23" s="1125"/>
      <c r="J23" s="1126"/>
    </row>
    <row r="24" spans="1:19" hidden="1">
      <c r="A24" s="517">
        <v>41548</v>
      </c>
      <c r="B24" s="294">
        <v>1299098</v>
      </c>
      <c r="C24" s="230">
        <f t="shared" si="4"/>
        <v>1551844</v>
      </c>
      <c r="D24" s="231">
        <v>1421755</v>
      </c>
      <c r="E24" s="672">
        <v>130089</v>
      </c>
      <c r="F24" s="603">
        <f t="shared" si="3"/>
        <v>2850942</v>
      </c>
      <c r="G24" s="599">
        <f>C24/B24</f>
        <v>1.1945549912323781</v>
      </c>
      <c r="H24" s="1124"/>
      <c r="I24" s="1125"/>
      <c r="J24" s="1126"/>
    </row>
    <row r="25" spans="1:19" hidden="1">
      <c r="A25" s="517">
        <v>41579</v>
      </c>
      <c r="B25" s="294">
        <v>1312472</v>
      </c>
      <c r="C25" s="230">
        <f t="shared" si="4"/>
        <v>1573940</v>
      </c>
      <c r="D25" s="231">
        <v>1442084</v>
      </c>
      <c r="E25" s="672">
        <v>131856</v>
      </c>
      <c r="F25" s="603">
        <f t="shared" si="3"/>
        <v>2886412</v>
      </c>
      <c r="G25" s="599">
        <f>C25/B25</f>
        <v>1.199217964268952</v>
      </c>
      <c r="H25" s="1124"/>
      <c r="I25" s="1125"/>
      <c r="J25" s="1126"/>
    </row>
    <row r="26" spans="1:19" hidden="1">
      <c r="A26" s="517">
        <v>41609</v>
      </c>
      <c r="B26" s="294">
        <v>1297821</v>
      </c>
      <c r="C26" s="230">
        <f t="shared" si="4"/>
        <v>1561485</v>
      </c>
      <c r="D26" s="231">
        <v>1429474</v>
      </c>
      <c r="E26" s="672">
        <v>132011</v>
      </c>
      <c r="F26" s="603">
        <f t="shared" si="3"/>
        <v>2859306</v>
      </c>
      <c r="G26" s="599">
        <f>C26/B26</f>
        <v>1.203158987256332</v>
      </c>
      <c r="H26" s="1124"/>
      <c r="I26" s="1125"/>
      <c r="J26" s="1126"/>
    </row>
    <row r="27" spans="1:19">
      <c r="A27" s="600" t="s">
        <v>462</v>
      </c>
      <c r="B27" s="939">
        <v>531330</v>
      </c>
      <c r="C27" s="940">
        <v>259903</v>
      </c>
      <c r="D27" s="940">
        <v>1282</v>
      </c>
      <c r="E27" s="942">
        <f>B27+C27+D27</f>
        <v>792515</v>
      </c>
      <c r="F27" s="939">
        <v>388581</v>
      </c>
      <c r="G27" s="940">
        <v>293112</v>
      </c>
      <c r="H27" s="940">
        <v>2973</v>
      </c>
      <c r="I27" s="942">
        <f>F27+G27+H27</f>
        <v>684666</v>
      </c>
      <c r="J27" s="943">
        <f>E27+I27</f>
        <v>1477181</v>
      </c>
      <c r="P27" s="1131"/>
      <c r="Q27" s="1132"/>
      <c r="S27" s="241"/>
    </row>
    <row r="28" spans="1:19">
      <c r="A28" s="595" t="s">
        <v>439</v>
      </c>
      <c r="B28" s="871">
        <v>554588</v>
      </c>
      <c r="C28" s="873">
        <v>330370</v>
      </c>
      <c r="D28" s="873">
        <v>5444</v>
      </c>
      <c r="E28" s="944">
        <f t="shared" ref="E28:E36" si="5">B28+C28+D28</f>
        <v>890402</v>
      </c>
      <c r="F28" s="871">
        <v>411558</v>
      </c>
      <c r="G28" s="873">
        <v>376958</v>
      </c>
      <c r="H28" s="873">
        <v>13341</v>
      </c>
      <c r="I28" s="944">
        <f t="shared" ref="I28:I37" si="6">F28+G28+H28</f>
        <v>801857</v>
      </c>
      <c r="J28" s="945">
        <f t="shared" ref="J28:J34" si="7">E28+I28</f>
        <v>1692259</v>
      </c>
      <c r="P28" s="1131"/>
      <c r="Q28" s="1132"/>
      <c r="S28" s="241"/>
    </row>
    <row r="29" spans="1:19">
      <c r="A29" s="601" t="s">
        <v>394</v>
      </c>
      <c r="B29" s="871">
        <v>621549</v>
      </c>
      <c r="C29" s="873">
        <v>444129</v>
      </c>
      <c r="D29" s="873">
        <v>13199</v>
      </c>
      <c r="E29" s="944">
        <f t="shared" si="5"/>
        <v>1078877</v>
      </c>
      <c r="F29" s="871">
        <v>458053</v>
      </c>
      <c r="G29" s="873">
        <v>518280</v>
      </c>
      <c r="H29" s="873">
        <v>33089</v>
      </c>
      <c r="I29" s="944">
        <f t="shared" si="6"/>
        <v>1009422</v>
      </c>
      <c r="J29" s="945">
        <f t="shared" si="7"/>
        <v>2088299</v>
      </c>
      <c r="P29" s="1131"/>
      <c r="Q29" s="1132"/>
      <c r="S29" s="532"/>
    </row>
    <row r="30" spans="1:19">
      <c r="A30" s="595" t="s">
        <v>395</v>
      </c>
      <c r="B30" s="871">
        <v>666490</v>
      </c>
      <c r="C30" s="873">
        <v>523408</v>
      </c>
      <c r="D30" s="873">
        <v>20284</v>
      </c>
      <c r="E30" s="944">
        <f t="shared" si="5"/>
        <v>1210182</v>
      </c>
      <c r="F30" s="871">
        <v>486371</v>
      </c>
      <c r="G30" s="873">
        <v>617395</v>
      </c>
      <c r="H30" s="873">
        <v>50135</v>
      </c>
      <c r="I30" s="944">
        <f t="shared" si="6"/>
        <v>1153901</v>
      </c>
      <c r="J30" s="945">
        <f t="shared" si="7"/>
        <v>2364083</v>
      </c>
      <c r="P30" s="1131"/>
      <c r="Q30" s="1132"/>
      <c r="S30" s="532"/>
    </row>
    <row r="31" spans="1:19">
      <c r="A31" s="601" t="s">
        <v>396</v>
      </c>
      <c r="B31" s="871">
        <v>688507</v>
      </c>
      <c r="C31" s="873">
        <v>563079</v>
      </c>
      <c r="D31" s="873">
        <v>27872</v>
      </c>
      <c r="E31" s="944">
        <f t="shared" si="5"/>
        <v>1279458</v>
      </c>
      <c r="F31" s="871">
        <v>499838</v>
      </c>
      <c r="G31" s="873">
        <v>670940</v>
      </c>
      <c r="H31" s="873">
        <v>67187</v>
      </c>
      <c r="I31" s="944">
        <f t="shared" si="6"/>
        <v>1237965</v>
      </c>
      <c r="J31" s="945">
        <f t="shared" si="7"/>
        <v>2517423</v>
      </c>
      <c r="P31" s="1131"/>
      <c r="Q31" s="1132"/>
      <c r="S31" s="532"/>
    </row>
    <row r="32" spans="1:19">
      <c r="A32" s="595" t="s">
        <v>440</v>
      </c>
      <c r="B32" s="871">
        <v>719477</v>
      </c>
      <c r="C32" s="873">
        <v>607781</v>
      </c>
      <c r="D32" s="873">
        <v>33530</v>
      </c>
      <c r="E32" s="944">
        <f t="shared" si="5"/>
        <v>1360788</v>
      </c>
      <c r="F32" s="871">
        <v>523353</v>
      </c>
      <c r="G32" s="873">
        <v>724697</v>
      </c>
      <c r="H32" s="873">
        <v>79573</v>
      </c>
      <c r="I32" s="944">
        <f t="shared" si="6"/>
        <v>1327623</v>
      </c>
      <c r="J32" s="945">
        <f t="shared" si="7"/>
        <v>2688411</v>
      </c>
      <c r="P32" s="1131"/>
      <c r="Q32" s="1132"/>
      <c r="S32" s="532"/>
    </row>
    <row r="33" spans="1:19">
      <c r="A33" s="601" t="s">
        <v>490</v>
      </c>
      <c r="B33" s="871">
        <v>761550</v>
      </c>
      <c r="C33" s="873">
        <v>660882</v>
      </c>
      <c r="D33" s="873">
        <v>39966</v>
      </c>
      <c r="E33" s="944">
        <f t="shared" si="5"/>
        <v>1462398</v>
      </c>
      <c r="F33" s="871">
        <v>557229</v>
      </c>
      <c r="G33" s="873">
        <v>788545</v>
      </c>
      <c r="H33" s="873">
        <v>92804</v>
      </c>
      <c r="I33" s="944">
        <f t="shared" si="6"/>
        <v>1438578</v>
      </c>
      <c r="J33" s="945">
        <f t="shared" si="7"/>
        <v>2900976</v>
      </c>
      <c r="P33" s="1131"/>
      <c r="Q33" s="1132"/>
      <c r="S33" s="532"/>
    </row>
    <row r="34" spans="1:19">
      <c r="A34" s="595" t="s">
        <v>517</v>
      </c>
      <c r="B34" s="871">
        <v>816912</v>
      </c>
      <c r="C34" s="873">
        <v>715603</v>
      </c>
      <c r="D34" s="873">
        <v>45810</v>
      </c>
      <c r="E34" s="944">
        <f t="shared" si="5"/>
        <v>1578325</v>
      </c>
      <c r="F34" s="871">
        <v>606074</v>
      </c>
      <c r="G34" s="873">
        <v>852938</v>
      </c>
      <c r="H34" s="873">
        <v>104262</v>
      </c>
      <c r="I34" s="944">
        <f t="shared" si="6"/>
        <v>1563274</v>
      </c>
      <c r="J34" s="945">
        <f t="shared" si="7"/>
        <v>3141599</v>
      </c>
      <c r="P34" s="1131"/>
      <c r="Q34" s="1132"/>
      <c r="S34" s="532"/>
    </row>
    <row r="35" spans="1:19">
      <c r="A35" s="595" t="s">
        <v>867</v>
      </c>
      <c r="B35" s="871">
        <v>866421</v>
      </c>
      <c r="C35" s="873">
        <v>753051</v>
      </c>
      <c r="D35" s="873">
        <v>55339</v>
      </c>
      <c r="E35" s="944">
        <f t="shared" si="5"/>
        <v>1674811</v>
      </c>
      <c r="F35" s="871">
        <v>647213</v>
      </c>
      <c r="G35" s="873">
        <v>896356</v>
      </c>
      <c r="H35" s="873">
        <v>121458</v>
      </c>
      <c r="I35" s="944">
        <f>F35+G35+H35</f>
        <v>1665027</v>
      </c>
      <c r="J35" s="945">
        <f>E35+I35</f>
        <v>3339838</v>
      </c>
      <c r="L35" s="360"/>
      <c r="P35" s="1131"/>
      <c r="Q35" s="1132"/>
      <c r="S35" s="532"/>
    </row>
    <row r="36" spans="1:19" ht="22.5" customHeight="1">
      <c r="A36" s="595" t="s">
        <v>909</v>
      </c>
      <c r="B36" s="871">
        <v>934645</v>
      </c>
      <c r="C36" s="873">
        <v>814654</v>
      </c>
      <c r="D36" s="873">
        <v>59951</v>
      </c>
      <c r="E36" s="944">
        <f t="shared" si="5"/>
        <v>1809250</v>
      </c>
      <c r="F36" s="871">
        <v>685025</v>
      </c>
      <c r="G36" s="873">
        <v>966760</v>
      </c>
      <c r="H36" s="873">
        <v>130253</v>
      </c>
      <c r="I36" s="944">
        <f>F36+G36+H36</f>
        <v>1782038</v>
      </c>
      <c r="J36" s="945">
        <f>E36+I36</f>
        <v>3591288</v>
      </c>
      <c r="K36" s="25"/>
      <c r="L36" s="25"/>
      <c r="M36" s="25"/>
      <c r="N36" s="25"/>
      <c r="O36" s="25"/>
      <c r="P36" s="1131"/>
      <c r="Q36" s="1132"/>
    </row>
    <row r="37" spans="1:19" ht="20.25" customHeight="1">
      <c r="A37" s="602" t="s">
        <v>997</v>
      </c>
      <c r="B37" s="1325">
        <v>1018303</v>
      </c>
      <c r="C37" s="1310">
        <v>876249</v>
      </c>
      <c r="D37" s="1310">
        <v>63553</v>
      </c>
      <c r="E37" s="1193">
        <f>B37+C37+D37</f>
        <v>1958105</v>
      </c>
      <c r="F37" s="1598">
        <v>726089</v>
      </c>
      <c r="G37" s="1599">
        <v>1044925</v>
      </c>
      <c r="H37" s="1599">
        <v>138614</v>
      </c>
      <c r="I37" s="1572">
        <f t="shared" si="6"/>
        <v>1909628</v>
      </c>
      <c r="J37" s="1600">
        <f>E37+I37</f>
        <v>3867733</v>
      </c>
      <c r="K37" s="25"/>
      <c r="L37" s="25"/>
      <c r="M37" s="25"/>
      <c r="N37" s="25"/>
      <c r="O37" s="25"/>
      <c r="P37" s="1131"/>
      <c r="Q37" s="1132"/>
    </row>
    <row r="38" spans="1:19" ht="33.75" customHeight="1">
      <c r="A38" s="2258" t="s">
        <v>918</v>
      </c>
      <c r="B38" s="2258"/>
      <c r="C38" s="2258"/>
      <c r="D38" s="2258"/>
      <c r="E38" s="2258"/>
      <c r="F38" s="2258"/>
      <c r="G38" s="2258"/>
      <c r="H38" s="25"/>
      <c r="J38" s="25"/>
      <c r="K38" s="25"/>
      <c r="L38" s="25"/>
      <c r="M38" s="25"/>
      <c r="N38" s="25"/>
      <c r="O38" s="25"/>
      <c r="P38" s="1133"/>
      <c r="Q38" s="1129"/>
    </row>
    <row r="39" spans="1:19" ht="25.5" customHeight="1">
      <c r="A39" s="25"/>
      <c r="B39" s="25"/>
      <c r="C39" s="25"/>
      <c r="D39" s="25"/>
      <c r="E39" s="25"/>
      <c r="F39" s="25"/>
      <c r="G39" s="25"/>
      <c r="H39" s="25"/>
      <c r="J39" s="25"/>
      <c r="K39" s="25"/>
      <c r="L39" s="25"/>
      <c r="M39" s="25"/>
      <c r="N39" s="25"/>
      <c r="O39" s="25"/>
      <c r="P39" s="1134"/>
      <c r="Q39" s="1129"/>
    </row>
    <row r="40" spans="1:19" ht="25.5" customHeight="1">
      <c r="A40" s="25"/>
      <c r="B40" s="25"/>
      <c r="C40" s="25"/>
      <c r="D40" s="25"/>
      <c r="E40" s="25"/>
      <c r="F40" s="25"/>
      <c r="G40" s="25"/>
      <c r="H40" s="25"/>
      <c r="J40" s="25"/>
      <c r="K40" s="25"/>
      <c r="L40" s="25"/>
      <c r="M40" s="25"/>
      <c r="N40" s="25"/>
      <c r="O40" s="25"/>
      <c r="P40" s="1134"/>
      <c r="Q40" s="1129"/>
    </row>
    <row r="41" spans="1:19" ht="25.5" customHeight="1">
      <c r="H41" s="25"/>
      <c r="J41" s="25"/>
      <c r="K41" s="25"/>
      <c r="L41" s="25"/>
      <c r="M41" s="25"/>
      <c r="N41" s="25"/>
      <c r="O41" s="25"/>
      <c r="P41" s="1135"/>
    </row>
    <row r="42" spans="1:19" ht="25.5" customHeight="1">
      <c r="A42" s="25"/>
      <c r="B42" s="25"/>
      <c r="C42" s="25"/>
      <c r="D42" s="25"/>
      <c r="E42" s="25"/>
      <c r="F42" s="25"/>
      <c r="G42" s="25"/>
      <c r="H42" s="25"/>
      <c r="J42" s="25"/>
      <c r="K42" s="25"/>
      <c r="L42" s="25"/>
      <c r="M42" s="25"/>
      <c r="N42" s="25">
        <f>+('III.2.6.Afil. SFS RC X sex.tipo'!G37+'III.2.6.Afil. SFS RC X sex.tipo'!H37)</f>
        <v>1183539</v>
      </c>
      <c r="O42" s="25"/>
      <c r="P42" s="1493"/>
      <c r="Q42" s="1136"/>
    </row>
    <row r="43" spans="1:19" ht="25.5" customHeight="1">
      <c r="A43" s="25"/>
      <c r="B43" s="25"/>
      <c r="C43" s="25"/>
      <c r="D43" s="25"/>
      <c r="E43" s="25"/>
      <c r="F43" s="25"/>
      <c r="G43" s="25"/>
      <c r="H43" s="25"/>
      <c r="J43" s="25"/>
      <c r="K43" s="25"/>
      <c r="L43" s="25"/>
      <c r="M43" s="25"/>
      <c r="N43" s="25"/>
      <c r="O43" s="25"/>
      <c r="P43" s="1493"/>
      <c r="Q43" s="1136"/>
    </row>
    <row r="44" spans="1:19" ht="25.5" customHeight="1">
      <c r="A44" s="25"/>
      <c r="B44" s="25"/>
      <c r="C44" s="25"/>
      <c r="D44" s="25"/>
      <c r="E44" s="25"/>
      <c r="F44" s="25"/>
      <c r="G44" s="25"/>
      <c r="H44" s="25"/>
      <c r="I44" s="25"/>
      <c r="J44" s="25"/>
      <c r="K44" s="25"/>
      <c r="L44" s="25"/>
      <c r="M44" s="25"/>
      <c r="N44" s="25"/>
      <c r="O44" s="25"/>
      <c r="P44" s="1137"/>
      <c r="Q44" s="1138"/>
      <c r="R44" s="1139"/>
    </row>
    <row r="45" spans="1:19" ht="25.5" customHeight="1">
      <c r="A45" s="25"/>
      <c r="B45" s="25"/>
      <c r="C45" s="25"/>
      <c r="D45" s="25"/>
      <c r="E45" s="25"/>
      <c r="F45" s="25"/>
      <c r="G45" s="25"/>
      <c r="H45" s="25"/>
      <c r="I45" s="25"/>
      <c r="J45" s="25"/>
      <c r="K45" s="25"/>
      <c r="L45" s="25"/>
      <c r="M45" s="25"/>
      <c r="N45" s="25"/>
      <c r="O45" s="25"/>
      <c r="P45" s="1137"/>
      <c r="Q45" s="1138"/>
      <c r="R45" s="1139"/>
    </row>
    <row r="46" spans="1:19" ht="25.5" customHeight="1">
      <c r="A46" s="25"/>
      <c r="B46" s="25"/>
      <c r="C46" s="25"/>
      <c r="D46" s="25"/>
      <c r="E46" s="25"/>
      <c r="F46" s="25"/>
      <c r="G46" s="25"/>
      <c r="H46" s="25"/>
      <c r="I46" s="25"/>
      <c r="J46" s="25"/>
      <c r="K46" s="25"/>
      <c r="L46" s="25"/>
      <c r="M46" s="25"/>
      <c r="N46" s="25"/>
      <c r="O46" s="25"/>
      <c r="Q46" s="1131"/>
    </row>
    <row r="47" spans="1:19" ht="25.5" customHeight="1">
      <c r="A47" s="25"/>
      <c r="B47" s="25"/>
      <c r="C47" s="25"/>
      <c r="D47" s="25"/>
      <c r="E47" s="25"/>
      <c r="F47" s="25"/>
      <c r="G47" s="25"/>
      <c r="H47" s="25"/>
      <c r="I47" s="25"/>
      <c r="J47" s="25"/>
      <c r="K47" s="25"/>
      <c r="L47" s="25"/>
      <c r="M47" s="25"/>
      <c r="N47" s="25"/>
      <c r="O47" s="25"/>
      <c r="P47" s="1769"/>
      <c r="Q47" s="1131"/>
    </row>
    <row r="48" spans="1:19" ht="25.5" customHeight="1">
      <c r="A48" s="25"/>
      <c r="B48" s="25"/>
      <c r="C48" s="25"/>
      <c r="D48" s="25"/>
      <c r="E48" s="25"/>
      <c r="F48" s="25"/>
      <c r="G48" s="25"/>
      <c r="H48" s="25"/>
      <c r="I48" s="25"/>
      <c r="J48" s="25"/>
      <c r="K48" s="25"/>
      <c r="L48" s="25"/>
      <c r="M48" s="25"/>
      <c r="N48" s="25"/>
      <c r="O48" s="25"/>
      <c r="P48" s="1127"/>
    </row>
    <row r="49" spans="1:25">
      <c r="A49" s="25"/>
      <c r="B49" s="25"/>
      <c r="C49" s="25"/>
      <c r="D49" s="25"/>
      <c r="E49" s="25"/>
      <c r="F49" s="25"/>
      <c r="G49" s="25"/>
      <c r="H49" s="25"/>
      <c r="I49" s="25"/>
      <c r="J49" s="25"/>
      <c r="O49" s="85"/>
      <c r="P49" s="1131"/>
      <c r="S49" s="86"/>
      <c r="T49" s="86"/>
      <c r="U49" s="86"/>
      <c r="V49" s="86"/>
      <c r="W49" s="86"/>
      <c r="X49" s="86"/>
      <c r="Y49" s="86"/>
    </row>
    <row r="50" spans="1:25">
      <c r="A50" s="25"/>
      <c r="B50" s="25"/>
      <c r="C50" s="25"/>
      <c r="D50" s="25"/>
      <c r="E50" s="25"/>
      <c r="F50" s="25"/>
      <c r="G50" s="25"/>
      <c r="H50" s="25"/>
      <c r="I50" s="25"/>
      <c r="J50" s="25"/>
      <c r="O50" s="85"/>
      <c r="P50" s="1131"/>
      <c r="Q50" s="1131"/>
      <c r="S50" s="86"/>
      <c r="T50" s="86"/>
      <c r="U50" s="86"/>
      <c r="V50" s="86"/>
      <c r="W50" s="86"/>
      <c r="X50" s="86"/>
      <c r="Y50" s="86"/>
    </row>
    <row r="51" spans="1:25">
      <c r="O51" s="85"/>
      <c r="P51" s="1131"/>
      <c r="Q51" s="1140"/>
      <c r="R51" s="1140"/>
      <c r="S51" s="86"/>
      <c r="T51" s="86"/>
      <c r="U51" s="86"/>
      <c r="V51" s="86"/>
      <c r="W51" s="86"/>
      <c r="X51" s="86"/>
      <c r="Y51" s="86"/>
    </row>
    <row r="52" spans="1:25">
      <c r="O52" s="85"/>
      <c r="P52" s="1131"/>
      <c r="Q52" s="1140"/>
      <c r="R52" s="1140"/>
      <c r="S52" s="86"/>
      <c r="T52" s="86"/>
      <c r="U52" s="86"/>
      <c r="V52" s="86"/>
      <c r="W52" s="86"/>
      <c r="X52" s="86"/>
      <c r="Y52" s="86"/>
    </row>
    <row r="53" spans="1:25" ht="51" customHeight="1">
      <c r="O53" s="85"/>
      <c r="P53" s="1141"/>
      <c r="Q53" s="1140"/>
      <c r="R53" s="1140"/>
      <c r="S53" s="12"/>
      <c r="T53" s="86"/>
      <c r="U53" s="86"/>
      <c r="V53" s="86"/>
      <c r="W53" s="86"/>
      <c r="X53" s="86"/>
      <c r="Y53" s="86"/>
    </row>
    <row r="54" spans="1:25" ht="78" customHeight="1">
      <c r="K54" s="1119"/>
      <c r="L54" s="1119"/>
      <c r="M54" s="1119"/>
      <c r="N54" s="1119"/>
      <c r="O54" s="1119"/>
      <c r="P54" s="1140"/>
      <c r="Q54" s="1140"/>
      <c r="R54" s="1140"/>
      <c r="S54" s="1119"/>
      <c r="T54" s="1119"/>
      <c r="U54" s="1119"/>
      <c r="V54" s="1119"/>
      <c r="W54" s="1119"/>
      <c r="X54" s="86"/>
      <c r="Y54" s="86"/>
    </row>
    <row r="55" spans="1:25">
      <c r="O55" s="86"/>
      <c r="P55" s="1140"/>
      <c r="Q55" s="1140"/>
      <c r="R55" s="1127"/>
    </row>
    <row r="56" spans="1:25">
      <c r="A56" s="1119"/>
      <c r="B56" s="1119"/>
      <c r="C56" s="1119"/>
      <c r="D56" s="1119"/>
      <c r="E56" s="1119"/>
      <c r="F56" s="1119"/>
      <c r="G56" s="1119"/>
      <c r="H56" s="1119"/>
      <c r="I56" s="1119"/>
      <c r="J56" s="1119"/>
      <c r="O56" s="86"/>
      <c r="P56" s="1121"/>
      <c r="Q56" s="1121"/>
      <c r="R56" s="1121"/>
    </row>
    <row r="57" spans="1:25">
      <c r="O57" s="86"/>
      <c r="P57" s="1140"/>
    </row>
    <row r="58" spans="1:25">
      <c r="O58" s="86"/>
      <c r="P58" s="1140"/>
    </row>
    <row r="59" spans="1:25">
      <c r="O59" s="86"/>
      <c r="P59" s="1140"/>
    </row>
    <row r="60" spans="1:25">
      <c r="O60" s="86"/>
      <c r="P60" s="1140"/>
      <c r="S60" s="86"/>
      <c r="T60" s="86"/>
      <c r="U60" s="86"/>
      <c r="V60" s="86"/>
      <c r="W60" s="86"/>
      <c r="X60" s="86"/>
      <c r="Y60" s="86"/>
    </row>
    <row r="61" spans="1:25">
      <c r="O61" s="86"/>
      <c r="P61" s="1140"/>
      <c r="S61" s="86"/>
      <c r="T61" s="86"/>
      <c r="U61" s="86"/>
      <c r="V61" s="86"/>
      <c r="W61" s="86"/>
      <c r="X61" s="86"/>
      <c r="Y61" s="86"/>
    </row>
    <row r="62" spans="1:25">
      <c r="O62" s="86"/>
      <c r="P62" s="1140"/>
      <c r="Q62" s="1140"/>
      <c r="R62" s="1140"/>
      <c r="S62" s="86"/>
      <c r="T62" s="86"/>
      <c r="U62" s="86"/>
      <c r="V62" s="86"/>
      <c r="W62" s="86"/>
      <c r="X62" s="86"/>
      <c r="Y62" s="86"/>
    </row>
    <row r="63" spans="1:25">
      <c r="P63" s="1140"/>
      <c r="Q63" s="1140"/>
      <c r="R63" s="1140"/>
    </row>
    <row r="64" spans="1:25">
      <c r="P64" s="1140"/>
      <c r="Q64" s="1140"/>
      <c r="R64" s="1140"/>
    </row>
    <row r="75" spans="17:22">
      <c r="S75" s="86"/>
      <c r="T75" s="86"/>
      <c r="U75" s="86"/>
      <c r="V75" s="86"/>
    </row>
    <row r="76" spans="17:22">
      <c r="S76" s="86"/>
      <c r="T76" s="86"/>
      <c r="U76" s="86"/>
      <c r="V76" s="86"/>
    </row>
    <row r="77" spans="17:22">
      <c r="Q77" s="1140"/>
      <c r="R77" s="1140"/>
      <c r="S77" s="86"/>
      <c r="T77" s="86"/>
      <c r="U77" s="86"/>
      <c r="V77" s="86"/>
    </row>
    <row r="78" spans="17:22">
      <c r="Q78" s="1140"/>
      <c r="R78" s="1140"/>
      <c r="S78" s="86"/>
      <c r="T78" s="86"/>
      <c r="U78" s="86"/>
      <c r="V78" s="86"/>
    </row>
    <row r="79" spans="17:22">
      <c r="Q79" s="1140"/>
      <c r="R79" s="1140"/>
      <c r="S79" s="86"/>
      <c r="T79" s="86"/>
      <c r="U79" s="86"/>
      <c r="V79" s="86"/>
    </row>
    <row r="80" spans="17:22">
      <c r="Q80" s="1140"/>
      <c r="R80" s="1140"/>
      <c r="S80" s="86"/>
      <c r="T80" s="86"/>
      <c r="U80" s="86"/>
      <c r="V80" s="86"/>
    </row>
    <row r="81" spans="17:22">
      <c r="Q81" s="1140"/>
      <c r="R81" s="1140"/>
      <c r="S81" s="86"/>
      <c r="T81" s="86"/>
      <c r="U81" s="86"/>
      <c r="V81" s="86"/>
    </row>
    <row r="82" spans="17:22">
      <c r="Q82" s="1140"/>
      <c r="R82" s="1140"/>
      <c r="S82" s="86"/>
      <c r="T82" s="86"/>
      <c r="U82" s="86"/>
      <c r="V82" s="86"/>
    </row>
    <row r="83" spans="17:22">
      <c r="Q83" s="1140"/>
      <c r="R83" s="1140"/>
    </row>
    <row r="84" spans="17:22">
      <c r="Q84" s="1140"/>
      <c r="R84" s="1140"/>
    </row>
    <row r="92" spans="17:22">
      <c r="S92" s="86"/>
      <c r="T92" s="86"/>
      <c r="U92" s="86"/>
      <c r="V92" s="86"/>
    </row>
    <row r="93" spans="17:22">
      <c r="S93" s="86"/>
      <c r="T93" s="86"/>
      <c r="U93" s="86"/>
      <c r="V93" s="86"/>
    </row>
    <row r="94" spans="17:22">
      <c r="Q94" s="1140"/>
      <c r="R94" s="1140"/>
      <c r="S94" s="86"/>
      <c r="T94" s="86"/>
      <c r="U94" s="86"/>
      <c r="V94" s="86"/>
    </row>
    <row r="95" spans="17:22">
      <c r="Q95" s="1140"/>
      <c r="R95" s="1140"/>
      <c r="S95" s="86"/>
      <c r="T95" s="86"/>
      <c r="U95" s="86"/>
      <c r="V95" s="86"/>
    </row>
    <row r="96" spans="17:22">
      <c r="Q96" s="1140"/>
      <c r="R96" s="1140"/>
    </row>
    <row r="97" spans="17:18">
      <c r="Q97" s="1140"/>
      <c r="R97" s="1140"/>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topLeftCell="E4" zoomScale="55" zoomScaleNormal="100" zoomScaleSheetLayoutView="55" zoomScalePageLayoutView="62" workbookViewId="0">
      <selection activeCell="T27" sqref="T27"/>
    </sheetView>
  </sheetViews>
  <sheetFormatPr baseColWidth="10" defaultColWidth="11.42578125" defaultRowHeight="21"/>
  <cols>
    <col min="1" max="2" width="20.5703125" style="69" customWidth="1"/>
    <col min="3" max="3" width="23.28515625" style="69" customWidth="1"/>
    <col min="4" max="4" width="20.7109375" style="69" customWidth="1"/>
    <col min="5" max="5" width="21.42578125" style="69" customWidth="1"/>
    <col min="6" max="6" width="25" style="69" customWidth="1"/>
    <col min="7" max="7" width="26.5703125" style="69" customWidth="1"/>
    <col min="8" max="8" width="26.42578125" style="69" customWidth="1"/>
    <col min="9" max="9" width="21.42578125" style="69" customWidth="1"/>
    <col min="10" max="10" width="30.28515625" style="69" customWidth="1"/>
    <col min="11" max="11" width="21.140625" style="69" customWidth="1"/>
    <col min="12" max="12" width="22.85546875" style="69" customWidth="1"/>
    <col min="13" max="13" width="17.28515625" style="69" customWidth="1"/>
    <col min="14" max="14" width="17" style="69" customWidth="1"/>
    <col min="15" max="15" width="12.5703125" style="69" customWidth="1"/>
    <col min="16" max="16" width="13.28515625" style="69" customWidth="1"/>
    <col min="17" max="17" width="16.140625" style="657" customWidth="1"/>
    <col min="18" max="18" width="20.42578125" style="69" customWidth="1"/>
    <col min="19" max="19" width="14.7109375" style="69" customWidth="1"/>
    <col min="20" max="20" width="13" style="69" customWidth="1"/>
    <col min="21" max="24" width="11.42578125" style="69"/>
    <col min="25" max="25" width="18.7109375" style="69" bestFit="1" customWidth="1"/>
    <col min="26" max="16384" width="11.42578125" style="69"/>
  </cols>
  <sheetData>
    <row r="1" spans="1:31" ht="114.75" customHeight="1">
      <c r="A1" s="2257"/>
      <c r="B1" s="2257"/>
      <c r="C1" s="2257"/>
      <c r="D1" s="2257"/>
      <c r="E1" s="2257"/>
      <c r="F1" s="2257"/>
      <c r="G1" s="2257"/>
      <c r="H1" s="2257"/>
      <c r="I1" s="2257"/>
      <c r="J1" s="2257"/>
      <c r="K1" s="2257"/>
      <c r="L1" s="2257"/>
      <c r="M1" s="2257"/>
      <c r="N1" s="2257"/>
      <c r="O1" s="2257"/>
      <c r="P1" s="2257"/>
    </row>
    <row r="2" spans="1:31" s="657" customFormat="1" ht="59.25" customHeight="1">
      <c r="A2" s="1818" t="s">
        <v>211</v>
      </c>
      <c r="B2" s="1819" t="s">
        <v>495</v>
      </c>
      <c r="C2" s="1819" t="s">
        <v>516</v>
      </c>
      <c r="D2" s="1819" t="s">
        <v>496</v>
      </c>
      <c r="E2" s="1819" t="s">
        <v>497</v>
      </c>
      <c r="F2" s="1820" t="s">
        <v>498</v>
      </c>
      <c r="G2" s="1819" t="s">
        <v>550</v>
      </c>
      <c r="H2" s="1819" t="s">
        <v>663</v>
      </c>
      <c r="I2" s="1821" t="s">
        <v>502</v>
      </c>
      <c r="J2" s="1822"/>
      <c r="K2" s="1822"/>
      <c r="L2" s="1822"/>
      <c r="M2" s="1822"/>
      <c r="N2" s="1822"/>
      <c r="O2" s="1822"/>
      <c r="P2" s="1822"/>
      <c r="Q2" s="54"/>
      <c r="R2" s="54"/>
      <c r="S2" s="54"/>
      <c r="T2" s="54"/>
    </row>
    <row r="3" spans="1:31" ht="23.25" customHeight="1">
      <c r="A3" s="299" t="s">
        <v>441</v>
      </c>
      <c r="B3" s="717">
        <v>919911</v>
      </c>
      <c r="C3" s="718">
        <f t="shared" ref="C3:C8" si="0">D3+E3</f>
        <v>557270</v>
      </c>
      <c r="D3" s="717">
        <v>553015</v>
      </c>
      <c r="E3" s="717">
        <v>4255</v>
      </c>
      <c r="F3" s="719">
        <f t="shared" ref="F3:F11" si="1">+B3+D3+E3</f>
        <v>1477181</v>
      </c>
      <c r="G3" s="1596">
        <f t="shared" ref="G3:G8" si="2">B3/F3</f>
        <v>0.62274765245423547</v>
      </c>
      <c r="H3" s="1596">
        <f t="shared" ref="H3:H8" si="3">C3/F3</f>
        <v>0.37725234754576453</v>
      </c>
      <c r="I3" s="720">
        <f>+C3/B3</f>
        <v>0.60578686416403327</v>
      </c>
      <c r="J3" s="53"/>
      <c r="K3" s="596"/>
      <c r="L3" s="53"/>
      <c r="M3" s="53"/>
      <c r="N3" s="53"/>
      <c r="O3" s="53"/>
      <c r="P3" s="53"/>
      <c r="R3" s="18"/>
      <c r="S3" s="18"/>
      <c r="T3" s="18"/>
    </row>
    <row r="4" spans="1:31" ht="23.25" customHeight="1">
      <c r="A4" s="299" t="s">
        <v>442</v>
      </c>
      <c r="B4" s="717">
        <v>966146</v>
      </c>
      <c r="C4" s="718">
        <f t="shared" si="0"/>
        <v>726113</v>
      </c>
      <c r="D4" s="717">
        <v>707328</v>
      </c>
      <c r="E4" s="717">
        <v>18785</v>
      </c>
      <c r="F4" s="719">
        <f t="shared" si="1"/>
        <v>1692259</v>
      </c>
      <c r="G4" s="1596">
        <f t="shared" si="2"/>
        <v>0.57092088149627218</v>
      </c>
      <c r="H4" s="1596">
        <f t="shared" si="3"/>
        <v>0.42907911850372787</v>
      </c>
      <c r="I4" s="720">
        <f t="shared" ref="I4:I12" si="4">+C4/B4</f>
        <v>0.75155618301995764</v>
      </c>
      <c r="J4" s="53"/>
      <c r="K4" s="738"/>
      <c r="L4" s="53"/>
      <c r="M4" s="53"/>
      <c r="N4" s="53"/>
      <c r="O4" s="53"/>
      <c r="P4" s="53"/>
      <c r="Q4" s="673"/>
      <c r="R4" s="18"/>
      <c r="S4" s="18"/>
      <c r="T4" s="18"/>
    </row>
    <row r="5" spans="1:31" ht="23.25" customHeight="1">
      <c r="A5" s="299" t="s">
        <v>173</v>
      </c>
      <c r="B5" s="717">
        <v>1079602</v>
      </c>
      <c r="C5" s="718">
        <f t="shared" si="0"/>
        <v>1008697</v>
      </c>
      <c r="D5" s="717">
        <v>962409</v>
      </c>
      <c r="E5" s="717">
        <v>46288</v>
      </c>
      <c r="F5" s="719">
        <f t="shared" si="1"/>
        <v>2088299</v>
      </c>
      <c r="G5" s="1596">
        <f t="shared" si="2"/>
        <v>0.51697673561113611</v>
      </c>
      <c r="H5" s="1596">
        <f t="shared" si="3"/>
        <v>0.48302326438886384</v>
      </c>
      <c r="I5" s="720">
        <f t="shared" si="4"/>
        <v>0.93432301903849757</v>
      </c>
      <c r="J5" s="739"/>
      <c r="K5" s="717"/>
      <c r="L5" s="740"/>
      <c r="M5" s="737"/>
      <c r="N5" s="737"/>
      <c r="O5" s="737"/>
      <c r="P5" s="737"/>
      <c r="Q5" s="673"/>
      <c r="R5" s="18"/>
      <c r="S5" s="18"/>
      <c r="T5" s="18"/>
    </row>
    <row r="6" spans="1:31" ht="23.25" customHeight="1">
      <c r="A6" s="299" t="s">
        <v>174</v>
      </c>
      <c r="B6" s="717">
        <v>1152861</v>
      </c>
      <c r="C6" s="718">
        <f t="shared" si="0"/>
        <v>1211222</v>
      </c>
      <c r="D6" s="717">
        <v>1140803</v>
      </c>
      <c r="E6" s="717">
        <v>70419</v>
      </c>
      <c r="F6" s="719">
        <f t="shared" si="1"/>
        <v>2364083</v>
      </c>
      <c r="G6" s="1596">
        <f t="shared" si="2"/>
        <v>0.487656736248262</v>
      </c>
      <c r="H6" s="1596">
        <f t="shared" si="3"/>
        <v>0.512343263751738</v>
      </c>
      <c r="I6" s="720">
        <f t="shared" si="4"/>
        <v>1.0506227550415879</v>
      </c>
      <c r="J6" s="745"/>
      <c r="K6" s="920"/>
      <c r="L6" s="741"/>
      <c r="M6" s="742"/>
      <c r="N6" s="737"/>
      <c r="O6" s="743"/>
      <c r="P6" s="737"/>
      <c r="Q6" s="1475"/>
      <c r="R6" s="18"/>
      <c r="S6" s="18"/>
      <c r="T6" s="18"/>
    </row>
    <row r="7" spans="1:31" ht="23.25" customHeight="1">
      <c r="A7" s="299" t="s">
        <v>443</v>
      </c>
      <c r="B7" s="717">
        <v>1188345</v>
      </c>
      <c r="C7" s="718">
        <f t="shared" si="0"/>
        <v>1329078</v>
      </c>
      <c r="D7" s="717">
        <v>1234019</v>
      </c>
      <c r="E7" s="717">
        <v>95059</v>
      </c>
      <c r="F7" s="719">
        <f t="shared" si="1"/>
        <v>2517423</v>
      </c>
      <c r="G7" s="1596">
        <f t="shared" si="2"/>
        <v>0.47204820167290124</v>
      </c>
      <c r="H7" s="1596">
        <f t="shared" si="3"/>
        <v>0.52795179832709882</v>
      </c>
      <c r="I7" s="720">
        <f t="shared" si="4"/>
        <v>1.1184277293210305</v>
      </c>
      <c r="J7" s="1768"/>
      <c r="K7" s="743"/>
      <c r="L7" s="516"/>
      <c r="M7" s="743"/>
      <c r="N7" s="737"/>
      <c r="O7" s="743"/>
      <c r="P7" s="737"/>
      <c r="Q7" s="1475"/>
      <c r="R7" s="18"/>
      <c r="S7" s="18"/>
      <c r="T7" s="18"/>
    </row>
    <row r="8" spans="1:31" ht="23.25" customHeight="1">
      <c r="A8" s="299" t="s">
        <v>444</v>
      </c>
      <c r="B8" s="717">
        <v>1242830</v>
      </c>
      <c r="C8" s="718">
        <f t="shared" si="0"/>
        <v>1445581</v>
      </c>
      <c r="D8" s="717">
        <v>1332478</v>
      </c>
      <c r="E8" s="717">
        <v>113103</v>
      </c>
      <c r="F8" s="719">
        <f t="shared" si="1"/>
        <v>2688411</v>
      </c>
      <c r="G8" s="1596">
        <f t="shared" si="2"/>
        <v>0.46229166596922866</v>
      </c>
      <c r="H8" s="1596">
        <f t="shared" si="3"/>
        <v>0.53770833403077134</v>
      </c>
      <c r="I8" s="720">
        <f t="shared" si="4"/>
        <v>1.1631365512580161</v>
      </c>
      <c r="J8" s="129"/>
      <c r="K8" s="741"/>
      <c r="L8" s="741"/>
      <c r="M8" s="744"/>
      <c r="N8" s="737"/>
      <c r="O8" s="743"/>
      <c r="P8" s="737"/>
      <c r="Q8" s="674"/>
      <c r="R8" s="18"/>
      <c r="S8" s="18"/>
      <c r="T8" s="18"/>
    </row>
    <row r="9" spans="1:31" ht="23.25" customHeight="1">
      <c r="A9" s="299" t="s">
        <v>499</v>
      </c>
      <c r="B9" s="717">
        <v>1297821</v>
      </c>
      <c r="C9" s="718">
        <f>D9+E9</f>
        <v>1561485</v>
      </c>
      <c r="D9" s="717">
        <v>1429474</v>
      </c>
      <c r="E9" s="717">
        <v>132011</v>
      </c>
      <c r="F9" s="719">
        <f t="shared" si="1"/>
        <v>2859306</v>
      </c>
      <c r="G9" s="1596">
        <f>B9/F9</f>
        <v>0.45389370707437399</v>
      </c>
      <c r="H9" s="1596">
        <f>C9/F9</f>
        <v>0.54610629292562596</v>
      </c>
      <c r="I9" s="720">
        <f t="shared" si="4"/>
        <v>1.203158987256332</v>
      </c>
      <c r="J9" s="921"/>
      <c r="K9" s="743"/>
      <c r="L9" s="743"/>
      <c r="M9" s="737"/>
      <c r="N9" s="737"/>
      <c r="O9" s="743"/>
      <c r="P9" s="737"/>
      <c r="Q9" s="674"/>
      <c r="S9" s="18"/>
      <c r="T9" s="18"/>
    </row>
    <row r="10" spans="1:31" ht="23.25" customHeight="1">
      <c r="A10" s="299" t="s">
        <v>515</v>
      </c>
      <c r="B10" s="717">
        <v>1422986</v>
      </c>
      <c r="C10" s="718">
        <f>D10+E10</f>
        <v>1718613</v>
      </c>
      <c r="D10" s="717">
        <v>1568541</v>
      </c>
      <c r="E10" s="717">
        <v>150072</v>
      </c>
      <c r="F10" s="719">
        <f t="shared" si="1"/>
        <v>3141599</v>
      </c>
      <c r="G10" s="1596">
        <f>B10/F10</f>
        <v>0.45294959668627344</v>
      </c>
      <c r="H10" s="1596">
        <f>C10/F10</f>
        <v>0.54705040331372656</v>
      </c>
      <c r="I10" s="720">
        <f t="shared" si="4"/>
        <v>1.2077511655068989</v>
      </c>
      <c r="J10" s="779"/>
      <c r="K10" s="743"/>
      <c r="L10" s="740"/>
      <c r="M10" s="39"/>
      <c r="N10" s="737"/>
      <c r="O10" s="737"/>
      <c r="P10" s="737"/>
      <c r="Q10" s="674"/>
      <c r="R10" s="18"/>
      <c r="S10" s="18"/>
      <c r="T10" s="18"/>
    </row>
    <row r="11" spans="1:31" ht="23.25" customHeight="1">
      <c r="A11" s="299" t="s">
        <v>869</v>
      </c>
      <c r="B11" s="717">
        <v>1513634</v>
      </c>
      <c r="C11" s="718">
        <f>D11+E11</f>
        <v>1826204</v>
      </c>
      <c r="D11" s="717">
        <v>1649407</v>
      </c>
      <c r="E11" s="717">
        <v>176797</v>
      </c>
      <c r="F11" s="719">
        <f t="shared" si="1"/>
        <v>3339838</v>
      </c>
      <c r="G11" s="1596">
        <f>B11/F11</f>
        <v>0.4532058141742204</v>
      </c>
      <c r="H11" s="1596">
        <f>C11/F11</f>
        <v>0.54679418582577954</v>
      </c>
      <c r="I11" s="720">
        <f t="shared" si="4"/>
        <v>1.2065030251698892</v>
      </c>
      <c r="J11" s="1221"/>
      <c r="K11" s="880"/>
      <c r="L11" s="737"/>
      <c r="M11" s="39"/>
      <c r="N11" s="737"/>
      <c r="O11" s="737"/>
      <c r="P11" s="737"/>
      <c r="Q11" s="673"/>
      <c r="R11" s="18"/>
      <c r="S11" s="18"/>
      <c r="T11" s="18"/>
    </row>
    <row r="12" spans="1:31" s="868" customFormat="1" ht="23.25" customHeight="1">
      <c r="A12" s="299" t="s">
        <v>912</v>
      </c>
      <c r="B12" s="717">
        <v>1619670</v>
      </c>
      <c r="C12" s="718">
        <v>1971618</v>
      </c>
      <c r="D12" s="717">
        <v>1781414</v>
      </c>
      <c r="E12" s="717">
        <v>190204</v>
      </c>
      <c r="F12" s="719">
        <v>3591288</v>
      </c>
      <c r="G12" s="1596">
        <v>0.45099975273495191</v>
      </c>
      <c r="H12" s="1596">
        <v>0.54900024726504804</v>
      </c>
      <c r="I12" s="720">
        <f t="shared" si="4"/>
        <v>1.2172961158754561</v>
      </c>
      <c r="J12" s="1023"/>
      <c r="K12" s="867"/>
      <c r="L12" s="867"/>
      <c r="N12" s="867"/>
      <c r="O12" s="867"/>
      <c r="P12" s="867"/>
      <c r="Q12" s="869"/>
      <c r="R12" s="870"/>
      <c r="S12" s="870"/>
      <c r="T12" s="870"/>
    </row>
    <row r="13" spans="1:31" ht="23.25" customHeight="1">
      <c r="A13" s="304" t="s">
        <v>999</v>
      </c>
      <c r="B13" s="885">
        <v>1744392</v>
      </c>
      <c r="C13" s="886">
        <f>D13+E13</f>
        <v>2123341</v>
      </c>
      <c r="D13" s="885">
        <v>1921174</v>
      </c>
      <c r="E13" s="885">
        <v>202167</v>
      </c>
      <c r="F13" s="887">
        <f>+B13+D13+E13</f>
        <v>3867733</v>
      </c>
      <c r="G13" s="1597">
        <f>B13/F13</f>
        <v>0.45101148398816565</v>
      </c>
      <c r="H13" s="1597">
        <f>C13/F13</f>
        <v>0.54898851601183429</v>
      </c>
      <c r="I13" s="888">
        <f>+C13/B13</f>
        <v>1.2172384418181235</v>
      </c>
      <c r="J13" s="737"/>
      <c r="K13" s="737"/>
      <c r="L13" s="737"/>
      <c r="M13" s="39"/>
      <c r="N13" s="737"/>
      <c r="O13" s="737"/>
      <c r="P13" s="737"/>
      <c r="Q13" s="54"/>
      <c r="R13" s="18"/>
      <c r="S13" s="18"/>
      <c r="T13" s="18"/>
    </row>
    <row r="14" spans="1:31" s="670" customFormat="1" ht="23.25">
      <c r="A14" s="2268" t="s">
        <v>659</v>
      </c>
      <c r="B14" s="2268"/>
      <c r="C14" s="2268"/>
      <c r="D14" s="2268"/>
      <c r="E14" s="2268"/>
      <c r="F14" s="2268"/>
      <c r="G14" s="2268"/>
      <c r="H14" s="2268"/>
      <c r="I14" s="2268"/>
      <c r="J14" s="867"/>
      <c r="K14" s="867"/>
      <c r="L14" s="867"/>
      <c r="M14" s="867"/>
      <c r="N14" s="867"/>
      <c r="O14" s="867"/>
      <c r="P14" s="867"/>
      <c r="Q14" s="870"/>
      <c r="R14" s="870"/>
      <c r="S14" s="870"/>
      <c r="T14" s="870"/>
    </row>
    <row r="15" spans="1:31" ht="25.5" customHeight="1">
      <c r="A15" s="737"/>
      <c r="B15" s="737"/>
      <c r="C15" s="737"/>
      <c r="D15" s="741"/>
      <c r="E15" s="741"/>
      <c r="F15" s="737"/>
      <c r="G15" s="737"/>
      <c r="H15" s="737"/>
      <c r="I15" s="25"/>
      <c r="J15" s="25"/>
      <c r="K15" s="25"/>
      <c r="L15" s="25"/>
      <c r="M15" s="25"/>
      <c r="N15" s="25"/>
      <c r="O15" s="25"/>
      <c r="P15" s="25"/>
      <c r="Q15" s="668"/>
      <c r="R15" s="25"/>
      <c r="S15" s="25"/>
      <c r="T15" s="25"/>
    </row>
    <row r="16" spans="1:31" ht="25.5" customHeight="1">
      <c r="A16" s="737"/>
      <c r="B16" s="737"/>
      <c r="C16" s="737"/>
      <c r="D16" s="744"/>
      <c r="E16" s="744"/>
      <c r="F16" s="737"/>
      <c r="G16" s="737"/>
      <c r="H16" s="737"/>
      <c r="I16" s="25"/>
      <c r="J16" s="25"/>
      <c r="K16" s="25"/>
      <c r="L16" s="25"/>
      <c r="M16" s="25"/>
      <c r="N16" s="25"/>
      <c r="O16" s="25"/>
      <c r="P16" s="25"/>
      <c r="Q16" s="668"/>
      <c r="R16" s="25"/>
      <c r="S16" s="25"/>
      <c r="T16" s="25"/>
      <c r="AE16" s="69" t="s">
        <v>25</v>
      </c>
    </row>
    <row r="17" spans="1:21" ht="25.5" customHeight="1">
      <c r="A17" s="737"/>
      <c r="B17" s="737"/>
      <c r="C17" s="737"/>
      <c r="D17" s="737"/>
      <c r="E17" s="737"/>
      <c r="F17" s="737"/>
      <c r="G17" s="737"/>
      <c r="H17" s="737"/>
      <c r="I17" s="25"/>
      <c r="J17" s="25"/>
      <c r="K17" s="25"/>
      <c r="L17" s="25"/>
      <c r="M17" s="25"/>
      <c r="N17" s="25"/>
      <c r="O17" s="25"/>
      <c r="P17" s="25"/>
      <c r="Q17" s="668"/>
      <c r="R17" s="25"/>
      <c r="S17" s="25"/>
      <c r="T17" s="25"/>
    </row>
    <row r="18" spans="1:21" ht="25.5" customHeight="1">
      <c r="A18" s="737"/>
      <c r="B18" s="737"/>
      <c r="C18" s="737"/>
      <c r="D18" s="737"/>
      <c r="E18" s="737"/>
      <c r="F18" s="737"/>
      <c r="G18" s="737"/>
      <c r="H18" s="737"/>
      <c r="I18" s="25"/>
      <c r="J18" s="25"/>
      <c r="K18" s="25"/>
      <c r="L18" s="25"/>
      <c r="M18" s="25"/>
      <c r="N18" s="25"/>
      <c r="O18" s="25"/>
      <c r="P18" s="25"/>
      <c r="Q18" s="668"/>
      <c r="R18" s="25"/>
      <c r="S18" s="25"/>
      <c r="T18" s="25"/>
    </row>
    <row r="19" spans="1:21" ht="25.5" customHeight="1">
      <c r="A19" s="737"/>
      <c r="B19" s="737"/>
      <c r="C19" s="737"/>
      <c r="D19" s="737"/>
      <c r="E19" s="737"/>
      <c r="F19" s="737"/>
      <c r="G19" s="737"/>
      <c r="H19" s="737"/>
      <c r="I19" s="25"/>
      <c r="J19" s="25"/>
      <c r="K19" s="25"/>
      <c r="L19" s="25"/>
      <c r="M19" s="25"/>
      <c r="N19" s="25"/>
      <c r="O19" s="25"/>
      <c r="P19" s="25"/>
      <c r="Q19" s="668"/>
      <c r="R19" s="25"/>
      <c r="S19" s="25"/>
      <c r="T19" s="25"/>
    </row>
    <row r="20" spans="1:21" ht="25.5" customHeight="1">
      <c r="A20" s="25"/>
      <c r="B20" s="25"/>
      <c r="C20" s="25"/>
      <c r="D20" s="25"/>
      <c r="E20" s="25"/>
      <c r="F20" s="25"/>
      <c r="G20" s="25"/>
      <c r="H20" s="25"/>
      <c r="I20" s="25"/>
      <c r="J20" s="25"/>
      <c r="K20" s="25"/>
      <c r="L20" s="25"/>
      <c r="M20" s="25"/>
      <c r="N20" s="25"/>
      <c r="O20" s="25"/>
      <c r="P20" s="25"/>
      <c r="Q20" s="668"/>
      <c r="R20" s="25"/>
      <c r="S20" s="25"/>
      <c r="T20" s="25"/>
    </row>
    <row r="21" spans="1:21" ht="25.5" customHeight="1">
      <c r="A21" s="25"/>
      <c r="B21" s="25"/>
      <c r="C21" s="25"/>
      <c r="D21" s="25"/>
      <c r="E21" s="25"/>
      <c r="F21" s="25"/>
      <c r="G21" s="25"/>
      <c r="H21" s="25"/>
      <c r="I21" s="25"/>
      <c r="J21" s="25"/>
      <c r="K21" s="25"/>
      <c r="L21" s="25"/>
      <c r="M21" s="25"/>
      <c r="N21" s="25"/>
      <c r="O21" s="25"/>
      <c r="P21" s="25"/>
      <c r="Q21" s="668"/>
      <c r="R21" s="25"/>
      <c r="S21" s="25"/>
      <c r="T21" s="25"/>
    </row>
    <row r="22" spans="1:21" ht="25.5" customHeight="1">
      <c r="A22" s="25"/>
      <c r="B22" s="25"/>
      <c r="C22" s="25"/>
      <c r="D22" s="25"/>
      <c r="E22" s="25"/>
      <c r="F22" s="25"/>
      <c r="G22" s="25"/>
      <c r="H22" s="25"/>
      <c r="I22" s="25"/>
      <c r="J22" s="25"/>
      <c r="K22" s="25"/>
      <c r="L22" s="25"/>
      <c r="M22" s="25"/>
      <c r="N22" s="25"/>
      <c r="O22" s="25"/>
      <c r="P22" s="25"/>
      <c r="Q22" s="668"/>
      <c r="R22" s="25"/>
      <c r="S22" s="25"/>
      <c r="T22" s="25"/>
    </row>
    <row r="23" spans="1:21" ht="25.5" customHeight="1">
      <c r="A23" s="25"/>
      <c r="B23" s="25"/>
      <c r="C23" s="25"/>
      <c r="D23" s="25"/>
      <c r="E23" s="25"/>
      <c r="F23" s="25"/>
      <c r="G23" s="25"/>
      <c r="H23" s="25"/>
      <c r="I23" s="25"/>
      <c r="J23" s="25"/>
      <c r="K23" s="25"/>
      <c r="L23" s="25"/>
      <c r="M23" s="25"/>
      <c r="N23" s="25"/>
      <c r="O23" s="25"/>
      <c r="P23" s="25"/>
      <c r="Q23" s="668"/>
      <c r="R23" s="25"/>
      <c r="S23" s="25"/>
      <c r="T23" s="25"/>
    </row>
    <row r="24" spans="1:21" ht="25.5" customHeight="1">
      <c r="A24" s="25"/>
      <c r="B24" s="25"/>
      <c r="C24" s="25"/>
      <c r="D24" s="25"/>
      <c r="E24" s="25"/>
      <c r="F24" s="25"/>
      <c r="G24" s="25"/>
      <c r="H24" s="25"/>
      <c r="I24" s="25"/>
      <c r="J24" s="25"/>
      <c r="K24" s="25"/>
      <c r="L24" s="25"/>
      <c r="M24" s="25"/>
      <c r="N24" s="25"/>
      <c r="O24" s="25"/>
      <c r="P24" s="25"/>
      <c r="Q24" s="668"/>
      <c r="R24" s="25"/>
      <c r="S24" s="25"/>
      <c r="T24" s="25"/>
    </row>
    <row r="25" spans="1:21" ht="25.5" customHeight="1">
      <c r="A25" s="25"/>
      <c r="B25" s="25"/>
      <c r="C25" s="25"/>
      <c r="D25" s="25"/>
      <c r="E25" s="25"/>
      <c r="F25" s="25"/>
      <c r="G25" s="25"/>
      <c r="H25" s="25"/>
      <c r="I25" s="25"/>
      <c r="J25" s="25"/>
      <c r="K25" s="25"/>
      <c r="L25" s="25"/>
      <c r="M25" s="25"/>
      <c r="N25" s="25"/>
      <c r="O25" s="25"/>
      <c r="P25" s="25"/>
      <c r="Q25" s="668"/>
      <c r="R25" s="25"/>
      <c r="S25" s="25"/>
      <c r="T25" s="25"/>
    </row>
    <row r="26" spans="1:21" ht="25.5" customHeight="1">
      <c r="A26" s="25"/>
      <c r="B26" s="25"/>
      <c r="C26" s="25"/>
      <c r="D26" s="25"/>
      <c r="E26" s="25"/>
      <c r="F26" s="25"/>
      <c r="G26" s="25"/>
      <c r="H26" s="25"/>
      <c r="I26" s="25"/>
      <c r="J26" s="25"/>
      <c r="K26" s="25"/>
      <c r="L26" s="25"/>
      <c r="M26" s="25"/>
      <c r="N26" s="25"/>
      <c r="O26" s="25"/>
      <c r="P26" s="25"/>
      <c r="Q26" s="668"/>
      <c r="R26" s="25"/>
      <c r="S26" s="25"/>
      <c r="T26" s="25"/>
    </row>
    <row r="27" spans="1:21" ht="25.5" customHeight="1">
      <c r="A27" s="25"/>
      <c r="B27" s="25"/>
      <c r="C27" s="25"/>
      <c r="D27" s="25"/>
      <c r="E27" s="25"/>
      <c r="F27" s="25"/>
      <c r="G27" s="25"/>
      <c r="H27" s="25"/>
      <c r="I27" s="25"/>
      <c r="Q27" s="668"/>
      <c r="R27" s="25"/>
      <c r="S27" s="25"/>
      <c r="T27" s="25"/>
    </row>
    <row r="28" spans="1:21" ht="25.5" customHeight="1">
      <c r="A28" s="25"/>
      <c r="B28" s="25"/>
      <c r="C28" s="25"/>
      <c r="D28" s="25"/>
      <c r="E28" s="25"/>
      <c r="F28" s="25"/>
      <c r="G28" s="25"/>
      <c r="H28" s="25"/>
      <c r="I28" s="25"/>
      <c r="Q28" s="668"/>
      <c r="R28" s="25"/>
      <c r="S28" s="25"/>
      <c r="T28" s="25"/>
      <c r="U28" s="69" t="s">
        <v>25</v>
      </c>
    </row>
    <row r="29" spans="1:21" ht="25.5" customHeight="1">
      <c r="A29" s="25"/>
      <c r="B29" s="25"/>
      <c r="C29" s="25"/>
      <c r="D29" s="25"/>
      <c r="E29" s="25"/>
      <c r="F29" s="25"/>
      <c r="G29" s="25"/>
      <c r="H29" s="25"/>
      <c r="Q29" s="668"/>
      <c r="R29" s="25"/>
      <c r="S29" s="25"/>
      <c r="T29" s="25"/>
    </row>
    <row r="30" spans="1:21" ht="25.5" customHeight="1">
      <c r="A30" s="25"/>
      <c r="B30" s="25"/>
      <c r="C30" s="25"/>
      <c r="D30" s="25"/>
      <c r="E30" s="25"/>
      <c r="F30" s="25"/>
      <c r="G30" s="25"/>
      <c r="H30" s="25"/>
      <c r="Q30" s="668"/>
      <c r="R30" s="25"/>
      <c r="S30" s="25"/>
      <c r="T30" s="25"/>
    </row>
    <row r="31" spans="1:21" ht="25.5" customHeight="1">
      <c r="A31" s="25"/>
      <c r="B31" s="25"/>
      <c r="C31" s="25"/>
      <c r="D31" s="25"/>
      <c r="E31" s="25"/>
      <c r="F31" s="25"/>
      <c r="G31" s="25"/>
      <c r="H31" s="25"/>
      <c r="Q31" s="668"/>
      <c r="R31" s="25"/>
      <c r="S31" s="25"/>
      <c r="T31" s="25"/>
    </row>
    <row r="32" spans="1:21" ht="25.5" customHeight="1">
      <c r="A32" s="25"/>
      <c r="B32" s="25"/>
      <c r="C32" s="25"/>
      <c r="D32" s="25"/>
      <c r="E32" s="25"/>
      <c r="F32" s="25"/>
      <c r="G32" s="25"/>
      <c r="H32" s="25"/>
      <c r="J32" s="505"/>
      <c r="K32" s="505"/>
      <c r="L32" s="505"/>
      <c r="M32" s="505"/>
      <c r="N32" s="505"/>
      <c r="O32" s="505"/>
      <c r="P32" s="505"/>
      <c r="Q32" s="668"/>
      <c r="R32" s="25"/>
      <c r="S32" s="25"/>
      <c r="T32" s="25"/>
    </row>
    <row r="33" spans="1:28" ht="25.5" customHeight="1">
      <c r="A33" s="25"/>
      <c r="B33" s="25"/>
      <c r="C33" s="25"/>
      <c r="D33" s="25"/>
      <c r="E33" s="25"/>
      <c r="F33" s="25"/>
      <c r="G33" s="25"/>
      <c r="H33" s="25"/>
      <c r="Q33" s="668" t="s">
        <v>156</v>
      </c>
      <c r="R33" s="25"/>
      <c r="S33" s="25"/>
      <c r="T33" s="25"/>
    </row>
    <row r="34" spans="1:28" ht="25.5" customHeight="1">
      <c r="A34" s="25"/>
      <c r="B34" s="25"/>
      <c r="C34" s="25"/>
      <c r="D34" s="25"/>
      <c r="E34" s="25"/>
      <c r="F34" s="25"/>
      <c r="G34" s="25"/>
      <c r="H34" s="25"/>
      <c r="I34" s="505"/>
      <c r="Q34" s="668"/>
      <c r="R34" s="25"/>
      <c r="S34" s="25"/>
      <c r="T34" s="25"/>
    </row>
    <row r="35" spans="1:28" ht="25.5" customHeight="1">
      <c r="A35" s="25"/>
      <c r="B35" s="25"/>
      <c r="C35" s="25"/>
      <c r="D35" s="25"/>
      <c r="E35" s="25"/>
      <c r="F35" s="25"/>
      <c r="G35" s="25"/>
      <c r="H35" s="25"/>
      <c r="Q35" s="668"/>
      <c r="R35" s="25"/>
      <c r="S35" s="25"/>
      <c r="T35" s="25"/>
    </row>
    <row r="36" spans="1:28">
      <c r="A36" s="25"/>
      <c r="B36" s="25"/>
      <c r="C36" s="25"/>
      <c r="D36" s="25"/>
      <c r="E36" s="25"/>
      <c r="F36" s="25"/>
      <c r="G36" s="25"/>
      <c r="H36" s="25"/>
      <c r="Q36" s="675"/>
      <c r="R36" s="85"/>
      <c r="S36" s="85"/>
      <c r="T36" s="85"/>
      <c r="U36" s="86"/>
      <c r="V36" s="86"/>
      <c r="W36" s="86"/>
      <c r="X36" s="86"/>
      <c r="Y36" s="86"/>
      <c r="Z36" s="86"/>
    </row>
    <row r="37" spans="1:28">
      <c r="A37" s="25"/>
      <c r="B37" s="25"/>
      <c r="C37" s="25"/>
      <c r="D37" s="25"/>
      <c r="E37" s="25"/>
      <c r="F37" s="25"/>
      <c r="G37" s="25"/>
      <c r="H37" s="25"/>
      <c r="Q37" s="675"/>
      <c r="R37" s="85"/>
      <c r="S37" s="85"/>
      <c r="T37" s="85"/>
      <c r="U37" s="86"/>
      <c r="V37" s="86"/>
      <c r="W37" s="86"/>
      <c r="X37" s="86"/>
      <c r="Y37" s="86"/>
      <c r="Z37" s="86"/>
    </row>
    <row r="38" spans="1:28">
      <c r="Q38" s="675"/>
      <c r="R38" s="85"/>
      <c r="S38" s="85"/>
      <c r="T38" s="85"/>
      <c r="U38" s="86"/>
      <c r="V38" s="86"/>
      <c r="W38" s="86"/>
      <c r="X38" s="86"/>
      <c r="Y38" s="86"/>
      <c r="Z38" s="86"/>
    </row>
    <row r="39" spans="1:28">
      <c r="Q39" s="675"/>
      <c r="R39" s="85"/>
      <c r="S39" s="85"/>
      <c r="T39" s="85"/>
      <c r="U39" s="86"/>
      <c r="V39" s="86"/>
      <c r="W39" s="86"/>
      <c r="X39" s="86"/>
      <c r="Y39" s="86"/>
      <c r="Z39" s="86"/>
    </row>
    <row r="40" spans="1:28" ht="51" customHeight="1">
      <c r="Q40" s="675"/>
      <c r="R40" s="85"/>
      <c r="S40" s="85"/>
      <c r="T40" s="85"/>
      <c r="U40" s="86"/>
      <c r="V40" s="86"/>
      <c r="W40" s="86"/>
      <c r="X40" s="86"/>
      <c r="Y40" s="86"/>
      <c r="Z40" s="86"/>
    </row>
    <row r="41" spans="1:28" ht="78" customHeight="1">
      <c r="Q41" s="676"/>
      <c r="R41" s="505"/>
      <c r="S41" s="505"/>
      <c r="T41" s="505"/>
      <c r="U41" s="505"/>
      <c r="V41" s="505"/>
      <c r="W41" s="505"/>
      <c r="X41" s="86"/>
      <c r="Y41" s="86"/>
      <c r="Z41" s="86"/>
    </row>
    <row r="42" spans="1:28">
      <c r="Q42" s="677"/>
      <c r="R42" s="86"/>
      <c r="S42" s="86"/>
      <c r="T42" s="86"/>
      <c r="U42" s="86"/>
    </row>
    <row r="43" spans="1:28" ht="23.25">
      <c r="A43" s="505"/>
      <c r="B43" s="505"/>
      <c r="C43" s="505"/>
      <c r="D43" s="505"/>
      <c r="E43" s="505"/>
      <c r="F43" s="505"/>
      <c r="G43" s="505"/>
      <c r="H43" s="505"/>
      <c r="Q43" s="677"/>
      <c r="R43" s="86"/>
      <c r="S43" s="86"/>
      <c r="T43" s="86"/>
      <c r="U43" s="86"/>
    </row>
    <row r="44" spans="1:28">
      <c r="J44" s="86"/>
      <c r="K44" s="86"/>
      <c r="L44" s="86"/>
      <c r="M44" s="86"/>
      <c r="N44" s="86"/>
      <c r="O44" s="86"/>
      <c r="P44" s="86"/>
      <c r="Q44" s="677"/>
      <c r="R44" s="86"/>
      <c r="S44" s="86"/>
      <c r="T44" s="86"/>
      <c r="U44" s="86"/>
    </row>
    <row r="45" spans="1:28">
      <c r="Q45" s="677"/>
      <c r="R45" s="86"/>
      <c r="S45" s="86"/>
      <c r="T45" s="86"/>
      <c r="U45" s="86"/>
    </row>
    <row r="46" spans="1:28">
      <c r="I46" s="86"/>
      <c r="Q46" s="677"/>
      <c r="R46" s="86"/>
      <c r="S46" s="86"/>
      <c r="T46" s="86"/>
      <c r="U46" s="86"/>
    </row>
    <row r="47" spans="1:28">
      <c r="Q47" s="677"/>
      <c r="R47" s="86"/>
      <c r="S47" s="86"/>
      <c r="T47" s="86"/>
      <c r="U47" s="86"/>
      <c r="V47" s="86"/>
      <c r="W47" s="86"/>
      <c r="X47" s="86"/>
      <c r="Y47" s="86"/>
      <c r="Z47" s="86"/>
      <c r="AA47" s="86"/>
      <c r="AB47" s="86"/>
    </row>
    <row r="48" spans="1:28">
      <c r="Q48" s="677"/>
      <c r="R48" s="86"/>
      <c r="S48" s="86"/>
      <c r="T48" s="86"/>
      <c r="U48" s="86"/>
      <c r="V48" s="86"/>
      <c r="W48" s="86"/>
      <c r="X48" s="86"/>
      <c r="Y48" s="86"/>
      <c r="Z48" s="86"/>
      <c r="AA48" s="86"/>
      <c r="AB48" s="86"/>
    </row>
    <row r="49" spans="2:28">
      <c r="Q49" s="677"/>
      <c r="R49" s="86"/>
      <c r="S49" s="86"/>
      <c r="T49" s="86"/>
      <c r="U49" s="86"/>
      <c r="V49" s="86"/>
      <c r="W49" s="86"/>
      <c r="X49" s="86"/>
      <c r="Y49" s="86"/>
      <c r="Z49" s="86"/>
      <c r="AA49" s="86"/>
      <c r="AB49" s="86"/>
    </row>
    <row r="50" spans="2:28">
      <c r="Q50" s="677"/>
      <c r="R50" s="86"/>
      <c r="S50" s="86"/>
      <c r="T50" s="86"/>
      <c r="U50" s="86"/>
      <c r="V50" s="86"/>
      <c r="W50" s="86"/>
      <c r="X50" s="86"/>
      <c r="Y50" s="86"/>
      <c r="Z50" s="86"/>
      <c r="AA50" s="86"/>
      <c r="AB50" s="86"/>
    </row>
    <row r="51" spans="2:28">
      <c r="Q51" s="677"/>
      <c r="R51" s="86"/>
      <c r="S51" s="86"/>
      <c r="T51" s="86"/>
      <c r="U51" s="86"/>
      <c r="V51" s="86"/>
      <c r="W51" s="86"/>
      <c r="X51" s="86"/>
      <c r="Y51" s="86"/>
      <c r="Z51" s="86"/>
      <c r="AA51" s="86"/>
      <c r="AB51" s="86"/>
    </row>
    <row r="52" spans="2:28">
      <c r="Q52" s="677"/>
      <c r="R52" s="86"/>
      <c r="S52" s="86"/>
      <c r="T52" s="86"/>
      <c r="U52" s="86"/>
      <c r="V52" s="86"/>
      <c r="W52" s="86"/>
      <c r="X52" s="86"/>
      <c r="Y52" s="86"/>
      <c r="Z52" s="86"/>
      <c r="AA52" s="86"/>
      <c r="AB52" s="86"/>
    </row>
    <row r="53" spans="2:28">
      <c r="Q53" s="677"/>
      <c r="R53" s="86"/>
      <c r="S53" s="86"/>
      <c r="T53" s="86"/>
      <c r="U53" s="86"/>
      <c r="V53" s="86"/>
      <c r="W53" s="86"/>
      <c r="X53" s="86"/>
      <c r="Y53" s="86"/>
      <c r="Z53" s="86"/>
      <c r="AA53" s="86"/>
      <c r="AB53" s="86"/>
    </row>
    <row r="55" spans="2:28">
      <c r="B55" s="86"/>
      <c r="C55" s="86"/>
      <c r="D55" s="86"/>
      <c r="E55" s="86"/>
      <c r="F55" s="86"/>
      <c r="G55" s="86"/>
      <c r="H55" s="86"/>
    </row>
    <row r="72" spans="22:22">
      <c r="V72" s="86"/>
    </row>
    <row r="73" spans="22:22">
      <c r="V73" s="86"/>
    </row>
    <row r="74" spans="22:22">
      <c r="V74" s="86"/>
    </row>
    <row r="75" spans="22:22">
      <c r="V75" s="86"/>
    </row>
    <row r="76" spans="22:22">
      <c r="V76" s="86"/>
    </row>
    <row r="77" spans="22:22">
      <c r="V77" s="86"/>
    </row>
    <row r="78" spans="22:22">
      <c r="V78" s="86"/>
    </row>
    <row r="79" spans="22:22">
      <c r="V79" s="86"/>
    </row>
    <row r="89" spans="22:22">
      <c r="V89" s="86"/>
    </row>
    <row r="90" spans="22:22">
      <c r="V90" s="86"/>
    </row>
    <row r="91" spans="22:22">
      <c r="V91" s="86"/>
    </row>
    <row r="92" spans="22:22">
      <c r="V92" s="86"/>
    </row>
    <row r="133" spans="3:3">
      <c r="C133" s="69">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6" sqref="Q6:S33"/>
    </sheetView>
  </sheetViews>
  <sheetFormatPr baseColWidth="10" defaultColWidth="11.42578125" defaultRowHeight="26.25"/>
  <cols>
    <col min="1" max="1" width="16.42578125" style="69" customWidth="1"/>
    <col min="2" max="2" width="21.85546875" style="69" customWidth="1"/>
    <col min="3" max="3" width="23.28515625" style="69" customWidth="1"/>
    <col min="4" max="4" width="19.28515625" style="69" customWidth="1"/>
    <col min="5" max="5" width="24.7109375" style="69" customWidth="1"/>
    <col min="6" max="6" width="20.5703125" style="69" customWidth="1"/>
    <col min="7" max="7" width="22.42578125" style="69" customWidth="1"/>
    <col min="8" max="8" width="14.5703125" style="69" customWidth="1"/>
    <col min="9" max="9" width="20" style="69" customWidth="1"/>
    <col min="10" max="10" width="21" style="69" customWidth="1"/>
    <col min="11" max="11" width="14.85546875" style="69" customWidth="1"/>
    <col min="12" max="12" width="16.140625" style="69" customWidth="1"/>
    <col min="13" max="13" width="10.5703125" style="69" customWidth="1"/>
    <col min="14" max="14" width="24.28515625" style="69" customWidth="1"/>
    <col min="15" max="15" width="11.85546875" style="69" customWidth="1"/>
    <col min="16" max="16" width="20.140625" style="69" customWidth="1"/>
    <col min="17" max="17" width="24.7109375" style="1026" customWidth="1"/>
    <col min="18" max="18" width="11.42578125" style="897"/>
    <col min="19" max="25" width="11.42578125" style="69"/>
    <col min="26" max="26" width="18.7109375" style="69" bestFit="1" customWidth="1"/>
    <col min="27" max="16384" width="11.42578125" style="69"/>
  </cols>
  <sheetData>
    <row r="1" spans="1:18" ht="114.75" customHeight="1">
      <c r="A1" s="2269"/>
      <c r="B1" s="2269"/>
      <c r="C1" s="2269"/>
      <c r="D1" s="2269"/>
      <c r="E1" s="2269"/>
      <c r="F1" s="2269"/>
      <c r="G1" s="2269"/>
      <c r="H1" s="2269"/>
      <c r="I1" s="2269"/>
      <c r="J1" s="2269"/>
      <c r="K1" s="2269"/>
      <c r="L1" s="2269"/>
      <c r="M1" s="2269"/>
      <c r="N1" s="2269"/>
      <c r="O1" s="2269"/>
      <c r="P1" s="2269"/>
    </row>
    <row r="2" spans="1:18" ht="6.75" customHeight="1">
      <c r="A2" s="586"/>
      <c r="B2" s="586"/>
      <c r="C2" s="586"/>
      <c r="D2" s="586"/>
      <c r="E2" s="586"/>
      <c r="F2" s="586"/>
      <c r="G2" s="586"/>
      <c r="H2" s="586"/>
      <c r="I2" s="586"/>
      <c r="J2" s="586"/>
      <c r="K2" s="586"/>
      <c r="L2" s="586"/>
      <c r="M2" s="586"/>
      <c r="N2" s="586"/>
      <c r="O2" s="586"/>
      <c r="P2" s="586"/>
    </row>
    <row r="3" spans="1:18" s="42" customFormat="1" ht="59.25" customHeight="1">
      <c r="A3" s="1667" t="s">
        <v>33</v>
      </c>
      <c r="B3" s="271" t="s">
        <v>495</v>
      </c>
      <c r="C3" s="271" t="s">
        <v>516</v>
      </c>
      <c r="D3" s="271" t="s">
        <v>496</v>
      </c>
      <c r="E3" s="271" t="s">
        <v>497</v>
      </c>
      <c r="F3" s="273" t="s">
        <v>498</v>
      </c>
      <c r="G3" s="331" t="s">
        <v>502</v>
      </c>
      <c r="H3" s="69"/>
      <c r="I3" s="69"/>
      <c r="J3" s="69"/>
      <c r="K3" s="69"/>
      <c r="L3" s="69"/>
      <c r="M3" s="69"/>
      <c r="N3" s="69"/>
      <c r="O3" s="69"/>
      <c r="P3" s="69"/>
      <c r="Q3" s="1027"/>
      <c r="R3" s="1024"/>
    </row>
    <row r="4" spans="1:18" s="956" customFormat="1" ht="21.75" customHeight="1">
      <c r="A4" s="595" t="s">
        <v>904</v>
      </c>
      <c r="B4" s="871">
        <v>1612043</v>
      </c>
      <c r="C4" s="872">
        <v>1962605</v>
      </c>
      <c r="D4" s="873">
        <v>1773004</v>
      </c>
      <c r="E4" s="941">
        <v>189601</v>
      </c>
      <c r="F4" s="855">
        <v>3574648</v>
      </c>
      <c r="G4" s="1255">
        <v>1.2174644224750828</v>
      </c>
      <c r="Q4" s="1245"/>
      <c r="R4" s="897"/>
    </row>
    <row r="5" spans="1:18" s="956" customFormat="1" ht="21.75" customHeight="1">
      <c r="A5" s="595" t="s">
        <v>909</v>
      </c>
      <c r="B5" s="871">
        <v>1619670</v>
      </c>
      <c r="C5" s="872">
        <v>1971618</v>
      </c>
      <c r="D5" s="873">
        <v>1781414</v>
      </c>
      <c r="E5" s="941">
        <v>190204</v>
      </c>
      <c r="F5" s="855">
        <v>3591288</v>
      </c>
      <c r="G5" s="1255">
        <v>1.2172961158754561</v>
      </c>
      <c r="Q5" s="1245"/>
      <c r="R5" s="897"/>
    </row>
    <row r="6" spans="1:18" ht="21.75" customHeight="1">
      <c r="A6" s="595" t="s">
        <v>909</v>
      </c>
      <c r="B6" s="871">
        <v>1619670</v>
      </c>
      <c r="C6" s="872">
        <v>1971618</v>
      </c>
      <c r="D6" s="873">
        <v>1781414</v>
      </c>
      <c r="E6" s="941">
        <v>190204</v>
      </c>
      <c r="F6" s="855">
        <v>3591288</v>
      </c>
      <c r="G6" s="1255">
        <v>1.2172961158754561</v>
      </c>
      <c r="H6" s="141"/>
      <c r="I6" s="141" t="s">
        <v>889</v>
      </c>
      <c r="Q6" s="1245"/>
    </row>
    <row r="7" spans="1:18" s="956" customFormat="1" ht="21.75" customHeight="1">
      <c r="A7" s="595" t="s">
        <v>917</v>
      </c>
      <c r="B7" s="871">
        <v>1627381</v>
      </c>
      <c r="C7" s="872">
        <v>1970559</v>
      </c>
      <c r="D7" s="873">
        <v>1779693</v>
      </c>
      <c r="E7" s="941">
        <v>190866</v>
      </c>
      <c r="F7" s="855">
        <v>3597940</v>
      </c>
      <c r="G7" s="1255">
        <v>1.2108774773700812</v>
      </c>
      <c r="H7" s="141"/>
      <c r="I7" s="141"/>
      <c r="Q7" s="1245"/>
      <c r="R7" s="897"/>
    </row>
    <row r="8" spans="1:18" ht="21.75" customHeight="1">
      <c r="A8" s="595" t="s">
        <v>936</v>
      </c>
      <c r="B8" s="871">
        <v>1635045</v>
      </c>
      <c r="C8" s="872">
        <v>1989730</v>
      </c>
      <c r="D8" s="873">
        <v>1798251</v>
      </c>
      <c r="E8" s="941">
        <v>191479</v>
      </c>
      <c r="F8" s="855">
        <v>3624775</v>
      </c>
      <c r="G8" s="1255">
        <v>1.2169267512514945</v>
      </c>
      <c r="H8" s="946"/>
      <c r="I8" s="25"/>
      <c r="J8" s="25"/>
      <c r="K8" s="25"/>
      <c r="L8" s="25"/>
      <c r="M8" s="25"/>
      <c r="N8" s="25"/>
      <c r="O8" s="25"/>
      <c r="P8" s="25"/>
      <c r="Q8" s="1245"/>
    </row>
    <row r="9" spans="1:18" s="956" customFormat="1" ht="21.75" customHeight="1">
      <c r="A9" s="595" t="s">
        <v>945</v>
      </c>
      <c r="B9" s="871">
        <v>1647039</v>
      </c>
      <c r="C9" s="872">
        <v>2004671</v>
      </c>
      <c r="D9" s="873">
        <v>1812528</v>
      </c>
      <c r="E9" s="941">
        <v>192143</v>
      </c>
      <c r="F9" s="855">
        <v>3651710</v>
      </c>
      <c r="G9" s="1255">
        <v>1.2171363276765153</v>
      </c>
      <c r="H9" s="946"/>
      <c r="I9" s="25"/>
      <c r="J9" s="25"/>
      <c r="K9" s="25"/>
      <c r="L9" s="25"/>
      <c r="M9" s="25"/>
      <c r="N9" s="25"/>
      <c r="O9" s="25"/>
      <c r="P9" s="25"/>
      <c r="Q9" s="1241"/>
      <c r="R9" s="897"/>
    </row>
    <row r="10" spans="1:18" s="956" customFormat="1" ht="21.75" customHeight="1">
      <c r="A10" s="595" t="s">
        <v>956</v>
      </c>
      <c r="B10" s="871">
        <v>1696353</v>
      </c>
      <c r="C10" s="872">
        <v>2032776</v>
      </c>
      <c r="D10" s="873">
        <v>1837171</v>
      </c>
      <c r="E10" s="941">
        <v>195605</v>
      </c>
      <c r="F10" s="855">
        <v>3729129</v>
      </c>
      <c r="G10" s="1255">
        <v>1.1983213399569548</v>
      </c>
      <c r="H10" s="946"/>
      <c r="I10" s="25"/>
      <c r="J10" s="25"/>
      <c r="K10" s="25"/>
      <c r="L10" s="25"/>
      <c r="M10" s="25"/>
      <c r="N10" s="25"/>
      <c r="O10" s="25"/>
      <c r="P10" s="25"/>
      <c r="Q10" s="1241"/>
      <c r="R10" s="897"/>
    </row>
    <row r="11" spans="1:18" s="956" customFormat="1" ht="21.75" customHeight="1">
      <c r="A11" s="595" t="s">
        <v>959</v>
      </c>
      <c r="B11" s="871">
        <v>1720375</v>
      </c>
      <c r="C11" s="872">
        <v>2055828</v>
      </c>
      <c r="D11" s="873">
        <v>1858330</v>
      </c>
      <c r="E11" s="941">
        <v>197498</v>
      </c>
      <c r="F11" s="855">
        <v>3776203</v>
      </c>
      <c r="G11" s="1255">
        <v>1.1949883019690475</v>
      </c>
      <c r="H11" s="946"/>
      <c r="I11" s="25"/>
      <c r="J11" s="25"/>
      <c r="K11" s="25"/>
      <c r="L11" s="25"/>
      <c r="M11" s="25"/>
      <c r="N11" s="25"/>
      <c r="O11" s="25"/>
      <c r="P11" s="25"/>
      <c r="Q11" s="1241"/>
      <c r="R11" s="897"/>
    </row>
    <row r="12" spans="1:18" s="956" customFormat="1" ht="21.75" customHeight="1">
      <c r="A12" s="1610" t="s">
        <v>968</v>
      </c>
      <c r="B12" s="871">
        <v>1719845</v>
      </c>
      <c r="C12" s="872">
        <v>2073053</v>
      </c>
      <c r="D12" s="873">
        <v>1874905</v>
      </c>
      <c r="E12" s="941">
        <v>198148</v>
      </c>
      <c r="F12" s="855">
        <v>3792898</v>
      </c>
      <c r="G12" s="1255">
        <v>1.2053719957321736</v>
      </c>
      <c r="H12" s="946"/>
      <c r="I12" s="25"/>
      <c r="J12" s="25"/>
      <c r="K12" s="25"/>
      <c r="L12" s="25"/>
      <c r="M12" s="25"/>
      <c r="N12" s="25"/>
      <c r="O12" s="25"/>
      <c r="P12" s="25"/>
      <c r="Q12" s="1241"/>
      <c r="R12" s="897"/>
    </row>
    <row r="13" spans="1:18" s="956" customFormat="1" ht="21.75" customHeight="1">
      <c r="A13" s="1610" t="s">
        <v>972</v>
      </c>
      <c r="B13" s="871">
        <v>1734652</v>
      </c>
      <c r="C13" s="872">
        <v>2092950</v>
      </c>
      <c r="D13" s="873">
        <v>1893626</v>
      </c>
      <c r="E13" s="941">
        <v>199324</v>
      </c>
      <c r="F13" s="855">
        <v>3827602</v>
      </c>
      <c r="G13" s="1255">
        <v>1.2065532452618739</v>
      </c>
      <c r="H13" s="946"/>
      <c r="I13" s="25"/>
      <c r="J13" s="25"/>
      <c r="K13" s="25"/>
      <c r="L13" s="25"/>
      <c r="M13" s="25"/>
      <c r="N13" s="25"/>
      <c r="O13" s="25"/>
      <c r="P13" s="25"/>
      <c r="Q13" s="1241"/>
      <c r="R13" s="897"/>
    </row>
    <row r="14" spans="1:18" s="956" customFormat="1" ht="21.75" customHeight="1">
      <c r="A14" s="1610" t="s">
        <v>971</v>
      </c>
      <c r="B14" s="871">
        <v>1731093</v>
      </c>
      <c r="C14" s="872">
        <v>2096493</v>
      </c>
      <c r="D14" s="873">
        <v>1898635</v>
      </c>
      <c r="E14" s="941">
        <v>197858</v>
      </c>
      <c r="F14" s="855">
        <v>3827586</v>
      </c>
      <c r="G14" s="1255">
        <v>1.2110805138718717</v>
      </c>
      <c r="H14" s="946"/>
      <c r="I14" s="25"/>
      <c r="J14" s="25"/>
      <c r="K14" s="25"/>
      <c r="L14" s="25"/>
      <c r="M14" s="25"/>
      <c r="N14" s="25"/>
      <c r="O14" s="25"/>
      <c r="P14" s="25"/>
      <c r="Q14" s="1241"/>
      <c r="R14" s="897"/>
    </row>
    <row r="15" spans="1:18" s="956" customFormat="1" ht="21.75" customHeight="1">
      <c r="A15" s="1610" t="s">
        <v>980</v>
      </c>
      <c r="B15" s="871">
        <v>1732636</v>
      </c>
      <c r="C15" s="872">
        <v>2104044</v>
      </c>
      <c r="D15" s="873">
        <v>1904815</v>
      </c>
      <c r="E15" s="941">
        <v>199229</v>
      </c>
      <c r="F15" s="855">
        <v>3836680</v>
      </c>
      <c r="G15" s="1255">
        <v>1.214360084864911</v>
      </c>
      <c r="H15" s="946"/>
      <c r="I15" s="25"/>
      <c r="J15" s="25"/>
      <c r="K15" s="25"/>
      <c r="L15" s="25"/>
      <c r="M15" s="25"/>
      <c r="N15" s="25"/>
      <c r="O15" s="25"/>
      <c r="P15" s="25"/>
      <c r="Q15" s="1241"/>
      <c r="R15" s="897"/>
    </row>
    <row r="16" spans="1:18" s="956" customFormat="1" ht="21.75" customHeight="1">
      <c r="A16" s="1610" t="s">
        <v>985</v>
      </c>
      <c r="B16" s="871">
        <v>1732763</v>
      </c>
      <c r="C16" s="872">
        <v>2108900</v>
      </c>
      <c r="D16" s="873">
        <v>1907872</v>
      </c>
      <c r="E16" s="941">
        <v>201028</v>
      </c>
      <c r="F16" s="855">
        <v>3841663</v>
      </c>
      <c r="G16" s="1255">
        <v>1.2170735409285631</v>
      </c>
      <c r="H16" s="946"/>
      <c r="I16" s="25"/>
      <c r="J16" s="25"/>
      <c r="K16" s="25"/>
      <c r="L16" s="25"/>
      <c r="M16" s="25"/>
      <c r="N16" s="25"/>
      <c r="O16" s="25"/>
      <c r="P16" s="25"/>
      <c r="Q16" s="1241"/>
      <c r="R16" s="897"/>
    </row>
    <row r="17" spans="1:26" ht="18.75" customHeight="1">
      <c r="A17" s="1609" t="s">
        <v>997</v>
      </c>
      <c r="B17" s="1325">
        <v>1744392</v>
      </c>
      <c r="C17" s="1380">
        <f>+D17+E17</f>
        <v>2123341</v>
      </c>
      <c r="D17" s="1310">
        <v>1921174</v>
      </c>
      <c r="E17" s="1311">
        <v>202167</v>
      </c>
      <c r="F17" s="1312">
        <f>+C17+B17</f>
        <v>3867733</v>
      </c>
      <c r="G17" s="1743">
        <f>+C17/B17</f>
        <v>1.2172384418181235</v>
      </c>
      <c r="H17" s="25"/>
      <c r="I17" s="25"/>
      <c r="J17" s="25"/>
      <c r="K17" s="25"/>
      <c r="L17" s="25"/>
      <c r="M17" s="25"/>
      <c r="N17" s="25"/>
      <c r="O17" s="25"/>
      <c r="P17" s="25"/>
      <c r="Q17" s="1241"/>
    </row>
    <row r="18" spans="1:26" ht="25.5" customHeight="1">
      <c r="A18" s="2270" t="s">
        <v>919</v>
      </c>
      <c r="B18" s="2270"/>
      <c r="C18" s="2270"/>
      <c r="D18" s="2270"/>
      <c r="E18" s="2270"/>
      <c r="F18" s="2270"/>
      <c r="G18" s="2270"/>
      <c r="H18" s="25"/>
      <c r="I18" s="25"/>
      <c r="J18" s="25"/>
      <c r="K18" s="25"/>
      <c r="L18" s="25"/>
      <c r="M18" s="25"/>
      <c r="N18" s="25"/>
      <c r="O18" s="25"/>
      <c r="P18" s="25"/>
      <c r="Q18" s="1241"/>
    </row>
    <row r="19" spans="1:26" ht="25.5" customHeight="1">
      <c r="A19" s="25"/>
      <c r="B19" s="25"/>
      <c r="C19" s="25"/>
      <c r="D19" s="25"/>
      <c r="E19" s="25"/>
      <c r="F19" s="25"/>
      <c r="G19" s="25"/>
      <c r="H19" s="25"/>
      <c r="I19" s="25"/>
      <c r="J19" s="25"/>
      <c r="K19" s="25"/>
      <c r="L19" s="25"/>
      <c r="M19" s="25"/>
      <c r="N19" s="25"/>
      <c r="O19" s="25"/>
      <c r="P19" s="25"/>
      <c r="Q19" s="1245"/>
    </row>
    <row r="20" spans="1:26" ht="25.5" customHeight="1">
      <c r="A20" s="25"/>
      <c r="B20" s="25"/>
      <c r="C20" s="25"/>
      <c r="D20" s="25"/>
      <c r="E20" s="25"/>
      <c r="F20" s="25"/>
      <c r="G20" s="25"/>
      <c r="H20" s="25"/>
      <c r="I20" s="25"/>
      <c r="J20" s="25"/>
      <c r="K20" s="25"/>
      <c r="L20" s="25"/>
      <c r="M20" s="25"/>
      <c r="N20" s="25"/>
      <c r="O20" s="25"/>
      <c r="P20" s="25"/>
      <c r="Q20" s="1245"/>
    </row>
    <row r="21" spans="1:26" ht="25.5" customHeight="1">
      <c r="A21" s="25"/>
      <c r="B21" s="25"/>
      <c r="C21" s="25"/>
      <c r="D21" s="25"/>
      <c r="E21" s="25"/>
      <c r="F21" s="25"/>
      <c r="G21" s="25"/>
      <c r="H21" s="25"/>
      <c r="I21" s="25"/>
      <c r="J21" s="25"/>
      <c r="K21" s="25"/>
      <c r="L21" s="25"/>
      <c r="M21" s="25"/>
      <c r="N21" s="25"/>
      <c r="O21" s="25"/>
      <c r="P21" s="25"/>
      <c r="Q21" s="124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c r="Q24" s="1242"/>
    </row>
    <row r="25" spans="1:26" ht="25.5" customHeight="1">
      <c r="A25" s="25"/>
      <c r="B25" s="25"/>
      <c r="C25" s="25"/>
      <c r="D25" s="25"/>
      <c r="E25" s="25"/>
      <c r="F25" s="25"/>
      <c r="G25" s="25"/>
      <c r="H25" s="25"/>
      <c r="I25" s="25"/>
      <c r="J25" s="25"/>
      <c r="K25" s="25"/>
      <c r="L25" s="25"/>
      <c r="M25" s="25"/>
      <c r="N25" s="25"/>
      <c r="O25" s="25"/>
      <c r="P25" s="25"/>
      <c r="Q25" s="1242"/>
    </row>
    <row r="26" spans="1:26" ht="25.5" customHeight="1">
      <c r="A26" s="25"/>
      <c r="B26" s="25"/>
      <c r="C26" s="25"/>
      <c r="D26" s="25"/>
      <c r="E26" s="25"/>
      <c r="F26" s="25"/>
      <c r="G26" s="25"/>
      <c r="H26" s="25"/>
      <c r="I26" s="25"/>
      <c r="J26" s="25"/>
      <c r="K26" s="25"/>
      <c r="L26" s="25"/>
      <c r="M26" s="25"/>
      <c r="N26" s="25"/>
      <c r="O26" s="25"/>
      <c r="P26" s="25"/>
      <c r="Q26" s="1241"/>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ht="25.5" customHeight="1">
      <c r="A30" s="25"/>
      <c r="B30" s="25"/>
      <c r="C30" s="25"/>
      <c r="D30" s="25"/>
      <c r="E30" s="25"/>
      <c r="F30" s="25"/>
      <c r="G30" s="25"/>
      <c r="H30" s="25"/>
      <c r="I30" s="25"/>
      <c r="J30" s="25"/>
      <c r="K30" s="25"/>
      <c r="L30" s="25"/>
      <c r="M30" s="25"/>
      <c r="N30" s="25"/>
      <c r="O30" s="25"/>
      <c r="P30" s="25"/>
    </row>
    <row r="31" spans="1:26">
      <c r="A31" s="25"/>
      <c r="B31" s="25"/>
      <c r="C31" s="25"/>
      <c r="D31" s="25"/>
      <c r="E31" s="25"/>
      <c r="F31" s="25"/>
      <c r="G31" s="25"/>
      <c r="O31" s="85"/>
      <c r="P31" s="85"/>
      <c r="Q31" s="1028"/>
      <c r="R31" s="1025"/>
      <c r="S31" s="86"/>
      <c r="T31" s="86"/>
      <c r="U31" s="86"/>
      <c r="V31" s="86"/>
      <c r="W31" s="86"/>
      <c r="X31" s="86"/>
      <c r="Y31" s="86"/>
      <c r="Z31" s="86"/>
    </row>
    <row r="32" spans="1:26">
      <c r="A32" s="25"/>
      <c r="B32" s="25"/>
      <c r="C32" s="25"/>
      <c r="D32" s="25"/>
      <c r="E32" s="25"/>
      <c r="F32" s="25"/>
      <c r="G32" s="25"/>
      <c r="O32" s="85"/>
      <c r="P32" s="85"/>
      <c r="Q32" s="1028"/>
      <c r="R32" s="1025"/>
      <c r="S32" s="86"/>
      <c r="T32" s="86"/>
      <c r="U32" s="86"/>
      <c r="V32" s="86"/>
      <c r="W32" s="86"/>
      <c r="X32" s="86"/>
      <c r="Y32" s="86"/>
      <c r="Z32" s="86"/>
    </row>
    <row r="33" spans="1:26">
      <c r="O33" s="85"/>
      <c r="P33" s="85"/>
      <c r="Q33" s="1028"/>
      <c r="R33" s="1025"/>
      <c r="S33" s="86"/>
      <c r="T33" s="86"/>
      <c r="U33" s="86"/>
      <c r="V33" s="86"/>
      <c r="W33" s="86"/>
      <c r="X33" s="86"/>
      <c r="Y33" s="86"/>
      <c r="Z33" s="86"/>
    </row>
    <row r="34" spans="1:26">
      <c r="O34" s="85"/>
      <c r="P34" s="85"/>
      <c r="Q34" s="1028"/>
      <c r="R34" s="1025"/>
      <c r="S34" s="86"/>
      <c r="T34" s="86"/>
      <c r="U34" s="86"/>
      <c r="V34" s="86"/>
      <c r="W34" s="86"/>
      <c r="X34" s="86"/>
      <c r="Y34" s="86"/>
      <c r="Z34" s="86"/>
    </row>
    <row r="35" spans="1:26" ht="51" customHeight="1">
      <c r="O35" s="85"/>
      <c r="P35" s="85"/>
      <c r="Q35" s="1028"/>
      <c r="R35" s="1025"/>
      <c r="S35" s="86"/>
      <c r="T35" s="86"/>
      <c r="U35" s="86"/>
      <c r="V35" s="86"/>
      <c r="W35" s="86"/>
      <c r="X35" s="86"/>
      <c r="Y35" s="86"/>
      <c r="Z35" s="86"/>
    </row>
    <row r="36" spans="1:26" ht="78" customHeight="1">
      <c r="H36" s="1119"/>
      <c r="I36" s="1119"/>
      <c r="J36" s="1119"/>
      <c r="K36" s="1119"/>
      <c r="L36" s="1119"/>
      <c r="M36" s="1119"/>
      <c r="N36" s="1119"/>
      <c r="O36" s="1119"/>
      <c r="P36" s="1119"/>
      <c r="Q36" s="1119"/>
      <c r="R36" s="1119"/>
      <c r="S36" s="1119"/>
      <c r="T36" s="1119"/>
      <c r="U36" s="1119"/>
      <c r="V36" s="1119"/>
      <c r="W36" s="1119"/>
      <c r="X36" s="1119"/>
      <c r="Y36" s="86"/>
      <c r="Z36" s="86"/>
    </row>
    <row r="37" spans="1:26">
      <c r="O37" s="86"/>
      <c r="P37" s="86"/>
      <c r="Q37" s="1028"/>
    </row>
    <row r="38" spans="1:26">
      <c r="A38" s="1119"/>
      <c r="B38" s="1119"/>
      <c r="C38" s="1119"/>
      <c r="D38" s="1119"/>
      <c r="E38" s="1119"/>
      <c r="F38" s="1119"/>
      <c r="G38" s="1119"/>
      <c r="O38" s="86"/>
      <c r="P38" s="86"/>
      <c r="Q38" s="1028"/>
    </row>
    <row r="39" spans="1:26">
      <c r="O39" s="86"/>
      <c r="P39" s="86"/>
      <c r="Q39" s="1028"/>
    </row>
    <row r="40" spans="1:26">
      <c r="O40" s="86"/>
      <c r="P40" s="86"/>
      <c r="Q40" s="1028"/>
    </row>
    <row r="41" spans="1:26">
      <c r="O41" s="86"/>
      <c r="P41" s="86"/>
      <c r="Q41" s="1028"/>
    </row>
    <row r="42" spans="1:26">
      <c r="O42" s="86"/>
      <c r="P42" s="86"/>
      <c r="Q42" s="1028"/>
      <c r="R42" s="1025"/>
      <c r="S42" s="86"/>
      <c r="T42" s="86"/>
      <c r="U42" s="86"/>
      <c r="V42" s="86"/>
      <c r="W42" s="86"/>
      <c r="X42" s="86"/>
      <c r="Y42" s="86"/>
      <c r="Z42" s="86"/>
    </row>
    <row r="43" spans="1:26">
      <c r="O43" s="86"/>
      <c r="P43" s="86"/>
      <c r="Q43" s="1028"/>
      <c r="R43" s="1025"/>
      <c r="S43" s="86"/>
      <c r="T43" s="86"/>
      <c r="U43" s="86"/>
      <c r="V43" s="86"/>
      <c r="W43" s="86"/>
      <c r="X43" s="86"/>
      <c r="Y43" s="86"/>
      <c r="Z43" s="86"/>
    </row>
    <row r="44" spans="1:26">
      <c r="O44" s="86"/>
      <c r="P44" s="86"/>
      <c r="Q44" s="1028"/>
      <c r="R44" s="1025"/>
      <c r="S44" s="86"/>
      <c r="T44" s="86"/>
      <c r="U44" s="86"/>
      <c r="V44" s="86"/>
      <c r="W44" s="86"/>
      <c r="X44" s="86"/>
      <c r="Y44" s="86"/>
      <c r="Z44" s="86"/>
    </row>
    <row r="45" spans="1:26">
      <c r="O45" s="86"/>
      <c r="P45" s="86"/>
      <c r="Q45" s="1028"/>
      <c r="R45" s="1025"/>
      <c r="S45" s="86"/>
      <c r="T45" s="86"/>
      <c r="U45" s="86"/>
      <c r="V45" s="86"/>
      <c r="W45" s="86"/>
      <c r="X45" s="86"/>
      <c r="Y45" s="86"/>
      <c r="Z45" s="86"/>
    </row>
    <row r="46" spans="1:26">
      <c r="O46" s="86"/>
      <c r="P46" s="86"/>
      <c r="Q46" s="1028"/>
      <c r="R46" s="1025"/>
      <c r="S46" s="86"/>
      <c r="T46" s="86"/>
      <c r="U46" s="86"/>
      <c r="V46" s="86"/>
      <c r="W46" s="86"/>
      <c r="X46" s="86"/>
      <c r="Y46" s="86"/>
      <c r="Z46" s="86"/>
    </row>
    <row r="47" spans="1:26">
      <c r="O47" s="86"/>
      <c r="P47" s="86"/>
      <c r="Q47" s="1028"/>
      <c r="R47" s="1025"/>
      <c r="S47" s="86"/>
      <c r="T47" s="86"/>
      <c r="U47" s="86"/>
      <c r="V47" s="86"/>
      <c r="W47" s="86"/>
      <c r="X47" s="86"/>
      <c r="Y47" s="86"/>
      <c r="Z47" s="86"/>
    </row>
    <row r="48" spans="1:26">
      <c r="H48" s="86"/>
      <c r="I48" s="86"/>
      <c r="J48" s="86"/>
      <c r="K48" s="86"/>
      <c r="L48" s="86"/>
      <c r="M48" s="86"/>
      <c r="N48" s="86"/>
      <c r="O48" s="86"/>
      <c r="P48" s="86"/>
      <c r="Q48" s="1028"/>
      <c r="R48" s="1025"/>
      <c r="S48" s="86"/>
      <c r="T48" s="86"/>
      <c r="U48" s="86"/>
      <c r="V48" s="86"/>
      <c r="W48" s="86"/>
      <c r="X48" s="86"/>
      <c r="Y48" s="86"/>
      <c r="Z48" s="86"/>
    </row>
    <row r="50" spans="2:7">
      <c r="B50" s="86"/>
      <c r="C50" s="86"/>
      <c r="D50" s="86"/>
      <c r="E50" s="86"/>
      <c r="F50" s="86"/>
      <c r="G50" s="86"/>
    </row>
    <row r="67" spans="18:23">
      <c r="R67" s="1025"/>
      <c r="S67" s="86"/>
      <c r="T67" s="86"/>
      <c r="U67" s="86"/>
      <c r="V67" s="86"/>
      <c r="W67" s="86"/>
    </row>
    <row r="68" spans="18:23">
      <c r="R68" s="1025"/>
      <c r="S68" s="86"/>
      <c r="T68" s="86"/>
      <c r="U68" s="86"/>
      <c r="V68" s="86"/>
      <c r="W68" s="86"/>
    </row>
    <row r="69" spans="18:23">
      <c r="R69" s="1025"/>
      <c r="S69" s="86"/>
      <c r="T69" s="86"/>
      <c r="U69" s="86"/>
      <c r="V69" s="86"/>
      <c r="W69" s="86"/>
    </row>
    <row r="70" spans="18:23">
      <c r="R70" s="1025"/>
      <c r="S70" s="86"/>
      <c r="T70" s="86"/>
      <c r="U70" s="86"/>
      <c r="V70" s="86"/>
      <c r="W70" s="86"/>
    </row>
    <row r="71" spans="18:23">
      <c r="R71" s="1025"/>
      <c r="S71" s="86"/>
      <c r="T71" s="86"/>
      <c r="U71" s="86"/>
      <c r="V71" s="86"/>
      <c r="W71" s="86"/>
    </row>
    <row r="72" spans="18:23">
      <c r="R72" s="1025"/>
      <c r="S72" s="86"/>
      <c r="T72" s="86"/>
      <c r="U72" s="86"/>
      <c r="V72" s="86"/>
      <c r="W72" s="86"/>
    </row>
    <row r="73" spans="18:23">
      <c r="R73" s="1025"/>
      <c r="S73" s="86"/>
      <c r="T73" s="86"/>
      <c r="U73" s="86"/>
      <c r="V73" s="86"/>
      <c r="W73" s="86"/>
    </row>
    <row r="74" spans="18:23">
      <c r="R74" s="1025"/>
      <c r="S74" s="86"/>
      <c r="T74" s="86"/>
      <c r="U74" s="86"/>
      <c r="V74" s="86"/>
      <c r="W74" s="86"/>
    </row>
    <row r="84" spans="18:23">
      <c r="R84" s="1025"/>
      <c r="S84" s="86"/>
      <c r="T84" s="86"/>
      <c r="U84" s="86"/>
      <c r="V84" s="86"/>
      <c r="W84" s="86"/>
    </row>
    <row r="85" spans="18:23">
      <c r="R85" s="1025"/>
      <c r="S85" s="86"/>
      <c r="T85" s="86"/>
      <c r="U85" s="86"/>
      <c r="V85" s="86"/>
      <c r="W85" s="86"/>
    </row>
    <row r="86" spans="18:23">
      <c r="R86" s="1025"/>
      <c r="S86" s="86"/>
      <c r="T86" s="86"/>
      <c r="U86" s="86"/>
      <c r="V86" s="86"/>
      <c r="W86" s="86"/>
    </row>
    <row r="87" spans="18:23">
      <c r="R87" s="1025"/>
      <c r="S87" s="86"/>
      <c r="T87" s="86"/>
      <c r="U87" s="86"/>
      <c r="V87" s="86"/>
      <c r="W87" s="86"/>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12" sqref="J12"/>
    </sheetView>
  </sheetViews>
  <sheetFormatPr baseColWidth="10" defaultColWidth="11.42578125" defaultRowHeight="15"/>
  <cols>
    <col min="1" max="1" width="16.7109375" style="179" customWidth="1"/>
    <col min="2" max="2" width="32.140625" style="964" customWidth="1"/>
    <col min="3" max="3" width="32.42578125" style="964" customWidth="1"/>
    <col min="4" max="4" width="34.7109375" style="964" customWidth="1"/>
    <col min="5" max="5" width="36.5703125" style="964" customWidth="1"/>
    <col min="6" max="6" width="26.28515625" style="69" customWidth="1"/>
    <col min="7" max="7" width="23.85546875" style="69" customWidth="1"/>
    <col min="8" max="8" width="17.7109375" style="69" customWidth="1"/>
    <col min="9" max="9" width="20.7109375" style="69" customWidth="1"/>
    <col min="10" max="10" width="16.85546875" style="69" customWidth="1"/>
    <col min="11" max="11" width="14.5703125" style="69" customWidth="1"/>
    <col min="12" max="12" width="15" style="69" customWidth="1"/>
    <col min="13" max="13" width="17.28515625" style="69" customWidth="1"/>
    <col min="14" max="14" width="25.28515625" style="69" customWidth="1"/>
    <col min="15" max="15" width="20.42578125" style="69" customWidth="1"/>
    <col min="16" max="16" width="14.7109375" style="69" customWidth="1"/>
    <col min="17" max="17" width="13" style="69" customWidth="1"/>
    <col min="18" max="21" width="11.42578125" style="69"/>
    <col min="22" max="22" width="18.7109375" style="69" bestFit="1" customWidth="1"/>
    <col min="23" max="16384" width="11.42578125" style="69"/>
  </cols>
  <sheetData>
    <row r="1" spans="1:28" ht="104.25" customHeight="1">
      <c r="A1" s="2241"/>
      <c r="B1" s="2241"/>
      <c r="C1" s="2241"/>
      <c r="D1" s="2241"/>
      <c r="E1" s="2241"/>
      <c r="F1" s="2241"/>
      <c r="G1" s="2241"/>
      <c r="H1" s="2241"/>
      <c r="I1" s="2241"/>
      <c r="J1" s="2241"/>
      <c r="K1" s="2241"/>
      <c r="L1" s="2241"/>
      <c r="M1" s="2241"/>
    </row>
    <row r="2" spans="1:28" s="32" customFormat="1" ht="8.25" customHeight="1">
      <c r="A2" s="1033"/>
      <c r="B2" s="857"/>
      <c r="C2" s="857"/>
      <c r="D2" s="857"/>
      <c r="E2" s="857"/>
      <c r="F2" s="519"/>
      <c r="G2" s="519"/>
      <c r="H2" s="164"/>
      <c r="I2" s="164"/>
      <c r="J2" s="164"/>
      <c r="K2" s="164"/>
      <c r="L2" s="164"/>
      <c r="M2" s="164"/>
    </row>
    <row r="3" spans="1:28" ht="73.5" customHeight="1">
      <c r="A3" s="1016" t="s">
        <v>211</v>
      </c>
      <c r="B3" s="297" t="s">
        <v>646</v>
      </c>
      <c r="C3" s="296" t="s">
        <v>576</v>
      </c>
      <c r="D3" s="296" t="s">
        <v>577</v>
      </c>
      <c r="E3" s="296" t="s">
        <v>578</v>
      </c>
      <c r="F3" s="297" t="s">
        <v>579</v>
      </c>
      <c r="G3" s="298" t="s">
        <v>502</v>
      </c>
      <c r="H3"/>
      <c r="I3"/>
      <c r="J3"/>
      <c r="K3"/>
      <c r="L3"/>
      <c r="M3"/>
      <c r="N3" s="18"/>
      <c r="O3" s="18"/>
      <c r="P3" s="18"/>
      <c r="Q3" s="18"/>
    </row>
    <row r="4" spans="1:28" s="836" customFormat="1" ht="18.75">
      <c r="A4" s="1120" t="s">
        <v>441</v>
      </c>
      <c r="B4" s="965">
        <v>1005990</v>
      </c>
      <c r="C4" s="718">
        <f t="shared" ref="C4:C9" si="0">D4+E4</f>
        <v>593477</v>
      </c>
      <c r="D4" s="717">
        <v>586713</v>
      </c>
      <c r="E4" s="717">
        <v>6764</v>
      </c>
      <c r="F4" s="1029">
        <f t="shared" ref="F4:F11" si="1">+B4+D4+E4</f>
        <v>1599467</v>
      </c>
      <c r="G4" s="1030">
        <f>C4/B4</f>
        <v>0.58994323999244525</v>
      </c>
      <c r="O4" s="243"/>
      <c r="P4" s="243"/>
      <c r="Q4" s="243"/>
    </row>
    <row r="5" spans="1:28" s="836" customFormat="1" ht="18.75">
      <c r="A5" s="1120" t="s">
        <v>442</v>
      </c>
      <c r="B5" s="965">
        <v>992746</v>
      </c>
      <c r="C5" s="718">
        <f t="shared" si="0"/>
        <v>736925</v>
      </c>
      <c r="D5" s="717">
        <v>718099</v>
      </c>
      <c r="E5" s="717">
        <v>18826</v>
      </c>
      <c r="F5" s="1029">
        <f t="shared" si="1"/>
        <v>1729671</v>
      </c>
      <c r="G5" s="1030">
        <f t="shared" ref="G5:G11" si="2">C5/B5</f>
        <v>0.74230971467021778</v>
      </c>
      <c r="N5" s="1031"/>
      <c r="O5" s="243"/>
      <c r="P5" s="243"/>
      <c r="Q5" s="243"/>
    </row>
    <row r="6" spans="1:28" s="836" customFormat="1" ht="18.75">
      <c r="A6" s="1120" t="s">
        <v>173</v>
      </c>
      <c r="B6" s="965">
        <v>1084705</v>
      </c>
      <c r="C6" s="718">
        <f t="shared" si="0"/>
        <v>1011527</v>
      </c>
      <c r="D6" s="717">
        <v>965195</v>
      </c>
      <c r="E6" s="717">
        <v>46332</v>
      </c>
      <c r="F6" s="1029">
        <f t="shared" si="1"/>
        <v>2096232</v>
      </c>
      <c r="G6" s="1030">
        <f t="shared" si="2"/>
        <v>0.93253649609801748</v>
      </c>
      <c r="N6" s="1031"/>
      <c r="O6" s="243"/>
      <c r="P6" s="243"/>
      <c r="Q6" s="243"/>
    </row>
    <row r="7" spans="1:28" s="836" customFormat="1" ht="18.75">
      <c r="A7" s="1120" t="s">
        <v>174</v>
      </c>
      <c r="B7" s="965">
        <v>1183463</v>
      </c>
      <c r="C7" s="718">
        <f t="shared" si="0"/>
        <v>1234529</v>
      </c>
      <c r="D7" s="717">
        <v>1163938</v>
      </c>
      <c r="E7" s="717">
        <v>70591</v>
      </c>
      <c r="F7" s="1029">
        <f t="shared" si="1"/>
        <v>2417992</v>
      </c>
      <c r="G7" s="1030">
        <f t="shared" si="2"/>
        <v>1.043149637969248</v>
      </c>
      <c r="N7" s="1031"/>
      <c r="O7" s="243"/>
      <c r="P7" s="243"/>
      <c r="Q7" s="243"/>
    </row>
    <row r="8" spans="1:28" s="836" customFormat="1" ht="18.75">
      <c r="A8" s="1120" t="s">
        <v>443</v>
      </c>
      <c r="B8" s="965">
        <v>1224959</v>
      </c>
      <c r="C8" s="718">
        <f t="shared" si="0"/>
        <v>1361984</v>
      </c>
      <c r="D8" s="717">
        <v>1266038</v>
      </c>
      <c r="E8" s="717">
        <v>95946</v>
      </c>
      <c r="F8" s="1029">
        <f t="shared" si="1"/>
        <v>2586943</v>
      </c>
      <c r="G8" s="1030">
        <f t="shared" si="2"/>
        <v>1.1118608867725368</v>
      </c>
      <c r="N8" s="1031"/>
      <c r="O8" s="243"/>
      <c r="P8" s="243"/>
      <c r="Q8" s="243"/>
    </row>
    <row r="9" spans="1:28" s="836" customFormat="1" ht="18.75">
      <c r="A9" s="1120" t="s">
        <v>444</v>
      </c>
      <c r="B9" s="965">
        <v>1270865</v>
      </c>
      <c r="C9" s="718">
        <f t="shared" si="0"/>
        <v>1476870</v>
      </c>
      <c r="D9" s="717">
        <v>1362366</v>
      </c>
      <c r="E9" s="717">
        <v>114504</v>
      </c>
      <c r="F9" s="1029">
        <f t="shared" si="1"/>
        <v>2747735</v>
      </c>
      <c r="G9" s="1030">
        <f t="shared" si="2"/>
        <v>1.1620982559123116</v>
      </c>
      <c r="N9" s="1031"/>
      <c r="O9" s="243"/>
      <c r="P9" s="243"/>
      <c r="Q9" s="243"/>
    </row>
    <row r="10" spans="1:28" s="836" customFormat="1" ht="18.75">
      <c r="A10" s="1120" t="s">
        <v>499</v>
      </c>
      <c r="B10" s="965">
        <v>1353109</v>
      </c>
      <c r="C10" s="718">
        <f>D10+E10</f>
        <v>1612217</v>
      </c>
      <c r="D10" s="717">
        <v>1478208</v>
      </c>
      <c r="E10" s="717">
        <v>134009</v>
      </c>
      <c r="F10" s="1029">
        <f t="shared" si="1"/>
        <v>2965326</v>
      </c>
      <c r="G10" s="1030">
        <f t="shared" si="2"/>
        <v>1.1914908555038803</v>
      </c>
      <c r="N10" s="1031"/>
      <c r="O10" s="243"/>
      <c r="P10" s="243"/>
      <c r="Q10" s="243"/>
    </row>
    <row r="11" spans="1:28" s="836" customFormat="1" ht="18" customHeight="1">
      <c r="A11" s="1120" t="s">
        <v>515</v>
      </c>
      <c r="B11" s="965">
        <v>1451773</v>
      </c>
      <c r="C11" s="718">
        <f>D11+E11</f>
        <v>1773174</v>
      </c>
      <c r="D11" s="717">
        <v>1621827</v>
      </c>
      <c r="E11" s="717">
        <v>151347</v>
      </c>
      <c r="F11" s="1029">
        <f t="shared" si="1"/>
        <v>3224947</v>
      </c>
      <c r="G11" s="1030">
        <f t="shared" si="2"/>
        <v>1.2213851614543045</v>
      </c>
      <c r="K11" s="1032"/>
      <c r="L11" s="1032"/>
      <c r="M11" s="1032"/>
      <c r="N11" s="1031"/>
      <c r="O11" s="243"/>
      <c r="P11" s="243"/>
      <c r="Q11" s="243"/>
    </row>
    <row r="12" spans="1:28" s="836" customFormat="1" ht="18" customHeight="1">
      <c r="A12" s="1313" t="s">
        <v>869</v>
      </c>
      <c r="B12" s="1314">
        <v>1544927</v>
      </c>
      <c r="C12" s="1315">
        <v>1862134</v>
      </c>
      <c r="D12" s="1316">
        <v>1683703</v>
      </c>
      <c r="E12" s="1316">
        <v>178431</v>
      </c>
      <c r="F12" s="1317">
        <f>+B12+D12+E12</f>
        <v>3407061</v>
      </c>
      <c r="G12" s="1318">
        <f>C12/B12</f>
        <v>1.2053216753930769</v>
      </c>
      <c r="J12" s="1032"/>
      <c r="K12" s="1032"/>
      <c r="L12" s="1032"/>
      <c r="M12" s="1032"/>
      <c r="N12" s="243"/>
      <c r="O12" s="243"/>
      <c r="P12" s="243"/>
      <c r="Q12" s="243"/>
    </row>
    <row r="13" spans="1:28" s="836" customFormat="1" ht="18" customHeight="1">
      <c r="A13" s="1313" t="s">
        <v>912</v>
      </c>
      <c r="B13" s="1314">
        <v>1668163</v>
      </c>
      <c r="C13" s="1315">
        <v>2031653</v>
      </c>
      <c r="D13" s="1316">
        <v>1839469</v>
      </c>
      <c r="E13" s="1316">
        <v>192184</v>
      </c>
      <c r="F13" s="1317">
        <v>3699816</v>
      </c>
      <c r="G13" s="1318">
        <v>1.2178983708426574</v>
      </c>
      <c r="J13" s="1032"/>
      <c r="K13" s="1032"/>
      <c r="L13" s="1032"/>
      <c r="M13" s="1032"/>
      <c r="N13" s="243"/>
      <c r="O13" s="243"/>
      <c r="P13" s="243"/>
      <c r="Q13" s="243"/>
    </row>
    <row r="14" spans="1:28" ht="18.75">
      <c r="A14" s="1319" t="s">
        <v>999</v>
      </c>
      <c r="B14" s="1320">
        <v>1791177</v>
      </c>
      <c r="C14" s="1321">
        <f>D14+E14</f>
        <v>2185183</v>
      </c>
      <c r="D14" s="1322">
        <v>1980008</v>
      </c>
      <c r="E14" s="1322">
        <v>205175</v>
      </c>
      <c r="F14" s="1323">
        <f>+B14+D14+E14</f>
        <v>3976360</v>
      </c>
      <c r="G14" s="1324">
        <f>C14/B14</f>
        <v>1.2199704440153039</v>
      </c>
      <c r="H14" s="25"/>
      <c r="I14" s="25"/>
      <c r="J14" s="25"/>
      <c r="K14" s="25"/>
      <c r="L14" s="25"/>
      <c r="M14" s="25"/>
      <c r="N14" s="25"/>
      <c r="O14" s="25"/>
      <c r="P14" s="25"/>
      <c r="Q14" s="25"/>
    </row>
    <row r="15" spans="1:28" ht="25.5" customHeight="1">
      <c r="A15" s="1220" t="s">
        <v>884</v>
      </c>
      <c r="B15" s="966"/>
      <c r="C15" s="966"/>
      <c r="D15" s="966"/>
      <c r="E15" s="966"/>
      <c r="F15" s="25"/>
      <c r="G15" s="25"/>
      <c r="H15" s="25"/>
      <c r="I15" s="25"/>
      <c r="J15" s="25"/>
      <c r="K15" s="25"/>
      <c r="L15" s="25"/>
      <c r="M15" s="25"/>
      <c r="N15" s="25"/>
      <c r="O15" s="25"/>
      <c r="P15" s="25"/>
      <c r="Q15" s="25"/>
      <c r="AB15" s="69" t="s">
        <v>25</v>
      </c>
    </row>
    <row r="16" spans="1:28" ht="25.5" customHeight="1">
      <c r="A16" s="25"/>
      <c r="B16" s="966"/>
      <c r="C16" s="966"/>
      <c r="D16" s="966"/>
      <c r="E16" s="966"/>
      <c r="F16" s="25"/>
      <c r="G16" s="25"/>
      <c r="H16" s="25"/>
      <c r="I16" s="25"/>
      <c r="J16" s="25"/>
      <c r="K16" s="25"/>
      <c r="L16" s="25"/>
      <c r="M16" s="25"/>
      <c r="N16" s="25"/>
      <c r="O16" s="25"/>
      <c r="P16" s="25"/>
      <c r="Q16" s="25"/>
    </row>
    <row r="17" spans="1:18" ht="25.5" customHeight="1">
      <c r="A17" s="25"/>
      <c r="B17" s="966"/>
      <c r="C17" s="966"/>
      <c r="D17" s="966"/>
      <c r="E17" s="966"/>
      <c r="F17" s="25"/>
      <c r="G17" s="25"/>
      <c r="H17" s="25"/>
      <c r="I17" s="25"/>
      <c r="J17" s="25"/>
      <c r="K17" s="25"/>
      <c r="L17" s="25"/>
      <c r="M17" s="25"/>
      <c r="N17" s="25"/>
      <c r="O17" s="25"/>
      <c r="P17" s="25"/>
      <c r="Q17" s="25"/>
    </row>
    <row r="18" spans="1:18" ht="25.5" customHeight="1">
      <c r="A18" s="25"/>
      <c r="B18" s="966"/>
      <c r="C18" s="966"/>
      <c r="D18" s="966"/>
      <c r="E18" s="966"/>
      <c r="F18" s="25"/>
      <c r="G18" s="25"/>
      <c r="H18" s="25"/>
      <c r="I18" s="25"/>
      <c r="J18" s="25"/>
      <c r="K18" s="25"/>
      <c r="L18" s="25"/>
      <c r="M18" s="25"/>
      <c r="N18" s="25"/>
      <c r="O18" s="25"/>
      <c r="P18" s="25"/>
      <c r="Q18" s="25"/>
    </row>
    <row r="19" spans="1:18" ht="25.5" customHeight="1">
      <c r="A19" s="25"/>
      <c r="B19" s="966"/>
      <c r="C19" s="966"/>
      <c r="D19" s="966"/>
      <c r="E19" s="966"/>
      <c r="F19" s="25"/>
      <c r="G19" s="25"/>
      <c r="H19" s="25"/>
      <c r="I19" s="25"/>
      <c r="J19" s="25"/>
      <c r="K19" s="25"/>
      <c r="L19" s="25"/>
      <c r="M19" s="25"/>
      <c r="N19" s="25"/>
      <c r="O19" s="25"/>
      <c r="P19" s="25"/>
      <c r="Q19" s="25"/>
    </row>
    <row r="20" spans="1:18" ht="25.5" customHeight="1">
      <c r="A20" s="25"/>
      <c r="B20" s="966"/>
      <c r="C20" s="966"/>
      <c r="D20" s="966"/>
      <c r="E20" s="966"/>
      <c r="F20" s="25"/>
      <c r="G20" s="25"/>
      <c r="H20" s="25"/>
      <c r="I20" s="25"/>
      <c r="J20" s="25"/>
      <c r="K20" s="25"/>
      <c r="L20" s="25"/>
      <c r="M20" s="25"/>
      <c r="N20" s="25"/>
      <c r="O20" s="25"/>
      <c r="P20" s="25"/>
      <c r="Q20" s="25"/>
    </row>
    <row r="21" spans="1:18" ht="25.5" customHeight="1">
      <c r="A21" s="25"/>
      <c r="B21" s="966"/>
      <c r="C21" s="966"/>
      <c r="D21" s="966"/>
      <c r="E21" s="966"/>
      <c r="F21" s="25"/>
      <c r="G21" s="25"/>
      <c r="H21" s="25"/>
      <c r="I21" s="25"/>
      <c r="J21" s="25"/>
      <c r="K21" s="25"/>
      <c r="L21" s="25"/>
      <c r="M21" s="25"/>
      <c r="N21" s="25"/>
      <c r="O21" s="25"/>
      <c r="P21" s="25"/>
      <c r="Q21" s="25"/>
    </row>
    <row r="22" spans="1:18" ht="25.5" customHeight="1">
      <c r="A22" s="25"/>
      <c r="B22" s="966"/>
      <c r="C22" s="966"/>
      <c r="D22" s="966"/>
      <c r="E22" s="966"/>
      <c r="F22" s="25"/>
      <c r="G22" s="25"/>
      <c r="H22" s="25"/>
      <c r="I22" s="25"/>
      <c r="J22" s="25"/>
      <c r="K22" s="25"/>
      <c r="L22" s="25"/>
      <c r="M22" s="25"/>
      <c r="N22" s="25"/>
      <c r="O22" s="25"/>
      <c r="P22" s="25"/>
      <c r="Q22" s="25"/>
    </row>
    <row r="23" spans="1:18" ht="25.5" customHeight="1">
      <c r="A23" s="25"/>
      <c r="B23" s="966"/>
      <c r="C23" s="966"/>
      <c r="D23" s="966"/>
      <c r="E23" s="966"/>
      <c r="F23" s="25"/>
      <c r="G23" s="25"/>
      <c r="H23" s="25"/>
      <c r="I23" s="25"/>
      <c r="J23" s="25"/>
      <c r="K23" s="25"/>
      <c r="L23" s="25"/>
      <c r="M23" s="25"/>
      <c r="N23" s="25"/>
      <c r="O23" s="25"/>
      <c r="P23" s="25"/>
      <c r="Q23" s="25"/>
    </row>
    <row r="24" spans="1:18" ht="25.5" customHeight="1">
      <c r="A24" s="25"/>
      <c r="B24" s="966"/>
      <c r="C24" s="966"/>
      <c r="D24" s="966"/>
      <c r="E24" s="966"/>
      <c r="F24" s="25"/>
      <c r="G24" s="25"/>
      <c r="H24" s="25"/>
      <c r="I24" s="25"/>
      <c r="J24" s="25"/>
      <c r="K24" s="25"/>
      <c r="L24" s="25"/>
      <c r="M24" s="25"/>
      <c r="N24" s="25"/>
      <c r="O24" s="25"/>
      <c r="P24" s="25"/>
      <c r="Q24" s="25"/>
    </row>
    <row r="25" spans="1:18" ht="25.5" customHeight="1">
      <c r="A25" s="25"/>
      <c r="B25" s="966"/>
      <c r="C25" s="966"/>
      <c r="D25" s="966"/>
      <c r="E25" s="966"/>
      <c r="F25" s="25"/>
      <c r="G25" s="25"/>
      <c r="H25" s="25"/>
      <c r="I25" s="25"/>
      <c r="J25" s="25"/>
      <c r="K25" s="25"/>
      <c r="L25" s="25"/>
      <c r="M25" s="25"/>
      <c r="N25" s="25"/>
      <c r="O25" s="25"/>
      <c r="P25" s="25"/>
      <c r="Q25" s="25"/>
    </row>
    <row r="26" spans="1:18" ht="25.5" customHeight="1">
      <c r="A26" s="25"/>
      <c r="B26" s="966"/>
      <c r="C26" s="966"/>
      <c r="D26" s="966"/>
      <c r="E26" s="966"/>
      <c r="F26" s="25"/>
      <c r="G26" s="25"/>
      <c r="H26" s="25"/>
      <c r="I26" s="25"/>
      <c r="J26" s="25"/>
      <c r="K26" s="25"/>
      <c r="L26" s="25"/>
      <c r="M26" s="25"/>
      <c r="N26" s="25"/>
      <c r="O26" s="25"/>
      <c r="P26" s="25"/>
      <c r="Q26" s="25"/>
    </row>
    <row r="27" spans="1:18" ht="25.5" customHeight="1">
      <c r="A27" s="25"/>
      <c r="B27" s="966"/>
      <c r="C27" s="966"/>
      <c r="D27" s="966"/>
      <c r="E27" s="966"/>
      <c r="F27" s="25"/>
      <c r="G27" s="25"/>
      <c r="H27" s="25"/>
      <c r="I27" s="25"/>
      <c r="J27" s="25"/>
      <c r="K27" s="25"/>
      <c r="L27" s="25"/>
      <c r="M27" s="25"/>
      <c r="N27" s="25"/>
      <c r="O27" s="25"/>
      <c r="P27" s="25"/>
      <c r="Q27" s="25"/>
      <c r="R27" s="69" t="s">
        <v>25</v>
      </c>
    </row>
    <row r="28" spans="1:18" ht="25.5" customHeight="1">
      <c r="A28" s="25"/>
      <c r="B28" s="966"/>
      <c r="C28" s="966"/>
      <c r="D28" s="966"/>
      <c r="E28" s="966"/>
      <c r="F28" s="25"/>
      <c r="G28" s="25"/>
      <c r="H28" s="25"/>
      <c r="I28" s="25"/>
      <c r="J28" s="25"/>
      <c r="K28" s="25"/>
      <c r="L28" s="25"/>
      <c r="M28" s="25"/>
      <c r="N28" s="25"/>
      <c r="O28" s="25"/>
      <c r="P28" s="25"/>
      <c r="Q28" s="25"/>
    </row>
    <row r="29" spans="1:18" ht="25.5" customHeight="1">
      <c r="A29" s="25"/>
      <c r="B29" s="966"/>
      <c r="C29" s="966"/>
      <c r="D29" s="966"/>
      <c r="E29" s="966"/>
      <c r="F29" s="25"/>
      <c r="G29" s="25"/>
      <c r="H29" s="25"/>
      <c r="I29" s="25"/>
      <c r="J29" s="25"/>
      <c r="K29" s="25"/>
      <c r="L29" s="25"/>
      <c r="M29" s="25"/>
      <c r="N29" s="25"/>
      <c r="O29" s="25"/>
      <c r="P29" s="25"/>
      <c r="Q29" s="25"/>
    </row>
    <row r="30" spans="1:18" ht="25.5" customHeight="1">
      <c r="A30" s="25"/>
      <c r="B30" s="966"/>
      <c r="C30" s="966"/>
      <c r="D30" s="966"/>
      <c r="E30" s="966"/>
      <c r="F30" s="25"/>
      <c r="G30" s="25"/>
      <c r="H30" s="25"/>
      <c r="I30" s="25"/>
      <c r="J30" s="25"/>
      <c r="K30" s="25"/>
      <c r="L30" s="25"/>
      <c r="M30" s="25"/>
      <c r="N30" s="25"/>
      <c r="O30" s="25"/>
      <c r="P30" s="25"/>
      <c r="Q30" s="25"/>
    </row>
    <row r="31" spans="1:18" ht="25.5" customHeight="1">
      <c r="A31" s="25"/>
      <c r="B31" s="966"/>
      <c r="C31" s="966"/>
      <c r="D31" s="966"/>
      <c r="E31" s="966"/>
      <c r="F31" s="25"/>
      <c r="G31" s="25"/>
      <c r="H31" s="25"/>
      <c r="I31" s="25"/>
      <c r="J31" s="25"/>
      <c r="K31" s="25"/>
      <c r="L31" s="25"/>
      <c r="M31" s="25"/>
      <c r="N31" s="25"/>
      <c r="O31" s="25"/>
      <c r="P31" s="25"/>
      <c r="Q31" s="25"/>
    </row>
    <row r="32" spans="1:18" ht="25.5" customHeight="1">
      <c r="A32" s="25"/>
      <c r="B32" s="966"/>
      <c r="C32" s="966"/>
      <c r="D32" s="966"/>
      <c r="E32" s="966"/>
      <c r="F32" s="25"/>
      <c r="G32" s="25"/>
      <c r="H32" s="25"/>
      <c r="I32" s="25"/>
      <c r="J32" s="25"/>
      <c r="K32" s="25"/>
      <c r="L32" s="25"/>
      <c r="M32" s="25"/>
      <c r="N32" s="25" t="s">
        <v>156</v>
      </c>
      <c r="O32" s="25"/>
      <c r="P32" s="25"/>
      <c r="Q32" s="25"/>
    </row>
    <row r="33" spans="1:25" ht="25.5" customHeight="1">
      <c r="A33" s="25"/>
      <c r="B33" s="966"/>
      <c r="C33" s="966"/>
      <c r="D33" s="966"/>
      <c r="E33" s="966"/>
      <c r="F33" s="25"/>
      <c r="G33" s="25"/>
      <c r="H33" s="25"/>
      <c r="I33" s="25"/>
      <c r="J33" s="25"/>
      <c r="K33" s="25"/>
      <c r="L33" s="25"/>
      <c r="M33" s="25"/>
      <c r="N33" s="25"/>
      <c r="O33" s="25"/>
      <c r="P33" s="25"/>
      <c r="Q33" s="25"/>
    </row>
    <row r="34" spans="1:25" ht="25.5" customHeight="1">
      <c r="A34" s="25"/>
      <c r="B34" s="966"/>
      <c r="C34" s="966"/>
      <c r="D34" s="966"/>
      <c r="E34" s="966"/>
      <c r="F34" s="25"/>
      <c r="G34" s="25"/>
      <c r="H34" s="25"/>
      <c r="I34" s="25"/>
      <c r="J34" s="25"/>
      <c r="K34" s="25"/>
      <c r="L34" s="25"/>
      <c r="M34" s="25"/>
      <c r="N34" s="25"/>
      <c r="O34" s="25"/>
      <c r="P34" s="25"/>
      <c r="Q34" s="25"/>
    </row>
    <row r="35" spans="1:25">
      <c r="A35" s="25"/>
      <c r="B35" s="966"/>
      <c r="C35" s="966"/>
      <c r="D35" s="966"/>
      <c r="E35" s="966"/>
      <c r="F35" s="25"/>
      <c r="G35" s="25"/>
      <c r="N35" s="85"/>
      <c r="O35" s="85"/>
      <c r="P35" s="85"/>
      <c r="Q35" s="85"/>
      <c r="R35" s="86"/>
      <c r="S35" s="86"/>
      <c r="T35" s="86"/>
      <c r="U35" s="86"/>
      <c r="V35" s="86"/>
      <c r="W35" s="86"/>
    </row>
    <row r="36" spans="1:25">
      <c r="N36" s="85"/>
      <c r="O36" s="85"/>
      <c r="P36" s="85"/>
      <c r="Q36" s="85"/>
      <c r="R36" s="86"/>
      <c r="S36" s="86"/>
      <c r="T36" s="86"/>
      <c r="U36" s="86"/>
      <c r="V36" s="86"/>
      <c r="W36" s="86"/>
    </row>
    <row r="37" spans="1:25">
      <c r="N37" s="85"/>
      <c r="O37" s="85"/>
      <c r="P37" s="85"/>
      <c r="Q37" s="85"/>
      <c r="R37" s="86"/>
      <c r="S37" s="86"/>
      <c r="T37" s="86"/>
      <c r="U37" s="86"/>
      <c r="V37" s="86"/>
      <c r="W37" s="86"/>
    </row>
    <row r="38" spans="1:25">
      <c r="N38" s="85"/>
      <c r="O38" s="85"/>
      <c r="P38" s="85"/>
      <c r="Q38" s="85"/>
      <c r="R38" s="86"/>
      <c r="S38" s="86"/>
      <c r="T38" s="86"/>
      <c r="U38" s="86"/>
      <c r="V38" s="86"/>
      <c r="W38" s="86"/>
    </row>
    <row r="39" spans="1:25" ht="51" customHeight="1">
      <c r="N39" s="85"/>
      <c r="O39" s="85"/>
      <c r="P39" s="85"/>
      <c r="Q39" s="85"/>
      <c r="R39" s="86"/>
      <c r="S39" s="86"/>
      <c r="T39" s="86"/>
      <c r="U39" s="86"/>
      <c r="V39" s="86"/>
      <c r="W39" s="86"/>
    </row>
    <row r="40" spans="1:25" ht="78" customHeight="1">
      <c r="H40" s="1119"/>
      <c r="I40" s="1119"/>
      <c r="J40" s="1119"/>
      <c r="K40" s="1119"/>
      <c r="L40" s="1119"/>
      <c r="M40" s="1119"/>
      <c r="N40" s="1119"/>
      <c r="O40" s="1119"/>
      <c r="P40" s="1119"/>
      <c r="Q40" s="1119"/>
      <c r="R40" s="1119"/>
      <c r="S40" s="1119"/>
      <c r="T40" s="1119"/>
      <c r="U40" s="86"/>
      <c r="V40" s="86"/>
      <c r="W40" s="86"/>
    </row>
    <row r="41" spans="1:25" ht="23.25">
      <c r="A41" s="1119"/>
      <c r="B41" s="1119"/>
      <c r="C41" s="1119"/>
      <c r="D41" s="1119"/>
      <c r="E41" s="1119"/>
      <c r="F41" s="1119"/>
      <c r="G41" s="1119"/>
      <c r="N41" s="86"/>
      <c r="O41" s="86"/>
      <c r="P41" s="86"/>
      <c r="Q41" s="86"/>
      <c r="R41" s="86"/>
    </row>
    <row r="42" spans="1:25">
      <c r="N42" s="86"/>
      <c r="O42" s="86"/>
      <c r="P42" s="86"/>
      <c r="Q42" s="86"/>
      <c r="R42" s="86"/>
    </row>
    <row r="43" spans="1:25">
      <c r="N43" s="86"/>
      <c r="O43" s="86"/>
      <c r="P43" s="86"/>
      <c r="Q43" s="86"/>
      <c r="R43" s="86"/>
    </row>
    <row r="44" spans="1:25">
      <c r="N44" s="86"/>
      <c r="O44" s="86"/>
      <c r="P44" s="86"/>
      <c r="Q44" s="86"/>
      <c r="R44" s="86"/>
    </row>
    <row r="45" spans="1:25">
      <c r="N45" s="86"/>
      <c r="O45" s="86"/>
      <c r="P45" s="86"/>
      <c r="Q45" s="86"/>
      <c r="R45" s="86"/>
    </row>
    <row r="46" spans="1:25">
      <c r="N46" s="86"/>
      <c r="O46" s="86"/>
      <c r="P46" s="86"/>
      <c r="Q46" s="86"/>
      <c r="R46" s="86"/>
      <c r="S46" s="86"/>
      <c r="T46" s="86"/>
      <c r="U46" s="86"/>
      <c r="V46" s="86"/>
      <c r="W46" s="86"/>
      <c r="X46" s="86"/>
      <c r="Y46" s="86"/>
    </row>
    <row r="47" spans="1:25">
      <c r="N47" s="86"/>
      <c r="O47" s="86"/>
      <c r="P47" s="86"/>
      <c r="Q47" s="86"/>
      <c r="R47" s="86"/>
      <c r="S47" s="86"/>
      <c r="T47" s="86"/>
      <c r="U47" s="86"/>
      <c r="V47" s="86"/>
      <c r="W47" s="86"/>
      <c r="X47" s="86"/>
      <c r="Y47" s="86"/>
    </row>
    <row r="48" spans="1:25">
      <c r="N48" s="86"/>
      <c r="O48" s="86"/>
      <c r="P48" s="86"/>
      <c r="Q48" s="86"/>
      <c r="R48" s="86"/>
      <c r="S48" s="86"/>
      <c r="T48" s="86"/>
      <c r="U48" s="86"/>
      <c r="V48" s="86"/>
      <c r="W48" s="86"/>
      <c r="X48" s="86"/>
      <c r="Y48" s="86"/>
    </row>
    <row r="49" spans="2:25">
      <c r="N49" s="86"/>
      <c r="O49" s="86"/>
      <c r="P49" s="86"/>
      <c r="Q49" s="86"/>
      <c r="R49" s="86"/>
      <c r="S49" s="86"/>
      <c r="T49" s="86"/>
      <c r="U49" s="86"/>
      <c r="V49" s="86"/>
      <c r="W49" s="86"/>
      <c r="X49" s="86"/>
      <c r="Y49" s="86"/>
    </row>
    <row r="50" spans="2:25">
      <c r="N50" s="86"/>
      <c r="O50" s="86"/>
      <c r="P50" s="86"/>
      <c r="Q50" s="86"/>
      <c r="R50" s="86"/>
      <c r="S50" s="86"/>
      <c r="T50" s="86"/>
      <c r="U50" s="86"/>
      <c r="V50" s="86"/>
      <c r="W50" s="86"/>
      <c r="X50" s="86"/>
      <c r="Y50" s="86"/>
    </row>
    <row r="51" spans="2:25">
      <c r="N51" s="86"/>
      <c r="O51" s="86"/>
      <c r="P51" s="86"/>
      <c r="Q51" s="86"/>
      <c r="R51" s="86"/>
      <c r="S51" s="86"/>
      <c r="T51" s="86"/>
      <c r="U51" s="86"/>
      <c r="V51" s="86"/>
      <c r="W51" s="86"/>
      <c r="X51" s="86"/>
      <c r="Y51" s="86"/>
    </row>
    <row r="52" spans="2:25">
      <c r="H52" s="86"/>
      <c r="I52" s="86"/>
      <c r="J52" s="86"/>
      <c r="K52" s="86"/>
      <c r="L52" s="86"/>
      <c r="M52" s="86"/>
      <c r="N52" s="86"/>
      <c r="O52" s="86"/>
      <c r="P52" s="86"/>
      <c r="Q52" s="86"/>
      <c r="R52" s="86"/>
      <c r="S52" s="86"/>
      <c r="T52" s="86"/>
      <c r="U52" s="86"/>
      <c r="V52" s="86"/>
      <c r="W52" s="86"/>
      <c r="X52" s="86"/>
      <c r="Y52" s="86"/>
    </row>
    <row r="53" spans="2:25">
      <c r="B53" s="967"/>
      <c r="C53" s="967"/>
      <c r="D53" s="967"/>
      <c r="E53" s="967"/>
      <c r="F53" s="86"/>
      <c r="G53" s="86"/>
    </row>
    <row r="71" spans="19:19">
      <c r="S71" s="86"/>
    </row>
    <row r="72" spans="19:19">
      <c r="S72" s="86"/>
    </row>
    <row r="73" spans="19:19">
      <c r="S73" s="86"/>
    </row>
    <row r="74" spans="19:19">
      <c r="S74" s="86"/>
    </row>
    <row r="75" spans="19:19">
      <c r="S75" s="86"/>
    </row>
    <row r="76" spans="19:19">
      <c r="S76" s="86"/>
    </row>
    <row r="77" spans="19:19">
      <c r="S77" s="86"/>
    </row>
    <row r="78" spans="19:19">
      <c r="S78" s="86"/>
    </row>
    <row r="88" spans="19:19">
      <c r="S88" s="86"/>
    </row>
    <row r="89" spans="19:19">
      <c r="S89" s="86"/>
    </row>
    <row r="90" spans="19:19">
      <c r="S90" s="86"/>
    </row>
    <row r="91" spans="19:19">
      <c r="S91" s="86"/>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topLeftCell="A8" zoomScale="55" zoomScaleNormal="100" zoomScaleSheetLayoutView="55" zoomScalePageLayoutView="62" workbookViewId="0">
      <selection activeCell="I8" sqref="I8"/>
    </sheetView>
  </sheetViews>
  <sheetFormatPr baseColWidth="10" defaultColWidth="11.42578125" defaultRowHeight="15"/>
  <cols>
    <col min="1" max="1" width="14.140625" style="69" customWidth="1"/>
    <col min="2" max="2" width="29.7109375" style="69" customWidth="1"/>
    <col min="3" max="3" width="33.140625" style="69" customWidth="1"/>
    <col min="4" max="4" width="25.7109375" style="69" customWidth="1"/>
    <col min="5" max="5" width="30.42578125" style="69" customWidth="1"/>
    <col min="6" max="6" width="23.85546875" style="69" customWidth="1"/>
    <col min="7" max="7" width="20.42578125" style="69" customWidth="1"/>
    <col min="8" max="8" width="25.42578125" style="69" customWidth="1"/>
    <col min="9" max="9" width="20" style="69" customWidth="1"/>
    <col min="10" max="10" width="21" style="69" customWidth="1"/>
    <col min="11" max="11" width="14.85546875" style="69" customWidth="1"/>
    <col min="12" max="12" width="16.140625" style="69" customWidth="1"/>
    <col min="13" max="13" width="10.5703125" style="69" customWidth="1"/>
    <col min="14" max="14" width="10.28515625" style="69" customWidth="1"/>
    <col min="15" max="15" width="13.140625" style="69" customWidth="1"/>
    <col min="16" max="16" width="11.140625" style="69" customWidth="1"/>
    <col min="17" max="17" width="36.85546875" style="69" customWidth="1"/>
    <col min="18" max="25" width="11.42578125" style="69"/>
    <col min="26" max="26" width="18.7109375" style="69" bestFit="1" customWidth="1"/>
    <col min="27" max="16384" width="11.42578125" style="69"/>
  </cols>
  <sheetData>
    <row r="1" spans="1:17" ht="111" customHeight="1">
      <c r="A1" s="2257"/>
      <c r="B1" s="2257"/>
      <c r="C1" s="2257"/>
      <c r="D1" s="2257"/>
      <c r="E1" s="2257"/>
      <c r="F1" s="2257"/>
      <c r="G1" s="2257"/>
      <c r="H1" s="2257"/>
      <c r="I1" s="2257"/>
      <c r="J1" s="2257"/>
      <c r="K1" s="2257"/>
      <c r="L1" s="2257"/>
      <c r="M1" s="2257"/>
      <c r="N1" s="2257"/>
      <c r="O1" s="2257"/>
      <c r="P1" s="2257"/>
    </row>
    <row r="2" spans="1:17" ht="6.75" customHeight="1">
      <c r="A2" s="164"/>
      <c r="B2" s="164"/>
      <c r="C2" s="164"/>
      <c r="D2" s="164"/>
      <c r="E2" s="164"/>
      <c r="F2" s="164"/>
      <c r="G2" s="164"/>
      <c r="H2" s="164"/>
      <c r="I2" s="164"/>
      <c r="J2" s="164"/>
      <c r="K2" s="164"/>
      <c r="L2" s="164"/>
      <c r="M2" s="164"/>
      <c r="N2" s="164"/>
      <c r="O2" s="164"/>
      <c r="P2" s="164"/>
    </row>
    <row r="3" spans="1:17" s="42" customFormat="1" ht="76.5" customHeight="1">
      <c r="A3" s="1611" t="s">
        <v>33</v>
      </c>
      <c r="B3" s="273" t="s">
        <v>646</v>
      </c>
      <c r="C3" s="271" t="s">
        <v>576</v>
      </c>
      <c r="D3" s="271" t="s">
        <v>660</v>
      </c>
      <c r="E3" s="272" t="s">
        <v>578</v>
      </c>
      <c r="F3" s="1737" t="s">
        <v>579</v>
      </c>
      <c r="G3" s="331" t="s">
        <v>649</v>
      </c>
      <c r="H3"/>
      <c r="I3"/>
      <c r="J3"/>
      <c r="K3"/>
      <c r="L3"/>
      <c r="M3"/>
      <c r="N3"/>
      <c r="O3"/>
      <c r="P3"/>
      <c r="Q3" s="193"/>
    </row>
    <row r="4" spans="1:17" s="956" customFormat="1" ht="18.75">
      <c r="A4" s="595" t="s">
        <v>904</v>
      </c>
      <c r="B4" s="871">
        <v>1650991</v>
      </c>
      <c r="C4" s="872">
        <v>2031188</v>
      </c>
      <c r="D4" s="873">
        <v>1833677</v>
      </c>
      <c r="E4" s="873">
        <v>197511</v>
      </c>
      <c r="F4" s="942">
        <v>3682179</v>
      </c>
      <c r="G4" s="874">
        <v>1.2302841142077698</v>
      </c>
      <c r="I4" s="25"/>
      <c r="J4" s="25"/>
      <c r="K4" s="25"/>
      <c r="L4" s="25"/>
      <c r="M4" s="25"/>
      <c r="N4" s="25"/>
      <c r="O4" s="25"/>
      <c r="P4" s="25"/>
    </row>
    <row r="5" spans="1:17" ht="18.75">
      <c r="A5" s="595" t="s">
        <v>909</v>
      </c>
      <c r="B5" s="871">
        <v>1668163</v>
      </c>
      <c r="C5" s="872">
        <v>2031653</v>
      </c>
      <c r="D5" s="873">
        <v>1839469</v>
      </c>
      <c r="E5" s="873">
        <v>192184</v>
      </c>
      <c r="F5" s="944">
        <v>3699816</v>
      </c>
      <c r="G5" s="874">
        <v>1.2178983708426574</v>
      </c>
      <c r="I5" s="25"/>
      <c r="J5" s="25"/>
      <c r="K5" s="25"/>
      <c r="L5" s="25"/>
      <c r="M5" s="25"/>
      <c r="N5" s="25"/>
      <c r="O5" s="25"/>
      <c r="P5" s="25"/>
    </row>
    <row r="6" spans="1:17" ht="18.75">
      <c r="A6" s="595" t="s">
        <v>917</v>
      </c>
      <c r="B6" s="871">
        <v>1675458</v>
      </c>
      <c r="C6" s="872">
        <v>2024732</v>
      </c>
      <c r="D6" s="873">
        <v>1831931</v>
      </c>
      <c r="E6" s="873">
        <v>192801</v>
      </c>
      <c r="F6" s="944">
        <v>3700190</v>
      </c>
      <c r="G6" s="874">
        <v>1.2084647899260978</v>
      </c>
      <c r="I6" s="25" t="s">
        <v>969</v>
      </c>
      <c r="J6" s="25"/>
      <c r="K6" s="25"/>
      <c r="L6" s="25"/>
      <c r="M6" s="25"/>
      <c r="N6" s="25"/>
      <c r="O6" s="25"/>
      <c r="P6" s="25"/>
    </row>
    <row r="7" spans="1:17" s="956" customFormat="1" ht="18.75">
      <c r="A7" s="595" t="s">
        <v>936</v>
      </c>
      <c r="B7" s="871">
        <v>1681428</v>
      </c>
      <c r="C7" s="872">
        <v>2051219</v>
      </c>
      <c r="D7" s="873">
        <v>1857649</v>
      </c>
      <c r="E7" s="873">
        <v>193570</v>
      </c>
      <c r="F7" s="944">
        <v>3732647</v>
      </c>
      <c r="G7" s="874">
        <v>1.2199267527363646</v>
      </c>
      <c r="I7" s="25"/>
      <c r="J7" s="25" t="s">
        <v>25</v>
      </c>
      <c r="K7" s="25"/>
      <c r="L7" s="25"/>
      <c r="M7" s="25"/>
      <c r="N7" s="25"/>
      <c r="O7" s="25"/>
      <c r="P7" s="25"/>
    </row>
    <row r="8" spans="1:17" s="956" customFormat="1" ht="18.75">
      <c r="A8" s="595" t="s">
        <v>945</v>
      </c>
      <c r="B8" s="871">
        <v>1693702</v>
      </c>
      <c r="C8" s="872">
        <v>2062405</v>
      </c>
      <c r="D8" s="873">
        <v>1868129</v>
      </c>
      <c r="E8" s="873">
        <v>194276</v>
      </c>
      <c r="F8" s="944">
        <v>3756107</v>
      </c>
      <c r="G8" s="874">
        <v>1.2176905972833474</v>
      </c>
      <c r="I8" s="25"/>
      <c r="J8" s="25"/>
      <c r="K8" s="25"/>
      <c r="L8" s="25"/>
      <c r="M8" s="25"/>
      <c r="N8" s="25"/>
      <c r="O8" s="25"/>
      <c r="P8" s="25"/>
    </row>
    <row r="9" spans="1:17" s="956" customFormat="1" ht="18.75">
      <c r="A9" s="595" t="s">
        <v>956</v>
      </c>
      <c r="B9" s="871">
        <v>1739587</v>
      </c>
      <c r="C9" s="872">
        <v>2093414</v>
      </c>
      <c r="D9" s="873">
        <v>1894567</v>
      </c>
      <c r="E9" s="873">
        <v>198847</v>
      </c>
      <c r="F9" s="944">
        <v>3833001</v>
      </c>
      <c r="G9" s="874">
        <v>1.2033971281689275</v>
      </c>
      <c r="I9" s="25"/>
      <c r="J9" s="25"/>
      <c r="K9" s="25"/>
      <c r="L9" s="25"/>
      <c r="M9" s="25"/>
      <c r="N9" s="25"/>
      <c r="O9" s="25"/>
      <c r="P9" s="25"/>
    </row>
    <row r="10" spans="1:17" s="956" customFormat="1" ht="18.75">
      <c r="A10" s="595" t="s">
        <v>959</v>
      </c>
      <c r="B10" s="871">
        <v>1765821</v>
      </c>
      <c r="C10" s="872">
        <v>2109093</v>
      </c>
      <c r="D10" s="873">
        <v>1909504</v>
      </c>
      <c r="E10" s="873">
        <v>199589</v>
      </c>
      <c r="F10" s="944">
        <v>3874914</v>
      </c>
      <c r="G10" s="874">
        <v>1.1943979599291208</v>
      </c>
      <c r="I10" s="25"/>
      <c r="J10" s="25"/>
      <c r="K10" s="25"/>
      <c r="L10" s="25"/>
      <c r="M10" s="25"/>
      <c r="N10" s="25"/>
      <c r="O10" s="25"/>
      <c r="P10" s="25"/>
    </row>
    <row r="11" spans="1:17" s="956" customFormat="1" ht="18.75">
      <c r="A11" s="595" t="s">
        <v>968</v>
      </c>
      <c r="B11" s="871">
        <v>1755368</v>
      </c>
      <c r="C11" s="872">
        <v>2129508</v>
      </c>
      <c r="D11" s="873">
        <v>1929320</v>
      </c>
      <c r="E11" s="873">
        <v>200188</v>
      </c>
      <c r="F11" s="944">
        <v>3884876</v>
      </c>
      <c r="G11" s="874">
        <v>1.2131404924779305</v>
      </c>
      <c r="I11" s="25"/>
      <c r="J11" s="25"/>
      <c r="K11" s="25"/>
      <c r="L11" s="25"/>
      <c r="M11" s="25"/>
      <c r="N11" s="25"/>
      <c r="O11" s="25"/>
      <c r="P11" s="25"/>
    </row>
    <row r="12" spans="1:17" s="956" customFormat="1" ht="18.75">
      <c r="A12" s="595" t="s">
        <v>972</v>
      </c>
      <c r="B12" s="871">
        <v>1783146</v>
      </c>
      <c r="C12" s="872">
        <v>2109093</v>
      </c>
      <c r="D12" s="873">
        <v>1950042</v>
      </c>
      <c r="E12" s="873">
        <v>201954</v>
      </c>
      <c r="F12" s="944">
        <v>3874914</v>
      </c>
      <c r="G12" s="874">
        <v>1.1827932205214828</v>
      </c>
      <c r="I12" s="25"/>
      <c r="J12" s="25"/>
      <c r="K12" s="25"/>
      <c r="L12" s="25"/>
      <c r="M12" s="25"/>
      <c r="N12" s="25"/>
      <c r="O12" s="25"/>
      <c r="P12" s="25"/>
    </row>
    <row r="13" spans="1:17" s="956" customFormat="1" ht="18.75">
      <c r="A13" s="595" t="s">
        <v>971</v>
      </c>
      <c r="B13" s="871">
        <v>1769349</v>
      </c>
      <c r="C13" s="872">
        <v>2147897</v>
      </c>
      <c r="D13" s="873">
        <v>1947790</v>
      </c>
      <c r="E13" s="873">
        <v>200107</v>
      </c>
      <c r="F13" s="944">
        <v>3917246</v>
      </c>
      <c r="G13" s="874">
        <v>1.2139476157615032</v>
      </c>
      <c r="I13" s="25"/>
      <c r="J13" s="25"/>
      <c r="K13" s="25"/>
      <c r="L13" s="25"/>
      <c r="M13" s="25"/>
      <c r="N13" s="25"/>
      <c r="O13" s="25"/>
      <c r="P13" s="25"/>
    </row>
    <row r="14" spans="1:17" s="956" customFormat="1" ht="18.75">
      <c r="A14" s="595" t="s">
        <v>980</v>
      </c>
      <c r="B14" s="1571">
        <v>1777670</v>
      </c>
      <c r="C14" s="872">
        <v>2166785</v>
      </c>
      <c r="D14" s="1570">
        <v>1964947</v>
      </c>
      <c r="E14" s="1570">
        <v>201838</v>
      </c>
      <c r="F14" s="944">
        <v>3944455</v>
      </c>
      <c r="G14" s="874">
        <v>1.2188904577340001</v>
      </c>
      <c r="I14" s="25"/>
      <c r="J14" s="25"/>
      <c r="K14" s="25"/>
      <c r="L14" s="25"/>
      <c r="M14" s="25"/>
      <c r="N14" s="25"/>
      <c r="O14" s="25"/>
      <c r="P14" s="25"/>
    </row>
    <row r="15" spans="1:17" s="956" customFormat="1" ht="18.75">
      <c r="A15" s="595" t="s">
        <v>985</v>
      </c>
      <c r="B15" s="871">
        <v>1776069</v>
      </c>
      <c r="C15" s="872">
        <v>2163866</v>
      </c>
      <c r="D15" s="873">
        <v>1960091</v>
      </c>
      <c r="E15" s="873">
        <v>203775</v>
      </c>
      <c r="F15" s="944">
        <v>3939935</v>
      </c>
      <c r="G15" s="874">
        <v>1.2183456836417954</v>
      </c>
      <c r="I15" s="25"/>
      <c r="J15" s="25"/>
      <c r="K15" s="25"/>
      <c r="L15" s="25"/>
      <c r="M15" s="25"/>
      <c r="N15" s="25"/>
      <c r="O15" s="25"/>
      <c r="P15" s="25"/>
    </row>
    <row r="16" spans="1:17" ht="18.75">
      <c r="A16" s="1553" t="s">
        <v>997</v>
      </c>
      <c r="B16" s="1325">
        <v>1791177</v>
      </c>
      <c r="C16" s="1380">
        <f>+D16+E16</f>
        <v>2185183</v>
      </c>
      <c r="D16" s="1310">
        <v>1980008</v>
      </c>
      <c r="E16" s="1310">
        <v>205175</v>
      </c>
      <c r="F16" s="1572">
        <f>+C16+B16</f>
        <v>3976360</v>
      </c>
      <c r="G16" s="1736">
        <f>+C16/B16</f>
        <v>1.2199704440153039</v>
      </c>
      <c r="H16" s="25"/>
      <c r="I16" s="25"/>
      <c r="J16" s="25"/>
      <c r="K16" s="25"/>
      <c r="L16" s="25"/>
      <c r="M16" s="25"/>
      <c r="N16" s="25"/>
      <c r="O16" s="25"/>
      <c r="P16" s="25"/>
    </row>
    <row r="17" spans="1:26" ht="22.5" customHeight="1">
      <c r="A17" s="2270" t="s">
        <v>885</v>
      </c>
      <c r="B17" s="2270"/>
      <c r="C17" s="2270"/>
      <c r="D17" s="2270"/>
      <c r="E17" s="2270"/>
      <c r="F17" s="2270"/>
      <c r="G17" s="2270"/>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5"/>
      <c r="P29" s="85"/>
      <c r="Q29" s="86"/>
      <c r="R29" s="86"/>
      <c r="S29" s="86"/>
      <c r="T29" s="86"/>
      <c r="U29" s="86"/>
      <c r="V29" s="86"/>
      <c r="W29" s="86"/>
      <c r="X29" s="86"/>
      <c r="Y29" s="86"/>
      <c r="Z29" s="86"/>
    </row>
    <row r="30" spans="1:26">
      <c r="O30" s="85"/>
      <c r="P30" s="85"/>
      <c r="Q30" s="86"/>
      <c r="R30" s="86"/>
      <c r="S30" s="86"/>
      <c r="T30" s="86"/>
      <c r="U30" s="86"/>
      <c r="V30" s="86"/>
      <c r="W30" s="86"/>
      <c r="X30" s="86"/>
      <c r="Y30" s="86"/>
      <c r="Z30" s="86"/>
    </row>
    <row r="31" spans="1:26">
      <c r="O31" s="85"/>
      <c r="P31" s="85"/>
      <c r="Q31" s="86"/>
      <c r="R31" s="86"/>
      <c r="S31" s="86"/>
      <c r="T31" s="86"/>
      <c r="U31" s="86"/>
      <c r="V31" s="86"/>
      <c r="W31" s="86"/>
      <c r="X31" s="86"/>
      <c r="Y31" s="86"/>
      <c r="Z31" s="86"/>
    </row>
    <row r="32" spans="1:26">
      <c r="O32" s="85"/>
      <c r="P32" s="85"/>
      <c r="Q32" s="86"/>
      <c r="R32" s="86"/>
      <c r="S32" s="86"/>
      <c r="T32" s="86"/>
      <c r="U32" s="86"/>
      <c r="V32" s="86"/>
      <c r="W32" s="86"/>
      <c r="X32" s="86"/>
      <c r="Y32" s="86"/>
      <c r="Z32" s="86"/>
    </row>
    <row r="33" spans="1:26" ht="51" customHeight="1">
      <c r="O33" s="85"/>
      <c r="P33" s="85"/>
      <c r="Q33" s="86"/>
      <c r="R33" s="86"/>
      <c r="S33" s="86"/>
      <c r="T33" s="86"/>
      <c r="U33" s="86"/>
      <c r="V33" s="86"/>
      <c r="W33" s="86"/>
      <c r="X33" s="86"/>
      <c r="Y33" s="86"/>
      <c r="Z33" s="86"/>
    </row>
    <row r="34" spans="1:26" ht="78" customHeight="1">
      <c r="A34" s="2243"/>
      <c r="B34" s="2243"/>
      <c r="C34" s="2243"/>
      <c r="D34" s="2243"/>
      <c r="E34" s="2243"/>
      <c r="F34" s="2243"/>
      <c r="G34" s="2243"/>
      <c r="H34" s="2243"/>
      <c r="I34" s="2243"/>
      <c r="J34" s="2243"/>
      <c r="K34" s="2243"/>
      <c r="L34" s="2243"/>
      <c r="M34" s="2243"/>
      <c r="N34" s="2243"/>
      <c r="O34" s="2243"/>
      <c r="P34" s="2243"/>
      <c r="Q34" s="2243"/>
      <c r="R34" s="2243"/>
      <c r="S34" s="2243"/>
      <c r="T34" s="2243"/>
      <c r="U34" s="2243"/>
      <c r="V34" s="2243"/>
      <c r="W34" s="2243"/>
      <c r="X34" s="2243"/>
      <c r="Y34" s="86"/>
      <c r="Z34" s="86"/>
    </row>
    <row r="35" spans="1:26">
      <c r="O35" s="86"/>
      <c r="P35" s="86"/>
      <c r="Q35" s="86"/>
    </row>
    <row r="36" spans="1:26">
      <c r="O36" s="86"/>
      <c r="P36" s="86"/>
      <c r="Q36" s="86"/>
    </row>
    <row r="37" spans="1:26">
      <c r="O37" s="86"/>
      <c r="P37" s="86"/>
      <c r="Q37" s="86"/>
    </row>
    <row r="38" spans="1:26">
      <c r="O38" s="86"/>
      <c r="P38" s="86"/>
      <c r="Q38" s="86"/>
    </row>
    <row r="39" spans="1:26">
      <c r="O39" s="86"/>
      <c r="P39" s="86"/>
      <c r="Q39" s="86"/>
    </row>
    <row r="40" spans="1:26">
      <c r="O40" s="86"/>
      <c r="P40" s="86"/>
      <c r="Q40" s="86"/>
      <c r="R40" s="86"/>
      <c r="S40" s="86"/>
      <c r="T40" s="86"/>
      <c r="U40" s="86"/>
      <c r="V40" s="86"/>
      <c r="W40" s="86"/>
      <c r="X40" s="86"/>
      <c r="Y40" s="86"/>
      <c r="Z40" s="86"/>
    </row>
    <row r="41" spans="1:26">
      <c r="O41" s="86"/>
      <c r="P41" s="86"/>
      <c r="Q41" s="86"/>
      <c r="R41" s="86"/>
      <c r="S41" s="86"/>
      <c r="T41" s="86"/>
      <c r="U41" s="86"/>
      <c r="V41" s="86"/>
      <c r="W41" s="86"/>
      <c r="X41" s="86"/>
      <c r="Y41" s="86"/>
      <c r="Z41" s="86"/>
    </row>
    <row r="42" spans="1:26">
      <c r="O42" s="86"/>
      <c r="P42" s="86"/>
      <c r="Q42" s="86"/>
      <c r="R42" s="86"/>
      <c r="S42" s="86"/>
      <c r="T42" s="86"/>
      <c r="U42" s="86"/>
      <c r="V42" s="86"/>
      <c r="W42" s="86"/>
      <c r="X42" s="86"/>
      <c r="Y42" s="86"/>
      <c r="Z42" s="86"/>
    </row>
    <row r="55" spans="18:23">
      <c r="R55" s="86"/>
      <c r="S55" s="86"/>
      <c r="T55" s="86"/>
      <c r="U55" s="86"/>
      <c r="V55" s="86"/>
      <c r="W55" s="86"/>
    </row>
    <row r="56" spans="18:23">
      <c r="R56" s="86"/>
      <c r="S56" s="86"/>
      <c r="T56" s="86"/>
      <c r="U56" s="86"/>
      <c r="V56" s="86"/>
      <c r="W56" s="86"/>
    </row>
    <row r="57" spans="18:23">
      <c r="R57" s="86"/>
      <c r="S57" s="86"/>
      <c r="T57" s="86"/>
      <c r="U57" s="86"/>
      <c r="V57" s="86"/>
      <c r="W57" s="86"/>
    </row>
    <row r="58" spans="18:23">
      <c r="R58" s="86"/>
      <c r="S58" s="86"/>
      <c r="T58" s="86"/>
      <c r="U58" s="86"/>
      <c r="V58" s="86"/>
      <c r="W58" s="86"/>
    </row>
    <row r="59" spans="18:23">
      <c r="R59" s="86"/>
      <c r="S59" s="86"/>
      <c r="T59" s="86"/>
      <c r="U59" s="86"/>
      <c r="V59" s="86"/>
      <c r="W59" s="86"/>
    </row>
    <row r="60" spans="18:23">
      <c r="R60" s="86"/>
      <c r="S60" s="86"/>
      <c r="T60" s="86"/>
      <c r="U60" s="86"/>
      <c r="V60" s="86"/>
      <c r="W60" s="86"/>
    </row>
    <row r="61" spans="18:23">
      <c r="R61" s="86"/>
      <c r="S61" s="86"/>
      <c r="T61" s="86"/>
      <c r="U61" s="86"/>
      <c r="V61" s="86"/>
      <c r="W61" s="86"/>
    </row>
    <row r="62" spans="18:23">
      <c r="R62" s="86"/>
      <c r="S62" s="86"/>
      <c r="T62" s="86"/>
      <c r="U62" s="86"/>
      <c r="V62" s="86"/>
      <c r="W62" s="86"/>
    </row>
    <row r="72" spans="18:23">
      <c r="R72" s="86"/>
      <c r="S72" s="86"/>
      <c r="T72" s="86"/>
      <c r="U72" s="86"/>
      <c r="V72" s="86"/>
      <c r="W72" s="86"/>
    </row>
    <row r="73" spans="18:23">
      <c r="R73" s="86"/>
      <c r="S73" s="86"/>
      <c r="T73" s="86"/>
      <c r="U73" s="86"/>
      <c r="V73" s="86"/>
      <c r="W73" s="86"/>
    </row>
    <row r="74" spans="18:23">
      <c r="R74" s="86"/>
      <c r="S74" s="86"/>
      <c r="T74" s="86"/>
      <c r="U74" s="86"/>
      <c r="V74" s="86"/>
      <c r="W74" s="86"/>
    </row>
    <row r="75" spans="18:23">
      <c r="R75" s="86"/>
      <c r="S75" s="86"/>
      <c r="T75" s="86"/>
      <c r="U75" s="86"/>
      <c r="V75" s="86"/>
      <c r="W75" s="8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9"/>
    <col min="8" max="8" width="11.42578125" style="69" customWidth="1"/>
    <col min="9" max="9" width="28.140625" style="69" customWidth="1"/>
    <col min="10" max="10" width="20.42578125" style="69" customWidth="1"/>
    <col min="11" max="12" width="14.7109375" style="69" customWidth="1"/>
    <col min="13" max="13" width="15.28515625" style="69" customWidth="1"/>
    <col min="14" max="16384" width="11.42578125" style="69"/>
  </cols>
  <sheetData>
    <row r="1" spans="1:14">
      <c r="A1" s="2236"/>
      <c r="B1" s="2236"/>
      <c r="C1" s="2236"/>
      <c r="D1" s="2236"/>
      <c r="E1" s="2236"/>
      <c r="F1" s="2236"/>
      <c r="G1" s="2236"/>
      <c r="H1" s="2236"/>
      <c r="I1" s="2236"/>
      <c r="J1" s="2236"/>
      <c r="K1" s="2236"/>
      <c r="L1" s="2236"/>
      <c r="M1" s="2236"/>
      <c r="N1" s="84"/>
    </row>
    <row r="2" spans="1:14">
      <c r="A2" s="2236"/>
      <c r="B2" s="2236"/>
      <c r="C2" s="2236"/>
      <c r="D2" s="2236"/>
      <c r="E2" s="2236"/>
      <c r="F2" s="2236"/>
      <c r="G2" s="2236"/>
      <c r="H2" s="2236"/>
      <c r="I2" s="2236"/>
      <c r="J2" s="2236"/>
      <c r="K2" s="2236"/>
      <c r="L2" s="2236"/>
      <c r="M2" s="2236"/>
      <c r="N2" s="84"/>
    </row>
    <row r="3" spans="1:14">
      <c r="A3" s="2236"/>
      <c r="B3" s="2236"/>
      <c r="C3" s="2236"/>
      <c r="D3" s="2236"/>
      <c r="E3" s="2236"/>
      <c r="F3" s="2236"/>
      <c r="G3" s="2236"/>
      <c r="H3" s="2236"/>
      <c r="I3" s="2236"/>
      <c r="J3" s="2236"/>
      <c r="K3" s="2236"/>
      <c r="L3" s="2236"/>
      <c r="M3" s="2236"/>
      <c r="N3" s="84"/>
    </row>
    <row r="4" spans="1:14">
      <c r="A4" s="2236"/>
      <c r="B4" s="2236"/>
      <c r="C4" s="2236"/>
      <c r="D4" s="2236"/>
      <c r="E4" s="2236"/>
      <c r="F4" s="2236"/>
      <c r="G4" s="2236"/>
      <c r="H4" s="2236"/>
      <c r="I4" s="2236"/>
      <c r="J4" s="2236"/>
      <c r="K4" s="2236"/>
      <c r="L4" s="2236"/>
      <c r="M4" s="2236"/>
      <c r="N4" s="84"/>
    </row>
    <row r="5" spans="1:14">
      <c r="A5" s="2236"/>
      <c r="B5" s="2236"/>
      <c r="C5" s="2236"/>
      <c r="D5" s="2236"/>
      <c r="E5" s="2236"/>
      <c r="F5" s="2236"/>
      <c r="G5" s="2236"/>
      <c r="H5" s="2236"/>
      <c r="I5" s="2236"/>
      <c r="J5" s="2236"/>
      <c r="K5" s="2236"/>
      <c r="L5" s="2236"/>
      <c r="M5" s="2236"/>
      <c r="N5" s="84"/>
    </row>
    <row r="6" spans="1:14">
      <c r="A6" s="2236"/>
      <c r="B6" s="2236"/>
      <c r="C6" s="2236"/>
      <c r="D6" s="2236"/>
      <c r="E6" s="2236"/>
      <c r="F6" s="2236"/>
      <c r="G6" s="2236"/>
      <c r="H6" s="2236"/>
      <c r="I6" s="2236"/>
      <c r="J6" s="2236"/>
      <c r="K6" s="2236"/>
      <c r="L6" s="2236"/>
      <c r="M6" s="2236"/>
      <c r="N6" s="84"/>
    </row>
    <row r="7" spans="1:14" ht="47.25" customHeight="1">
      <c r="A7" s="2236"/>
      <c r="B7" s="2236"/>
      <c r="C7" s="2236"/>
      <c r="D7" s="2236"/>
      <c r="E7" s="2236"/>
      <c r="F7" s="2236"/>
      <c r="G7" s="2236"/>
      <c r="H7" s="2236"/>
      <c r="I7" s="2236"/>
      <c r="J7" s="2236"/>
      <c r="K7" s="2236"/>
      <c r="L7" s="2236"/>
      <c r="M7" s="2236"/>
      <c r="N7" s="84"/>
    </row>
    <row r="8" spans="1:14">
      <c r="A8" s="2236"/>
      <c r="B8" s="2236"/>
      <c r="C8" s="2236"/>
      <c r="D8" s="2236"/>
      <c r="E8" s="2236"/>
      <c r="F8" s="2236"/>
      <c r="G8" s="2236"/>
      <c r="H8" s="2236"/>
      <c r="I8" s="2236"/>
      <c r="J8" s="2236"/>
      <c r="K8" s="2236"/>
      <c r="L8" s="2236"/>
      <c r="M8" s="2236"/>
      <c r="N8" s="84"/>
    </row>
    <row r="9" spans="1:14">
      <c r="A9" s="2236"/>
      <c r="B9" s="2236"/>
      <c r="C9" s="2236"/>
      <c r="D9" s="2236"/>
      <c r="E9" s="2236"/>
      <c r="F9" s="2236"/>
      <c r="G9" s="2236"/>
      <c r="H9" s="2236"/>
      <c r="I9" s="2236"/>
      <c r="J9" s="2236"/>
      <c r="K9" s="2236"/>
      <c r="L9" s="2236"/>
      <c r="M9" s="2236"/>
      <c r="N9" s="84"/>
    </row>
    <row r="10" spans="1:14" ht="23.25" customHeight="1">
      <c r="A10" s="2236"/>
      <c r="B10" s="2236"/>
      <c r="C10" s="2236"/>
      <c r="D10" s="2236"/>
      <c r="E10" s="2236"/>
      <c r="F10" s="2236"/>
      <c r="G10" s="2236"/>
      <c r="H10" s="2236"/>
      <c r="I10" s="2236"/>
      <c r="J10" s="2236"/>
      <c r="K10" s="2236"/>
      <c r="L10" s="2236"/>
      <c r="M10" s="2236"/>
      <c r="N10" s="84"/>
    </row>
    <row r="11" spans="1:14">
      <c r="A11" s="2236"/>
      <c r="B11" s="2236"/>
      <c r="C11" s="2236"/>
      <c r="D11" s="2236"/>
      <c r="E11" s="2236"/>
      <c r="F11" s="2236"/>
      <c r="G11" s="2236"/>
      <c r="H11" s="2236"/>
      <c r="I11" s="2236"/>
      <c r="J11" s="2236"/>
      <c r="K11" s="2236"/>
      <c r="L11" s="2236"/>
      <c r="M11" s="2236"/>
      <c r="N11" s="84"/>
    </row>
    <row r="12" spans="1:14">
      <c r="A12" s="2236"/>
      <c r="B12" s="2236"/>
      <c r="C12" s="2236"/>
      <c r="D12" s="2236"/>
      <c r="E12" s="2236"/>
      <c r="F12" s="2236"/>
      <c r="G12" s="2236"/>
      <c r="H12" s="2236"/>
      <c r="I12" s="2236"/>
      <c r="J12" s="2236"/>
      <c r="K12" s="2236"/>
      <c r="L12" s="2236"/>
      <c r="M12" s="2236"/>
      <c r="N12" s="84"/>
    </row>
    <row r="13" spans="1:14">
      <c r="A13" s="2236"/>
      <c r="B13" s="2236"/>
      <c r="C13" s="2236"/>
      <c r="D13" s="2236"/>
      <c r="E13" s="2236"/>
      <c r="F13" s="2236"/>
      <c r="G13" s="2236"/>
      <c r="H13" s="2236"/>
      <c r="I13" s="2236"/>
      <c r="J13" s="2236"/>
      <c r="K13" s="2236"/>
      <c r="L13" s="2236"/>
      <c r="M13" s="2236"/>
      <c r="N13" s="84"/>
    </row>
    <row r="14" spans="1:14">
      <c r="A14" s="2236"/>
      <c r="B14" s="2236"/>
      <c r="C14" s="2236"/>
      <c r="D14" s="2236"/>
      <c r="E14" s="2236"/>
      <c r="F14" s="2236"/>
      <c r="G14" s="2236"/>
      <c r="H14" s="2236"/>
      <c r="I14" s="2236"/>
      <c r="J14" s="2236"/>
      <c r="K14" s="2236"/>
      <c r="L14" s="2236"/>
      <c r="M14" s="2236"/>
      <c r="N14" s="84"/>
    </row>
    <row r="15" spans="1:14">
      <c r="A15" s="2236"/>
      <c r="B15" s="2236"/>
      <c r="C15" s="2236"/>
      <c r="D15" s="2236"/>
      <c r="E15" s="2236"/>
      <c r="F15" s="2236"/>
      <c r="G15" s="2236"/>
      <c r="H15" s="2236"/>
      <c r="I15" s="2236"/>
      <c r="J15" s="2236"/>
      <c r="K15" s="2236"/>
      <c r="L15" s="2236"/>
      <c r="M15" s="2236"/>
      <c r="N15" s="84"/>
    </row>
    <row r="16" spans="1:14">
      <c r="A16" s="2236"/>
      <c r="B16" s="2236"/>
      <c r="C16" s="2236"/>
      <c r="D16" s="2236"/>
      <c r="E16" s="2236"/>
      <c r="F16" s="2236"/>
      <c r="G16" s="2236"/>
      <c r="H16" s="2236"/>
      <c r="I16" s="2236"/>
      <c r="J16" s="2236"/>
      <c r="K16" s="2236"/>
      <c r="L16" s="2236"/>
      <c r="M16" s="2236"/>
      <c r="N16" s="84"/>
    </row>
    <row r="17" spans="1:14">
      <c r="A17" s="2236"/>
      <c r="B17" s="2236"/>
      <c r="C17" s="2236"/>
      <c r="D17" s="2236"/>
      <c r="E17" s="2236"/>
      <c r="F17" s="2236"/>
      <c r="G17" s="2236"/>
      <c r="H17" s="2236"/>
      <c r="I17" s="2236"/>
      <c r="J17" s="2236"/>
      <c r="K17" s="2236"/>
      <c r="L17" s="2236"/>
      <c r="M17" s="2236"/>
      <c r="N17" s="84"/>
    </row>
    <row r="18" spans="1:14">
      <c r="A18" s="2236"/>
      <c r="B18" s="2236"/>
      <c r="C18" s="2236"/>
      <c r="D18" s="2236"/>
      <c r="E18" s="2236"/>
      <c r="F18" s="2236"/>
      <c r="G18" s="2236"/>
      <c r="H18" s="2236"/>
      <c r="I18" s="2236"/>
      <c r="J18" s="2236"/>
      <c r="K18" s="2236"/>
      <c r="L18" s="2236"/>
      <c r="M18" s="2236"/>
      <c r="N18" s="84"/>
    </row>
    <row r="19" spans="1:14">
      <c r="A19" s="2236"/>
      <c r="B19" s="2236"/>
      <c r="C19" s="2236"/>
      <c r="D19" s="2236"/>
      <c r="E19" s="2236"/>
      <c r="F19" s="2236"/>
      <c r="G19" s="2236"/>
      <c r="H19" s="2236"/>
      <c r="I19" s="2236"/>
      <c r="J19" s="2236"/>
      <c r="K19" s="2236"/>
      <c r="L19" s="2236"/>
      <c r="M19" s="2236"/>
      <c r="N19" s="84"/>
    </row>
    <row r="20" spans="1:14">
      <c r="A20" s="2236"/>
      <c r="B20" s="2236"/>
      <c r="C20" s="2236"/>
      <c r="D20" s="2236"/>
      <c r="E20" s="2236"/>
      <c r="F20" s="2236"/>
      <c r="G20" s="2236"/>
      <c r="H20" s="2236"/>
      <c r="I20" s="2236"/>
      <c r="J20" s="2236"/>
      <c r="K20" s="2236"/>
      <c r="L20" s="2236"/>
      <c r="M20" s="2236"/>
      <c r="N20" s="84"/>
    </row>
    <row r="21" spans="1:14">
      <c r="A21" s="2236"/>
      <c r="B21" s="2236"/>
      <c r="C21" s="2236"/>
      <c r="D21" s="2236"/>
      <c r="E21" s="2236"/>
      <c r="F21" s="2236"/>
      <c r="G21" s="2236"/>
      <c r="H21" s="2236"/>
      <c r="I21" s="2236"/>
      <c r="J21" s="2236"/>
      <c r="K21" s="2236"/>
      <c r="L21" s="2236"/>
      <c r="M21" s="2236"/>
      <c r="N21" s="84"/>
    </row>
    <row r="22" spans="1:14">
      <c r="A22" s="2236"/>
      <c r="B22" s="2236"/>
      <c r="C22" s="2236"/>
      <c r="D22" s="2236"/>
      <c r="E22" s="2236"/>
      <c r="F22" s="2236"/>
      <c r="G22" s="2236"/>
      <c r="H22" s="2236"/>
      <c r="I22" s="2236"/>
      <c r="J22" s="2236"/>
      <c r="K22" s="2236"/>
      <c r="L22" s="2236"/>
      <c r="M22" s="2236"/>
      <c r="N22" s="84"/>
    </row>
    <row r="23" spans="1:14">
      <c r="A23" s="2236"/>
      <c r="B23" s="2236"/>
      <c r="C23" s="2236"/>
      <c r="D23" s="2236"/>
      <c r="E23" s="2236"/>
      <c r="F23" s="2236"/>
      <c r="G23" s="2236"/>
      <c r="H23" s="2236"/>
      <c r="I23" s="2236"/>
      <c r="J23" s="2236"/>
      <c r="K23" s="2236"/>
      <c r="L23" s="2236"/>
      <c r="M23" s="2236"/>
      <c r="N23" s="84"/>
    </row>
    <row r="24" spans="1:14">
      <c r="A24" s="2236"/>
      <c r="B24" s="2236"/>
      <c r="C24" s="2236"/>
      <c r="D24" s="2236"/>
      <c r="E24" s="2236"/>
      <c r="F24" s="2236"/>
      <c r="G24" s="2236"/>
      <c r="H24" s="2236"/>
      <c r="I24" s="2236"/>
      <c r="J24" s="2236"/>
      <c r="K24" s="2236"/>
      <c r="L24" s="2236"/>
      <c r="M24" s="2236"/>
      <c r="N24" s="84"/>
    </row>
    <row r="25" spans="1:14">
      <c r="A25" s="2236"/>
      <c r="B25" s="2236"/>
      <c r="C25" s="2236"/>
      <c r="D25" s="2236"/>
      <c r="E25" s="2236"/>
      <c r="F25" s="2236"/>
      <c r="G25" s="2236"/>
      <c r="H25" s="2236"/>
      <c r="I25" s="2236"/>
      <c r="J25" s="2236"/>
      <c r="K25" s="2236"/>
      <c r="L25" s="2236"/>
      <c r="M25" s="2236"/>
      <c r="N25" s="84"/>
    </row>
    <row r="26" spans="1:14">
      <c r="A26" s="2236"/>
      <c r="B26" s="2236"/>
      <c r="C26" s="2236"/>
      <c r="D26" s="2236"/>
      <c r="E26" s="2236"/>
      <c r="F26" s="2236"/>
      <c r="G26" s="2236"/>
      <c r="H26" s="2236"/>
      <c r="I26" s="2236"/>
      <c r="J26" s="2236"/>
      <c r="K26" s="2236"/>
      <c r="L26" s="2236"/>
      <c r="M26" s="2236"/>
      <c r="N26" s="84"/>
    </row>
    <row r="27" spans="1:14">
      <c r="A27" s="2236"/>
      <c r="B27" s="2236"/>
      <c r="C27" s="2236"/>
      <c r="D27" s="2236"/>
      <c r="E27" s="2236"/>
      <c r="F27" s="2236"/>
      <c r="G27" s="2236"/>
      <c r="H27" s="2236"/>
      <c r="I27" s="2236"/>
      <c r="J27" s="2236"/>
      <c r="K27" s="2236"/>
      <c r="L27" s="2236"/>
      <c r="M27" s="2236"/>
      <c r="N27" s="84"/>
    </row>
    <row r="28" spans="1:14">
      <c r="A28" s="2236"/>
      <c r="B28" s="2236"/>
      <c r="C28" s="2236"/>
      <c r="D28" s="2236"/>
      <c r="E28" s="2236"/>
      <c r="F28" s="2236"/>
      <c r="G28" s="2236"/>
      <c r="H28" s="2236"/>
      <c r="I28" s="2236"/>
      <c r="J28" s="2236"/>
      <c r="K28" s="2236"/>
      <c r="L28" s="2236"/>
      <c r="M28" s="2236"/>
      <c r="N28" s="84"/>
    </row>
    <row r="29" spans="1:14">
      <c r="A29" s="2236"/>
      <c r="B29" s="2236"/>
      <c r="C29" s="2236"/>
      <c r="D29" s="2236"/>
      <c r="E29" s="2236"/>
      <c r="F29" s="2236"/>
      <c r="G29" s="2236"/>
      <c r="H29" s="2236"/>
      <c r="I29" s="2236"/>
      <c r="J29" s="2236"/>
      <c r="K29" s="2236"/>
      <c r="L29" s="2236"/>
      <c r="M29" s="2236"/>
      <c r="N29" s="84"/>
    </row>
    <row r="30" spans="1:14">
      <c r="A30" s="2236"/>
      <c r="B30" s="2236"/>
      <c r="C30" s="2236"/>
      <c r="D30" s="2236"/>
      <c r="E30" s="2236"/>
      <c r="F30" s="2236"/>
      <c r="G30" s="2236"/>
      <c r="H30" s="2236"/>
      <c r="I30" s="2236"/>
      <c r="J30" s="2236"/>
      <c r="K30" s="2236"/>
      <c r="L30" s="2236"/>
      <c r="M30" s="2236"/>
      <c r="N30" s="84"/>
    </row>
    <row r="31" spans="1:14">
      <c r="A31" s="2236"/>
      <c r="B31" s="2236"/>
      <c r="C31" s="2236"/>
      <c r="D31" s="2236"/>
      <c r="E31" s="2236"/>
      <c r="F31" s="2236"/>
      <c r="G31" s="2236"/>
      <c r="H31" s="2236"/>
      <c r="I31" s="2236"/>
      <c r="J31" s="2236"/>
      <c r="K31" s="2236"/>
      <c r="L31" s="2236"/>
      <c r="M31" s="2236"/>
      <c r="N31" s="84"/>
    </row>
    <row r="32" spans="1:14">
      <c r="A32" s="2236"/>
      <c r="B32" s="2236"/>
      <c r="C32" s="2236"/>
      <c r="D32" s="2236"/>
      <c r="E32" s="2236"/>
      <c r="F32" s="2236"/>
      <c r="G32" s="2236"/>
      <c r="H32" s="2236"/>
      <c r="I32" s="2236"/>
      <c r="J32" s="2236"/>
      <c r="K32" s="2236"/>
      <c r="L32" s="2236"/>
      <c r="M32" s="2236"/>
      <c r="N32" s="84"/>
    </row>
    <row r="33" spans="1:14">
      <c r="A33" s="2236"/>
      <c r="B33" s="2236"/>
      <c r="C33" s="2236"/>
      <c r="D33" s="2236"/>
      <c r="E33" s="2236"/>
      <c r="F33" s="2236"/>
      <c r="G33" s="2236"/>
      <c r="H33" s="2236"/>
      <c r="I33" s="2236"/>
      <c r="J33" s="2236"/>
      <c r="K33" s="2236"/>
      <c r="L33" s="2236"/>
      <c r="M33" s="2236"/>
      <c r="N33" s="84"/>
    </row>
    <row r="34" spans="1:14">
      <c r="A34" s="2236"/>
      <c r="B34" s="2236"/>
      <c r="C34" s="2236"/>
      <c r="D34" s="2236"/>
      <c r="E34" s="2236"/>
      <c r="F34" s="2236"/>
      <c r="G34" s="2236"/>
      <c r="H34" s="2236"/>
      <c r="I34" s="2236"/>
      <c r="J34" s="2236"/>
      <c r="K34" s="2236"/>
      <c r="L34" s="2236"/>
      <c r="M34" s="2236"/>
      <c r="N34" s="84"/>
    </row>
    <row r="35" spans="1:14">
      <c r="A35" s="2236"/>
      <c r="B35" s="2236"/>
      <c r="C35" s="2236"/>
      <c r="D35" s="2236"/>
      <c r="E35" s="2236"/>
      <c r="F35" s="2236"/>
      <c r="G35" s="2236"/>
      <c r="H35" s="2236"/>
      <c r="I35" s="2236"/>
      <c r="J35" s="2236"/>
      <c r="K35" s="2236"/>
      <c r="L35" s="2236"/>
      <c r="M35" s="2236"/>
      <c r="N35" s="84"/>
    </row>
    <row r="36" spans="1:14">
      <c r="A36" s="2236"/>
      <c r="B36" s="2236"/>
      <c r="C36" s="2236"/>
      <c r="D36" s="2236"/>
      <c r="E36" s="2236"/>
      <c r="F36" s="2236"/>
      <c r="G36" s="2236"/>
      <c r="H36" s="2236"/>
      <c r="I36" s="2236"/>
      <c r="J36" s="2236"/>
      <c r="K36" s="2236"/>
      <c r="L36" s="2236"/>
      <c r="M36" s="2236"/>
      <c r="N36" s="84"/>
    </row>
    <row r="37" spans="1:14">
      <c r="A37" s="2236"/>
      <c r="B37" s="2236"/>
      <c r="C37" s="2236"/>
      <c r="D37" s="2236"/>
      <c r="E37" s="2236"/>
      <c r="F37" s="2236"/>
      <c r="G37" s="2236"/>
      <c r="H37" s="2236"/>
      <c r="I37" s="2236"/>
      <c r="J37" s="2236"/>
      <c r="K37" s="2236"/>
      <c r="L37" s="2236"/>
      <c r="M37" s="2236"/>
      <c r="N37" s="84"/>
    </row>
    <row r="38" spans="1:14">
      <c r="A38" s="2236"/>
      <c r="B38" s="2236"/>
      <c r="C38" s="2236"/>
      <c r="D38" s="2236"/>
      <c r="E38" s="2236"/>
      <c r="F38" s="2236"/>
      <c r="G38" s="2236"/>
      <c r="H38" s="2236"/>
      <c r="I38" s="2236"/>
      <c r="J38" s="2236"/>
      <c r="K38" s="2236"/>
      <c r="L38" s="2236"/>
      <c r="M38" s="2236"/>
      <c r="N38" s="84"/>
    </row>
    <row r="39" spans="1:14">
      <c r="A39" s="2236"/>
      <c r="B39" s="2236"/>
      <c r="C39" s="2236"/>
      <c r="D39" s="2236"/>
      <c r="E39" s="2236"/>
      <c r="F39" s="2236"/>
      <c r="G39" s="2236"/>
      <c r="H39" s="2236"/>
      <c r="I39" s="2236"/>
      <c r="J39" s="2236"/>
      <c r="K39" s="2236"/>
      <c r="L39" s="2236"/>
      <c r="M39" s="2236"/>
      <c r="N39" s="84"/>
    </row>
    <row r="40" spans="1:14">
      <c r="A40" s="84"/>
      <c r="B40" s="84"/>
      <c r="C40" s="84"/>
      <c r="D40" s="84"/>
      <c r="E40" s="84"/>
      <c r="F40" s="84"/>
      <c r="G40" s="84"/>
      <c r="H40" s="84"/>
      <c r="I40" s="84"/>
      <c r="J40" s="84"/>
      <c r="K40" s="84"/>
      <c r="L40" s="84"/>
      <c r="M40" s="84"/>
      <c r="N40" s="8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8" sqref="N18:O33"/>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1.85546875" style="69" customWidth="1"/>
    <col min="14" max="14" width="14.28515625" style="42" bestFit="1" customWidth="1"/>
    <col min="15" max="15" width="33.42578125" style="69" customWidth="1"/>
    <col min="16" max="16384" width="11.42578125" style="69"/>
  </cols>
  <sheetData>
    <row r="1" spans="14:14" s="84" customFormat="1">
      <c r="N1" s="1538"/>
    </row>
    <row r="2" spans="14:14" s="84" customFormat="1">
      <c r="N2" s="1538"/>
    </row>
    <row r="3" spans="14:14" s="84" customFormat="1">
      <c r="N3" s="1538"/>
    </row>
    <row r="4" spans="14:14" s="84" customFormat="1">
      <c r="N4" s="1538"/>
    </row>
    <row r="5" spans="14:14" s="84" customFormat="1">
      <c r="N5" s="1538"/>
    </row>
    <row r="18" spans="14:17">
      <c r="N18" s="1460"/>
      <c r="O18" s="180"/>
      <c r="P18" s="180"/>
      <c r="Q18" s="180"/>
    </row>
    <row r="19" spans="14:17">
      <c r="N19" s="1460"/>
      <c r="O19" s="180"/>
      <c r="P19" s="180"/>
      <c r="Q19" s="180"/>
    </row>
    <row r="20" spans="14:17">
      <c r="N20" s="1460"/>
      <c r="O20" s="180"/>
      <c r="P20" s="180"/>
      <c r="Q20" s="180"/>
    </row>
    <row r="21" spans="14:17">
      <c r="N21" s="1460"/>
      <c r="O21" s="180"/>
      <c r="P21" s="180"/>
      <c r="Q21" s="180"/>
    </row>
    <row r="22" spans="14:17">
      <c r="N22" s="1474"/>
      <c r="O22" s="180"/>
      <c r="P22" s="180"/>
      <c r="Q22" s="180"/>
    </row>
    <row r="23" spans="14:17">
      <c r="P23" s="180"/>
      <c r="Q23" s="180"/>
    </row>
    <row r="24" spans="14:17">
      <c r="N24" s="533"/>
      <c r="P24" s="180"/>
      <c r="Q24" s="180"/>
    </row>
    <row r="25" spans="14:17">
      <c r="N25" s="1474"/>
      <c r="O25" s="180"/>
      <c r="P25" s="180"/>
      <c r="Q25" s="180"/>
    </row>
    <row r="26" spans="14:17">
      <c r="N26" s="1460"/>
      <c r="O26" s="180"/>
      <c r="P26" s="180"/>
      <c r="Q26" s="180"/>
    </row>
    <row r="27" spans="14:17">
      <c r="N27" s="1460"/>
      <c r="O27" s="180"/>
      <c r="P27" s="180"/>
      <c r="Q27" s="180"/>
    </row>
    <row r="28" spans="14:17">
      <c r="N28" s="1460"/>
      <c r="O28" s="180"/>
      <c r="P28" s="180"/>
      <c r="Q28" s="180"/>
    </row>
    <row r="29" spans="14:17">
      <c r="N29" s="1539"/>
      <c r="O29" s="180"/>
      <c r="P29" s="180"/>
      <c r="Q29" s="180"/>
    </row>
    <row r="30" spans="14:17">
      <c r="N30" s="1474"/>
      <c r="O30" s="180"/>
      <c r="P30" s="180"/>
      <c r="Q30" s="180"/>
    </row>
    <row r="31" spans="14:17" ht="18.75" customHeight="1">
      <c r="N31" s="1460"/>
      <c r="O31" s="180"/>
      <c r="P31" s="180"/>
      <c r="Q31" s="180"/>
    </row>
    <row r="32" spans="14:17" ht="18.75" customHeight="1">
      <c r="N32" s="1460"/>
      <c r="O32" s="180"/>
      <c r="P32" s="180"/>
      <c r="Q32" s="180"/>
    </row>
    <row r="33" spans="2:17" ht="18.75" customHeight="1">
      <c r="N33" s="1460"/>
      <c r="O33" s="180"/>
      <c r="P33" s="180"/>
      <c r="Q33" s="180"/>
    </row>
    <row r="34" spans="2:17" ht="18.75" customHeight="1">
      <c r="N34" s="1460"/>
      <c r="O34" s="180"/>
      <c r="P34" s="180"/>
      <c r="Q34" s="180"/>
    </row>
    <row r="35" spans="2:17">
      <c r="N35" s="1460"/>
      <c r="O35" s="180"/>
      <c r="P35" s="180"/>
      <c r="Q35" s="180"/>
    </row>
    <row r="36" spans="2:17">
      <c r="N36" s="1460"/>
      <c r="O36" s="180"/>
      <c r="P36" s="180"/>
      <c r="Q36" s="180"/>
    </row>
    <row r="37" spans="2:17">
      <c r="N37" s="1460"/>
      <c r="O37" s="180"/>
      <c r="P37" s="180"/>
      <c r="Q37" s="180"/>
    </row>
    <row r="38" spans="2:17">
      <c r="N38" s="1460"/>
      <c r="O38" s="180"/>
      <c r="P38" s="180"/>
      <c r="Q38" s="180"/>
    </row>
    <row r="39" spans="2:17">
      <c r="N39" s="1460"/>
      <c r="O39" s="180"/>
      <c r="P39" s="180"/>
      <c r="Q39" s="180"/>
    </row>
    <row r="40" spans="2:17">
      <c r="J40" s="141"/>
    </row>
    <row r="41" spans="2:17">
      <c r="I41" s="812"/>
      <c r="K41" s="141"/>
    </row>
    <row r="42" spans="2:17" ht="17.25" customHeight="1">
      <c r="B42" s="193"/>
      <c r="C42" s="42"/>
      <c r="D42" s="42"/>
      <c r="E42" s="42"/>
      <c r="F42" s="42"/>
      <c r="G42" s="42"/>
      <c r="H42" s="42"/>
      <c r="I42" s="42"/>
      <c r="J42" s="190"/>
      <c r="K42" s="190"/>
    </row>
    <row r="43" spans="2:17" ht="21">
      <c r="B43" s="851"/>
      <c r="C43" s="850"/>
      <c r="D43" s="657"/>
      <c r="E43" s="657"/>
    </row>
    <row r="44" spans="2:17" ht="21">
      <c r="B44" s="851"/>
      <c r="C44" s="850"/>
      <c r="D44" s="657"/>
      <c r="E44" s="657"/>
    </row>
    <row r="45" spans="2:17" ht="15.75">
      <c r="B45" s="845"/>
      <c r="C45" s="532"/>
    </row>
    <row r="46" spans="2:17" ht="26.25">
      <c r="B46" s="853"/>
      <c r="C46" s="848"/>
      <c r="D46" s="849"/>
    </row>
    <row r="47" spans="2:17" ht="26.25">
      <c r="B47" s="853"/>
      <c r="C47" s="848"/>
      <c r="D47" s="849"/>
    </row>
    <row r="48" spans="2:17" ht="15.75">
      <c r="B48" s="845"/>
      <c r="C48" s="532"/>
    </row>
    <row r="49" spans="2:5" ht="15.75">
      <c r="B49" s="193"/>
    </row>
    <row r="50" spans="2:5" ht="21">
      <c r="B50" s="851"/>
      <c r="C50" s="850"/>
      <c r="D50" s="657"/>
      <c r="E50" s="657"/>
    </row>
    <row r="51" spans="2:5" ht="21">
      <c r="B51" s="851"/>
      <c r="C51" s="850"/>
      <c r="D51" s="657"/>
      <c r="E51" s="657"/>
    </row>
    <row r="52" spans="2:5" ht="15.75">
      <c r="B52" s="120"/>
    </row>
    <row r="53" spans="2:5" ht="21">
      <c r="B53" s="852"/>
      <c r="C53" s="677"/>
    </row>
    <row r="54" spans="2:5" ht="15.75">
      <c r="B54" s="120"/>
    </row>
    <row r="55" spans="2:5" ht="15.75">
      <c r="B55" s="120"/>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E1" zoomScale="55" zoomScaleNormal="100" zoomScaleSheetLayoutView="55" workbookViewId="0">
      <selection activeCell="E16" sqref="E16"/>
    </sheetView>
  </sheetViews>
  <sheetFormatPr baseColWidth="10" defaultColWidth="11.42578125" defaultRowHeight="15"/>
  <cols>
    <col min="1" max="1" width="16.28515625" style="956" hidden="1" customWidth="1"/>
    <col min="2" max="2" width="18.7109375" style="179" customWidth="1"/>
    <col min="3" max="3" width="22.5703125" style="964" customWidth="1"/>
    <col min="4" max="4" width="25.85546875" style="964" customWidth="1"/>
    <col min="5" max="5" width="27.140625" style="964" customWidth="1"/>
    <col min="6" max="6" width="22" style="191" customWidth="1"/>
    <col min="7" max="7" width="25.42578125" style="191" customWidth="1"/>
    <col min="8" max="8" width="22.85546875" style="191" customWidth="1"/>
    <col min="9" max="9" width="23.7109375" style="69" customWidth="1"/>
    <col min="10" max="10" width="21.28515625" style="69" customWidth="1"/>
    <col min="11" max="12" width="22.5703125" style="69" customWidth="1"/>
    <col min="13" max="13" width="32.7109375" style="69" customWidth="1"/>
    <col min="14" max="14" width="31.5703125" style="69" customWidth="1"/>
    <col min="15" max="15" width="30.85546875" style="69" customWidth="1"/>
    <col min="16" max="16" width="14.28515625" style="69" customWidth="1"/>
    <col min="17" max="16384" width="11.42578125" style="69"/>
  </cols>
  <sheetData>
    <row r="1" spans="1:17" ht="106.5" customHeight="1">
      <c r="B1" s="2271"/>
      <c r="C1" s="2271"/>
      <c r="D1" s="2271"/>
      <c r="E1" s="2271"/>
      <c r="F1" s="2271"/>
      <c r="G1" s="2271"/>
      <c r="H1" s="2271"/>
      <c r="I1" s="2271"/>
      <c r="J1" s="2271"/>
      <c r="K1" s="2271"/>
      <c r="L1" s="2271"/>
      <c r="M1" s="2271"/>
      <c r="N1" s="2271"/>
      <c r="O1" s="2271"/>
      <c r="Q1" s="229"/>
    </row>
    <row r="2" spans="1:17" s="32" customFormat="1" ht="10.5" customHeight="1">
      <c r="B2" s="295"/>
      <c r="C2" s="171"/>
      <c r="D2" s="171"/>
      <c r="E2" s="171"/>
      <c r="F2" s="968"/>
      <c r="G2" s="968"/>
      <c r="H2" s="968"/>
      <c r="I2" s="171"/>
      <c r="J2" s="171"/>
      <c r="K2" s="171"/>
      <c r="L2" s="171"/>
      <c r="M2" s="171"/>
      <c r="N2" s="171"/>
      <c r="O2" s="171"/>
      <c r="Q2" s="170"/>
    </row>
    <row r="3" spans="1:17" s="800" customFormat="1" ht="51" customHeight="1">
      <c r="A3" s="1165"/>
      <c r="B3" s="1346" t="s">
        <v>19</v>
      </c>
      <c r="C3" s="878" t="s">
        <v>483</v>
      </c>
      <c r="D3" s="879" t="s">
        <v>484</v>
      </c>
      <c r="E3" s="970" t="s">
        <v>133</v>
      </c>
      <c r="F3" s="878" t="s">
        <v>859</v>
      </c>
      <c r="G3" s="879" t="s">
        <v>137</v>
      </c>
      <c r="H3" s="1641" t="s">
        <v>649</v>
      </c>
    </row>
    <row r="4" spans="1:17" s="1833" customFormat="1" ht="22.5" customHeight="1">
      <c r="A4" s="1833">
        <v>2005</v>
      </c>
      <c r="B4" s="1834" t="s">
        <v>20</v>
      </c>
      <c r="C4" s="1651">
        <v>106192</v>
      </c>
      <c r="D4" s="1651">
        <v>147182</v>
      </c>
      <c r="E4" s="1652">
        <f t="shared" ref="E4:E14" si="0">C4+D4</f>
        <v>253374</v>
      </c>
      <c r="F4" s="1656">
        <f>C4/E4</f>
        <v>0.41911166891630552</v>
      </c>
      <c r="G4" s="1657">
        <f>D4/E4</f>
        <v>0.58088833108369442</v>
      </c>
      <c r="H4" s="1658">
        <f>D4/C4</f>
        <v>1.3859989453066144</v>
      </c>
    </row>
    <row r="5" spans="1:17" s="1833" customFormat="1" ht="22.5" customHeight="1">
      <c r="A5" s="1833">
        <v>2006</v>
      </c>
      <c r="B5" s="1381" t="s">
        <v>21</v>
      </c>
      <c r="C5" s="1012">
        <v>258701</v>
      </c>
      <c r="D5" s="1012">
        <v>255339</v>
      </c>
      <c r="E5" s="1653">
        <f t="shared" si="0"/>
        <v>514040</v>
      </c>
      <c r="F5" s="1659">
        <f>C5/E5</f>
        <v>0.50327017352735193</v>
      </c>
      <c r="G5" s="1660">
        <f>D5/E5</f>
        <v>0.49672982647264802</v>
      </c>
      <c r="H5" s="1661">
        <f>D5/C5</f>
        <v>0.9870043022640036</v>
      </c>
    </row>
    <row r="6" spans="1:17" s="1833" customFormat="1" ht="22.5" customHeight="1">
      <c r="A6" s="1833">
        <v>2007</v>
      </c>
      <c r="B6" s="1381" t="s">
        <v>22</v>
      </c>
      <c r="C6" s="1012">
        <v>473647</v>
      </c>
      <c r="D6" s="610">
        <v>608289</v>
      </c>
      <c r="E6" s="971">
        <f t="shared" si="0"/>
        <v>1081936</v>
      </c>
      <c r="F6" s="1659">
        <f t="shared" ref="F6:F15" si="1">C6/E6</f>
        <v>0.43777728072640154</v>
      </c>
      <c r="G6" s="1660">
        <f t="shared" ref="G6:G15" si="2">D6/E6</f>
        <v>0.56222271927359846</v>
      </c>
      <c r="H6" s="1661">
        <f t="shared" ref="H6:H15" si="3">D6/C6</f>
        <v>1.2842665529392143</v>
      </c>
    </row>
    <row r="7" spans="1:17" s="1833" customFormat="1" ht="22.5" customHeight="1">
      <c r="A7" s="1833">
        <v>2008</v>
      </c>
      <c r="B7" s="1381" t="s">
        <v>23</v>
      </c>
      <c r="C7" s="610">
        <v>489949</v>
      </c>
      <c r="D7" s="610">
        <v>734949</v>
      </c>
      <c r="E7" s="971">
        <f t="shared" si="0"/>
        <v>1224898</v>
      </c>
      <c r="F7" s="1659">
        <f t="shared" si="1"/>
        <v>0.39999167277601888</v>
      </c>
      <c r="G7" s="1660">
        <f t="shared" si="2"/>
        <v>0.60000832722398112</v>
      </c>
      <c r="H7" s="1661">
        <f t="shared" si="3"/>
        <v>1.5000520462333835</v>
      </c>
      <c r="P7" s="1835"/>
    </row>
    <row r="8" spans="1:17" s="1833" customFormat="1" ht="22.5" customHeight="1">
      <c r="A8" s="1833">
        <v>2009</v>
      </c>
      <c r="B8" s="1381" t="s">
        <v>24</v>
      </c>
      <c r="C8" s="610">
        <v>622049</v>
      </c>
      <c r="D8" s="610">
        <v>782176</v>
      </c>
      <c r="E8" s="971">
        <f t="shared" si="0"/>
        <v>1404225</v>
      </c>
      <c r="F8" s="1659">
        <f t="shared" si="1"/>
        <v>0.44298385230287168</v>
      </c>
      <c r="G8" s="1660">
        <f t="shared" si="2"/>
        <v>0.55701614769712826</v>
      </c>
      <c r="H8" s="1661">
        <f t="shared" si="3"/>
        <v>1.2574186277929873</v>
      </c>
    </row>
    <row r="9" spans="1:17" s="1833" customFormat="1" ht="22.5" customHeight="1">
      <c r="A9" s="1833">
        <v>2010</v>
      </c>
      <c r="B9" s="1381" t="s">
        <v>170</v>
      </c>
      <c r="C9" s="610">
        <v>903250</v>
      </c>
      <c r="D9" s="610">
        <v>1110536</v>
      </c>
      <c r="E9" s="971">
        <f t="shared" si="0"/>
        <v>2013786</v>
      </c>
      <c r="F9" s="1659">
        <f t="shared" si="1"/>
        <v>0.44853326023718509</v>
      </c>
      <c r="G9" s="1660">
        <f t="shared" si="2"/>
        <v>0.55146673976281491</v>
      </c>
      <c r="H9" s="1661">
        <f t="shared" si="3"/>
        <v>1.229489067257127</v>
      </c>
    </row>
    <row r="10" spans="1:17" s="1833" customFormat="1" ht="22.5" customHeight="1">
      <c r="A10" s="1833">
        <v>2011</v>
      </c>
      <c r="B10" s="1381" t="s">
        <v>207</v>
      </c>
      <c r="C10" s="610">
        <v>883775</v>
      </c>
      <c r="D10" s="610">
        <v>1119652</v>
      </c>
      <c r="E10" s="971">
        <f t="shared" si="0"/>
        <v>2003427</v>
      </c>
      <c r="F10" s="1659">
        <f t="shared" si="1"/>
        <v>0.44113162096747222</v>
      </c>
      <c r="G10" s="1660">
        <f t="shared" si="2"/>
        <v>0.55886837903252773</v>
      </c>
      <c r="H10" s="1661">
        <f t="shared" si="3"/>
        <v>1.2668971174789962</v>
      </c>
      <c r="I10" s="1192"/>
      <c r="J10" s="1192"/>
    </row>
    <row r="11" spans="1:17" s="1833" customFormat="1" ht="22.5" customHeight="1">
      <c r="A11" s="1833">
        <v>2012</v>
      </c>
      <c r="B11" s="1381" t="s">
        <v>437</v>
      </c>
      <c r="C11" s="610">
        <v>1178040</v>
      </c>
      <c r="D11" s="610">
        <v>1125311</v>
      </c>
      <c r="E11" s="971">
        <f t="shared" si="0"/>
        <v>2303351</v>
      </c>
      <c r="F11" s="1659">
        <f t="shared" si="1"/>
        <v>0.51144614954472856</v>
      </c>
      <c r="G11" s="1660">
        <f t="shared" si="2"/>
        <v>0.4885538504552715</v>
      </c>
      <c r="H11" s="1661">
        <f t="shared" si="3"/>
        <v>0.95524005976027981</v>
      </c>
      <c r="I11" s="1192"/>
      <c r="J11" s="1192"/>
    </row>
    <row r="12" spans="1:17" s="1833" customFormat="1" ht="22.5" customHeight="1">
      <c r="A12" s="1833">
        <v>2013</v>
      </c>
      <c r="B12" s="1381" t="s">
        <v>503</v>
      </c>
      <c r="C12" s="610">
        <v>1568225</v>
      </c>
      <c r="D12" s="610">
        <v>1183528</v>
      </c>
      <c r="E12" s="971">
        <f t="shared" si="0"/>
        <v>2751753</v>
      </c>
      <c r="F12" s="1659">
        <f t="shared" si="1"/>
        <v>0.56990035079456625</v>
      </c>
      <c r="G12" s="1660">
        <f t="shared" si="2"/>
        <v>0.43009964920543375</v>
      </c>
      <c r="H12" s="1661">
        <f t="shared" si="3"/>
        <v>0.75469272585247649</v>
      </c>
    </row>
    <row r="13" spans="1:17" s="1833" customFormat="1" ht="22.5" customHeight="1">
      <c r="A13" s="1833">
        <v>2014</v>
      </c>
      <c r="B13" s="1381" t="s">
        <v>513</v>
      </c>
      <c r="C13" s="610">
        <v>1795214</v>
      </c>
      <c r="D13" s="610">
        <v>1220432</v>
      </c>
      <c r="E13" s="971">
        <f t="shared" si="0"/>
        <v>3015646</v>
      </c>
      <c r="F13" s="1659">
        <f t="shared" si="1"/>
        <v>0.5952999788436707</v>
      </c>
      <c r="G13" s="1660">
        <f t="shared" si="2"/>
        <v>0.40470002115632936</v>
      </c>
      <c r="H13" s="1661">
        <f t="shared" si="3"/>
        <v>0.67982535786819842</v>
      </c>
    </row>
    <row r="14" spans="1:17" s="1833" customFormat="1" ht="22.5" customHeight="1">
      <c r="A14" s="1833">
        <v>2015</v>
      </c>
      <c r="B14" s="1381" t="s">
        <v>868</v>
      </c>
      <c r="C14" s="1654">
        <v>2164705</v>
      </c>
      <c r="D14" s="1654">
        <v>1152700</v>
      </c>
      <c r="E14" s="1655">
        <f t="shared" si="0"/>
        <v>3317405</v>
      </c>
      <c r="F14" s="1659">
        <f t="shared" si="1"/>
        <v>0.65252961275454757</v>
      </c>
      <c r="G14" s="1660">
        <f t="shared" si="2"/>
        <v>0.34747038724545237</v>
      </c>
      <c r="H14" s="1661">
        <f t="shared" si="3"/>
        <v>0.53249749965930693</v>
      </c>
    </row>
    <row r="15" spans="1:17" s="1833" customFormat="1" ht="22.5" customHeight="1">
      <c r="A15" s="1833">
        <v>2016</v>
      </c>
      <c r="B15" s="1381" t="s">
        <v>911</v>
      </c>
      <c r="C15" s="610">
        <v>2168957</v>
      </c>
      <c r="D15" s="610">
        <v>1178111</v>
      </c>
      <c r="E15" s="971">
        <v>3347068</v>
      </c>
      <c r="F15" s="1659">
        <f t="shared" si="1"/>
        <v>0.64801701070907436</v>
      </c>
      <c r="G15" s="1660">
        <f t="shared" si="2"/>
        <v>0.3519829892909257</v>
      </c>
      <c r="H15" s="1661">
        <f t="shared" si="3"/>
        <v>0.54316936665872118</v>
      </c>
      <c r="I15" s="1836"/>
    </row>
    <row r="16" spans="1:17" s="136" customFormat="1" ht="20.25" customHeight="1">
      <c r="B16" s="1837" t="s">
        <v>998</v>
      </c>
      <c r="C16" s="1770">
        <v>2426895</v>
      </c>
      <c r="D16" s="1770">
        <v>1114036</v>
      </c>
      <c r="E16" s="1771">
        <f>C16+D16</f>
        <v>3540931</v>
      </c>
      <c r="F16" s="1662">
        <f>C16/E16</f>
        <v>0.68538330738441389</v>
      </c>
      <c r="G16" s="1709">
        <f>+D16/E16</f>
        <v>0.31461669261558611</v>
      </c>
      <c r="H16" s="1663">
        <f>D16/C16</f>
        <v>0.45903757682141172</v>
      </c>
    </row>
    <row r="17" spans="2:16" ht="24.75" customHeight="1">
      <c r="B17" s="2272" t="s">
        <v>921</v>
      </c>
      <c r="C17" s="2272"/>
      <c r="D17" s="2272"/>
      <c r="E17" s="2272"/>
      <c r="F17" s="2272"/>
      <c r="G17" s="2272"/>
      <c r="H17" s="2272"/>
    </row>
    <row r="18" spans="2:16">
      <c r="B18" s="912"/>
    </row>
    <row r="31" spans="2:16">
      <c r="P31" s="69"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A2" zoomScale="85" zoomScaleNormal="70" zoomScaleSheetLayoutView="85" workbookViewId="0">
      <selection activeCell="I14" sqref="I14"/>
    </sheetView>
  </sheetViews>
  <sheetFormatPr baseColWidth="10" defaultColWidth="11.42578125" defaultRowHeight="15"/>
  <cols>
    <col min="1" max="1" width="12" style="69" customWidth="1"/>
    <col min="2" max="2" width="12.7109375" style="767" customWidth="1"/>
    <col min="3" max="3" width="16.140625" style="767" customWidth="1"/>
    <col min="4" max="5" width="15.85546875" style="767" customWidth="1"/>
    <col min="6" max="6" width="11.85546875" style="69" customWidth="1"/>
    <col min="7" max="7" width="14.5703125" style="69" customWidth="1"/>
    <col min="8" max="8" width="13.5703125" style="69" customWidth="1"/>
    <col min="9" max="9" width="21" style="69" customWidth="1"/>
    <col min="10" max="10" width="18.28515625" style="69" customWidth="1"/>
    <col min="11" max="11" width="17" style="69" customWidth="1"/>
    <col min="12" max="12" width="17.140625" style="69" customWidth="1"/>
    <col min="13" max="13" width="16" style="69" customWidth="1"/>
    <col min="14" max="14" width="9.85546875" style="69" customWidth="1"/>
    <col min="15" max="15" width="20" style="69" customWidth="1"/>
    <col min="16" max="16384" width="11.42578125" style="69"/>
  </cols>
  <sheetData>
    <row r="1" spans="1:14" s="84" customFormat="1" ht="69.75" customHeight="1">
      <c r="A1" s="2273"/>
      <c r="B1" s="2273"/>
      <c r="C1" s="2273"/>
      <c r="D1" s="2273"/>
      <c r="E1" s="2273"/>
      <c r="F1" s="2273"/>
      <c r="G1" s="2273"/>
      <c r="H1" s="2273"/>
      <c r="I1" s="2273"/>
      <c r="J1" s="2273"/>
      <c r="K1" s="2273"/>
      <c r="L1" s="2273"/>
      <c r="M1" s="2273"/>
      <c r="N1" s="2273"/>
    </row>
    <row r="2" spans="1:14" s="32" customFormat="1" ht="6" customHeight="1">
      <c r="A2" s="171"/>
      <c r="B2" s="171"/>
      <c r="C2" s="171"/>
      <c r="D2" s="171"/>
      <c r="E2" s="171"/>
      <c r="F2" s="171"/>
      <c r="G2" s="171"/>
      <c r="H2" s="171"/>
      <c r="I2" s="171"/>
      <c r="J2" s="171"/>
      <c r="K2" s="171"/>
      <c r="L2" s="171"/>
    </row>
    <row r="3" spans="1:14" ht="34.5" customHeight="1">
      <c r="A3" s="1738" t="s">
        <v>210</v>
      </c>
      <c r="B3" s="1739" t="s">
        <v>483</v>
      </c>
      <c r="C3" s="1739" t="s">
        <v>484</v>
      </c>
      <c r="D3" s="1738" t="s">
        <v>133</v>
      </c>
      <c r="E3" s="1738" t="s">
        <v>650</v>
      </c>
      <c r="I3" s="136"/>
      <c r="J3" s="136"/>
      <c r="K3" s="631"/>
      <c r="L3" s="631"/>
      <c r="M3" s="631"/>
    </row>
    <row r="4" spans="1:14" s="956" customFormat="1" ht="14.25" customHeight="1">
      <c r="A4" s="1740" t="s">
        <v>904</v>
      </c>
      <c r="B4" s="1476">
        <v>2169459</v>
      </c>
      <c r="C4" s="1476">
        <v>1180496</v>
      </c>
      <c r="D4" s="1741">
        <v>3351214</v>
      </c>
      <c r="E4" s="1742">
        <v>0.54495053339111399</v>
      </c>
      <c r="I4" s="631"/>
      <c r="J4" s="631"/>
      <c r="K4" s="631"/>
      <c r="L4" s="631"/>
      <c r="M4" s="631"/>
    </row>
    <row r="5" spans="1:14" s="956" customFormat="1" ht="14.25" customHeight="1">
      <c r="A5" s="1740" t="s">
        <v>909</v>
      </c>
      <c r="B5" s="1476">
        <v>2171492</v>
      </c>
      <c r="C5" s="1476">
        <v>1182074</v>
      </c>
      <c r="D5" s="1741">
        <v>3347068</v>
      </c>
      <c r="E5" s="1742">
        <f>+C5/B5</f>
        <v>0.54436028316014984</v>
      </c>
      <c r="I5" s="631"/>
      <c r="J5" s="631"/>
      <c r="K5" s="631"/>
      <c r="L5" s="631"/>
      <c r="M5" s="631"/>
    </row>
    <row r="6" spans="1:14" s="956" customFormat="1" ht="14.25" customHeight="1">
      <c r="A6" s="1740" t="s">
        <v>917</v>
      </c>
      <c r="B6" s="1476">
        <v>2168957</v>
      </c>
      <c r="C6" s="1476">
        <v>1180725</v>
      </c>
      <c r="D6" s="1741">
        <v>3336777</v>
      </c>
      <c r="E6" s="1742">
        <f t="shared" ref="E6:E16" si="0">+C6/B6</f>
        <v>0.5443745542212225</v>
      </c>
      <c r="F6" s="241"/>
    </row>
    <row r="7" spans="1:14" s="956" customFormat="1" ht="14.25" customHeight="1">
      <c r="A7" s="1740" t="s">
        <v>936</v>
      </c>
      <c r="B7" s="1476">
        <v>2167858</v>
      </c>
      <c r="C7" s="1476">
        <v>1172555</v>
      </c>
      <c r="D7" s="1741">
        <v>3386786</v>
      </c>
      <c r="E7" s="1742">
        <f t="shared" si="0"/>
        <v>0.54088182897588311</v>
      </c>
    </row>
    <row r="8" spans="1:14" ht="14.25" customHeight="1">
      <c r="A8" s="1740" t="s">
        <v>945</v>
      </c>
      <c r="B8" s="1476">
        <v>2221842</v>
      </c>
      <c r="C8" s="1476">
        <v>1166629</v>
      </c>
      <c r="D8" s="1741">
        <v>3365104</v>
      </c>
      <c r="E8" s="1742">
        <f t="shared" si="0"/>
        <v>0.52507288997147417</v>
      </c>
    </row>
    <row r="9" spans="1:14" s="956" customFormat="1" ht="14.25" customHeight="1">
      <c r="A9" s="1740" t="s">
        <v>956</v>
      </c>
      <c r="B9" s="1476">
        <v>2212804</v>
      </c>
      <c r="C9" s="1476">
        <v>1153165</v>
      </c>
      <c r="D9" s="1741">
        <v>3337092</v>
      </c>
      <c r="E9" s="1742">
        <f t="shared" si="0"/>
        <v>0.5211329155225678</v>
      </c>
    </row>
    <row r="10" spans="1:14" s="956" customFormat="1" ht="14.25" customHeight="1">
      <c r="A10" s="1740" t="s">
        <v>960</v>
      </c>
      <c r="B10" s="1476">
        <v>2194609</v>
      </c>
      <c r="C10" s="1476">
        <v>1143737</v>
      </c>
      <c r="D10" s="1741">
        <v>3319679</v>
      </c>
      <c r="E10" s="1742">
        <f t="shared" si="0"/>
        <v>0.52115752737731413</v>
      </c>
    </row>
    <row r="11" spans="1:14" s="956" customFormat="1" ht="14.25" customHeight="1">
      <c r="A11" s="1740" t="s">
        <v>970</v>
      </c>
      <c r="B11" s="1476">
        <v>2184110</v>
      </c>
      <c r="C11" s="1476">
        <v>1136575</v>
      </c>
      <c r="D11" s="1741">
        <v>3318030</v>
      </c>
      <c r="E11" s="1742">
        <f t="shared" si="0"/>
        <v>0.52038358873866242</v>
      </c>
    </row>
    <row r="12" spans="1:14" s="956" customFormat="1" ht="14.25" customHeight="1">
      <c r="A12" s="1740" t="s">
        <v>973</v>
      </c>
      <c r="B12" s="1476">
        <v>2186488</v>
      </c>
      <c r="C12" s="1476">
        <v>1133743</v>
      </c>
      <c r="D12" s="1741">
        <v>3299421</v>
      </c>
      <c r="E12" s="1742">
        <f t="shared" si="0"/>
        <v>0.518522397561752</v>
      </c>
    </row>
    <row r="13" spans="1:14" s="956" customFormat="1" ht="14.25" customHeight="1">
      <c r="A13" s="1740" t="s">
        <v>974</v>
      </c>
      <c r="B13" s="1476">
        <v>2173440</v>
      </c>
      <c r="C13" s="1476">
        <v>1127753</v>
      </c>
      <c r="D13" s="1741">
        <v>3301368</v>
      </c>
      <c r="E13" s="1742">
        <f t="shared" si="0"/>
        <v>0.5188792881330978</v>
      </c>
    </row>
    <row r="14" spans="1:14" s="956" customFormat="1" ht="14.25" customHeight="1">
      <c r="A14" s="1740" t="s">
        <v>981</v>
      </c>
      <c r="B14" s="1476">
        <v>2179154</v>
      </c>
      <c r="C14" s="1476">
        <v>1123651</v>
      </c>
      <c r="D14" s="1741">
        <f>+C14+B14</f>
        <v>3302805</v>
      </c>
      <c r="E14" s="1742">
        <f t="shared" si="0"/>
        <v>0.51563634327817121</v>
      </c>
    </row>
    <row r="15" spans="1:14" s="956" customFormat="1" ht="14.25" customHeight="1">
      <c r="A15" s="1740" t="s">
        <v>987</v>
      </c>
      <c r="B15" s="1476">
        <v>2311011</v>
      </c>
      <c r="C15" s="1476">
        <v>1127049</v>
      </c>
      <c r="D15" s="1741">
        <f>+C15+B15</f>
        <v>3438060</v>
      </c>
      <c r="E15" s="1742">
        <f t="shared" si="0"/>
        <v>0.4876865579609963</v>
      </c>
    </row>
    <row r="16" spans="1:14" ht="14.25" customHeight="1">
      <c r="A16" s="1740" t="s">
        <v>1000</v>
      </c>
      <c r="B16" s="1476">
        <v>2426895</v>
      </c>
      <c r="C16" s="1476">
        <v>1114036</v>
      </c>
      <c r="D16" s="1741">
        <f>+C16+B16</f>
        <v>3540931</v>
      </c>
      <c r="E16" s="1742">
        <f t="shared" si="0"/>
        <v>0.45903757682141172</v>
      </c>
    </row>
    <row r="17" spans="1:5">
      <c r="A17" s="2274"/>
      <c r="B17" s="2274"/>
      <c r="C17" s="2274"/>
      <c r="D17" s="2274"/>
      <c r="E17" s="2274"/>
    </row>
    <row r="18" spans="1:5">
      <c r="A18" s="2275"/>
      <c r="B18" s="2275"/>
      <c r="C18" s="2275"/>
      <c r="D18" s="2275"/>
      <c r="E18" s="2275"/>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I13" sqref="I13"/>
    </sheetView>
  </sheetViews>
  <sheetFormatPr baseColWidth="10" defaultColWidth="11.42578125" defaultRowHeight="15"/>
  <cols>
    <col min="1" max="1" width="15.85546875" style="69" customWidth="1"/>
    <col min="2" max="2" width="22" style="69" customWidth="1"/>
    <col min="3" max="3" width="23" style="69" customWidth="1"/>
    <col min="4" max="4" width="23.5703125" style="69" customWidth="1"/>
    <col min="5" max="5" width="18.42578125" style="69" customWidth="1"/>
    <col min="6" max="6" width="12.7109375" style="69" bestFit="1" customWidth="1"/>
    <col min="7" max="7" width="13.7109375" style="69" bestFit="1" customWidth="1"/>
    <col min="8" max="8" width="13.5703125" style="69" bestFit="1" customWidth="1"/>
    <col min="9" max="9" width="13.7109375" style="69" bestFit="1" customWidth="1"/>
    <col min="10" max="10" width="18.28515625" style="69" customWidth="1"/>
    <col min="11" max="11" width="16.42578125" style="69" customWidth="1"/>
    <col min="12" max="12" width="17.42578125" style="69" customWidth="1"/>
    <col min="13" max="13" width="20.85546875" style="69" customWidth="1"/>
    <col min="14" max="14" width="25.7109375" style="69" customWidth="1"/>
    <col min="15" max="15" width="14.28515625" style="69" customWidth="1"/>
    <col min="16" max="16384" width="11.42578125" style="69"/>
  </cols>
  <sheetData>
    <row r="1" spans="1:16" ht="83.25" customHeight="1">
      <c r="A1" s="2271"/>
      <c r="B1" s="2271"/>
      <c r="C1" s="2271"/>
      <c r="D1" s="2271"/>
      <c r="E1" s="2271"/>
      <c r="F1" s="2271"/>
      <c r="G1" s="2271"/>
      <c r="H1" s="2271"/>
      <c r="I1" s="2271"/>
      <c r="J1" s="2271"/>
      <c r="K1" s="2271"/>
      <c r="L1" s="2271"/>
      <c r="M1" s="2271"/>
      <c r="N1" s="2271"/>
      <c r="P1" s="587"/>
    </row>
    <row r="2" spans="1:16" s="32" customFormat="1" ht="11.25" customHeight="1">
      <c r="A2" s="171"/>
      <c r="B2" s="171"/>
      <c r="C2" s="171"/>
      <c r="D2" s="171"/>
      <c r="E2" s="171"/>
      <c r="F2" s="171"/>
      <c r="G2" s="171"/>
      <c r="H2" s="171"/>
      <c r="I2" s="171"/>
      <c r="J2" s="171"/>
      <c r="K2" s="171"/>
      <c r="L2" s="171"/>
      <c r="M2" s="171"/>
      <c r="N2" s="171"/>
      <c r="P2" s="170"/>
    </row>
    <row r="3" spans="1:16" ht="48" customHeight="1">
      <c r="A3" s="608" t="s">
        <v>19</v>
      </c>
      <c r="B3" s="608" t="s">
        <v>580</v>
      </c>
      <c r="C3" s="593" t="s">
        <v>581</v>
      </c>
      <c r="D3" s="1222" t="s">
        <v>582</v>
      </c>
      <c r="E3" s="594" t="s">
        <v>649</v>
      </c>
    </row>
    <row r="4" spans="1:16">
      <c r="A4" s="606" t="s">
        <v>20</v>
      </c>
      <c r="B4" s="1838">
        <v>0</v>
      </c>
      <c r="C4" s="1839">
        <v>0</v>
      </c>
      <c r="D4" s="1840">
        <v>266531</v>
      </c>
      <c r="E4" s="1841"/>
    </row>
    <row r="5" spans="1:16">
      <c r="A5" s="606" t="s">
        <v>21</v>
      </c>
      <c r="B5" s="1838">
        <v>254831</v>
      </c>
      <c r="C5" s="1839">
        <v>258585</v>
      </c>
      <c r="D5" s="1840">
        <f t="shared" ref="D5:D12" si="0">B5+C5</f>
        <v>513416</v>
      </c>
      <c r="E5" s="1841">
        <f>C5/B5</f>
        <v>1.0147313317453528</v>
      </c>
    </row>
    <row r="6" spans="1:16">
      <c r="A6" s="606" t="s">
        <v>22</v>
      </c>
      <c r="B6" s="1838">
        <v>473647</v>
      </c>
      <c r="C6" s="1839">
        <v>608289</v>
      </c>
      <c r="D6" s="1840">
        <f t="shared" si="0"/>
        <v>1081936</v>
      </c>
      <c r="E6" s="1841">
        <f t="shared" ref="E6:E12" si="1">C6/B6</f>
        <v>1.2842665529392143</v>
      </c>
    </row>
    <row r="7" spans="1:16">
      <c r="A7" s="606" t="s">
        <v>23</v>
      </c>
      <c r="B7" s="1838">
        <v>489949</v>
      </c>
      <c r="C7" s="1839">
        <v>734694</v>
      </c>
      <c r="D7" s="1840">
        <f t="shared" si="0"/>
        <v>1224643</v>
      </c>
      <c r="E7" s="1841">
        <f t="shared" si="1"/>
        <v>1.4995315838995487</v>
      </c>
      <c r="O7" s="12"/>
    </row>
    <row r="8" spans="1:16">
      <c r="A8" s="606" t="s">
        <v>24</v>
      </c>
      <c r="B8" s="1838">
        <v>575190</v>
      </c>
      <c r="C8" s="1839">
        <v>770976</v>
      </c>
      <c r="D8" s="1840">
        <f t="shared" si="0"/>
        <v>1346166</v>
      </c>
      <c r="E8" s="1841">
        <f t="shared" si="1"/>
        <v>1.3403849162885308</v>
      </c>
    </row>
    <row r="9" spans="1:16" ht="15" customHeight="1">
      <c r="A9" s="606" t="s">
        <v>170</v>
      </c>
      <c r="B9" s="1838">
        <v>880620</v>
      </c>
      <c r="C9" s="1839">
        <v>967213</v>
      </c>
      <c r="D9" s="1840">
        <f t="shared" si="0"/>
        <v>1847833</v>
      </c>
      <c r="E9" s="1841">
        <f t="shared" si="1"/>
        <v>1.098331857100679</v>
      </c>
    </row>
    <row r="10" spans="1:16">
      <c r="A10" s="606" t="s">
        <v>207</v>
      </c>
      <c r="B10" s="1838">
        <v>885431</v>
      </c>
      <c r="C10" s="1839">
        <v>1110904</v>
      </c>
      <c r="D10" s="1840">
        <f t="shared" si="0"/>
        <v>1996335</v>
      </c>
      <c r="E10" s="1841">
        <f t="shared" si="1"/>
        <v>1.2546477365260533</v>
      </c>
    </row>
    <row r="11" spans="1:16">
      <c r="A11" s="606" t="s">
        <v>437</v>
      </c>
      <c r="B11" s="1838">
        <v>1170009</v>
      </c>
      <c r="C11" s="1839">
        <v>1124347</v>
      </c>
      <c r="D11" s="1840">
        <f t="shared" si="0"/>
        <v>2294356</v>
      </c>
      <c r="E11" s="1841">
        <f t="shared" si="1"/>
        <v>0.96097294978072823</v>
      </c>
    </row>
    <row r="12" spans="1:16">
      <c r="A12" s="606" t="s">
        <v>503</v>
      </c>
      <c r="B12" s="1838">
        <v>1467184</v>
      </c>
      <c r="C12" s="1839">
        <v>1179715</v>
      </c>
      <c r="D12" s="1840">
        <f t="shared" si="0"/>
        <v>2646899</v>
      </c>
      <c r="E12" s="1841">
        <f t="shared" si="1"/>
        <v>0.80406751982028157</v>
      </c>
    </row>
    <row r="13" spans="1:16">
      <c r="A13" s="606" t="s">
        <v>513</v>
      </c>
      <c r="B13" s="1838">
        <v>1795214</v>
      </c>
      <c r="C13" s="1839">
        <v>1220432</v>
      </c>
      <c r="D13" s="1840">
        <f>B13+C13</f>
        <v>3015646</v>
      </c>
      <c r="E13" s="1841">
        <f>C13/B13</f>
        <v>0.67982535786819842</v>
      </c>
    </row>
    <row r="14" spans="1:16" s="956" customFormat="1">
      <c r="A14" s="606" t="s">
        <v>868</v>
      </c>
      <c r="B14" s="1838">
        <v>1993874</v>
      </c>
      <c r="C14" s="1839">
        <v>1116683</v>
      </c>
      <c r="D14" s="1840">
        <f>B14+C14</f>
        <v>3110557</v>
      </c>
      <c r="E14" s="1841">
        <f>C14/B14</f>
        <v>0.56005695445148485</v>
      </c>
    </row>
    <row r="15" spans="1:16" s="956" customFormat="1">
      <c r="A15" s="606" t="s">
        <v>911</v>
      </c>
      <c r="B15" s="1838">
        <v>2169140</v>
      </c>
      <c r="C15" s="1839">
        <v>1184426</v>
      </c>
      <c r="D15" s="1840">
        <f>B15+C15</f>
        <v>3353566</v>
      </c>
      <c r="E15" s="1841">
        <f>C15/B15</f>
        <v>0.54603483408170983</v>
      </c>
    </row>
    <row r="16" spans="1:16">
      <c r="A16" s="607" t="s">
        <v>998</v>
      </c>
      <c r="B16" s="1842">
        <v>2354827</v>
      </c>
      <c r="C16" s="1843">
        <v>1115516</v>
      </c>
      <c r="D16" s="1840">
        <f>B16+C16</f>
        <v>3470343</v>
      </c>
      <c r="E16" s="1844">
        <f>C16/B16</f>
        <v>0.47371462956726756</v>
      </c>
    </row>
    <row r="17" spans="1:15" ht="21.75" customHeight="1">
      <c r="A17" s="2276" t="s">
        <v>946</v>
      </c>
      <c r="B17" s="2276"/>
      <c r="C17" s="2276"/>
      <c r="D17" s="2276"/>
      <c r="E17" s="2276"/>
    </row>
    <row r="29" spans="1:15">
      <c r="O29" s="69"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G16" sqref="G16"/>
    </sheetView>
  </sheetViews>
  <sheetFormatPr baseColWidth="10" defaultColWidth="11.42578125" defaultRowHeight="15"/>
  <cols>
    <col min="1" max="1" width="12.7109375" style="69" customWidth="1"/>
    <col min="2" max="2" width="19.140625" style="69" customWidth="1"/>
    <col min="3" max="3" width="22" style="69" customWidth="1"/>
    <col min="4" max="4" width="19.5703125" style="69" customWidth="1"/>
    <col min="5" max="5" width="17.42578125" style="69" customWidth="1"/>
    <col min="6" max="6" width="11.85546875" style="69" customWidth="1"/>
    <col min="7" max="7" width="14.5703125" style="69" customWidth="1"/>
    <col min="8" max="8" width="22.7109375" style="69" customWidth="1"/>
    <col min="9" max="9" width="15.28515625" style="69" customWidth="1"/>
    <col min="10" max="10" width="20" style="69" customWidth="1"/>
    <col min="11" max="11" width="23.85546875" style="69" customWidth="1"/>
    <col min="12" max="12" width="14.140625" style="69" customWidth="1"/>
    <col min="13" max="13" width="11.42578125" style="69"/>
    <col min="14" max="14" width="12.5703125" style="69" customWidth="1"/>
    <col min="15" max="15" width="20" style="69" customWidth="1"/>
    <col min="16" max="16384" width="11.42578125" style="69"/>
  </cols>
  <sheetData>
    <row r="1" spans="1:14" ht="99.75" customHeight="1">
      <c r="A1" s="2273"/>
      <c r="B1" s="2273"/>
      <c r="C1" s="2273"/>
      <c r="D1" s="2273"/>
      <c r="E1" s="2273"/>
      <c r="F1" s="2273"/>
      <c r="G1" s="2273"/>
      <c r="H1" s="2273"/>
      <c r="I1" s="2273"/>
      <c r="J1" s="2273"/>
      <c r="K1" s="2273"/>
      <c r="L1" s="2273"/>
      <c r="M1" s="2273"/>
      <c r="N1" s="2273"/>
    </row>
    <row r="2" spans="1:14" s="32" customFormat="1" ht="3" customHeight="1">
      <c r="A2" s="171"/>
      <c r="B2" s="171"/>
      <c r="C2" s="171"/>
      <c r="D2" s="171"/>
      <c r="E2" s="171"/>
      <c r="F2" s="171"/>
      <c r="G2" s="171"/>
      <c r="H2" s="171"/>
      <c r="I2" s="171"/>
      <c r="J2" s="171"/>
      <c r="K2" s="171"/>
      <c r="L2" s="171"/>
    </row>
    <row r="3" spans="1:14" s="120" customFormat="1" ht="55.5" customHeight="1">
      <c r="A3" s="1573" t="s">
        <v>210</v>
      </c>
      <c r="B3" s="1574" t="s">
        <v>580</v>
      </c>
      <c r="C3" s="1574" t="s">
        <v>581</v>
      </c>
      <c r="D3" s="2010" t="s">
        <v>582</v>
      </c>
      <c r="E3" s="1673" t="s">
        <v>649</v>
      </c>
    </row>
    <row r="4" spans="1:14" ht="15" customHeight="1">
      <c r="A4" s="2021" t="s">
        <v>904</v>
      </c>
      <c r="B4" s="2014">
        <v>2169459</v>
      </c>
      <c r="C4" s="2014">
        <v>1178650</v>
      </c>
      <c r="D4" s="2011">
        <v>3348109</v>
      </c>
      <c r="E4" s="2018">
        <v>0.54329212951247297</v>
      </c>
    </row>
    <row r="5" spans="1:14" ht="15" customHeight="1">
      <c r="A5" s="2022" t="s">
        <v>909</v>
      </c>
      <c r="B5" s="2015">
        <v>2169140</v>
      </c>
      <c r="C5" s="2015">
        <v>1184426</v>
      </c>
      <c r="D5" s="2012">
        <v>3353566</v>
      </c>
      <c r="E5" s="2019">
        <v>0.54603483408170983</v>
      </c>
    </row>
    <row r="6" spans="1:14" s="956" customFormat="1" ht="15" customHeight="1">
      <c r="A6" s="2022" t="s">
        <v>917</v>
      </c>
      <c r="B6" s="2015">
        <v>2168957</v>
      </c>
      <c r="C6" s="2015">
        <v>1180725</v>
      </c>
      <c r="D6" s="2012">
        <v>3349682</v>
      </c>
      <c r="E6" s="2019">
        <v>0.5443745542212225</v>
      </c>
    </row>
    <row r="7" spans="1:14" s="956" customFormat="1" ht="15" customHeight="1">
      <c r="A7" s="2022" t="s">
        <v>936</v>
      </c>
      <c r="B7" s="2015">
        <v>2167858</v>
      </c>
      <c r="C7" s="2015">
        <v>1172555</v>
      </c>
      <c r="D7" s="2012">
        <v>3340413</v>
      </c>
      <c r="E7" s="2019">
        <v>0.54088182897588311</v>
      </c>
    </row>
    <row r="8" spans="1:14" s="956" customFormat="1" ht="15" customHeight="1">
      <c r="A8" s="2022" t="s">
        <v>945</v>
      </c>
      <c r="B8" s="2015">
        <v>2221842</v>
      </c>
      <c r="C8" s="2015">
        <v>1166629</v>
      </c>
      <c r="D8" s="2012">
        <v>3388471</v>
      </c>
      <c r="E8" s="2019">
        <v>0.52507288997147417</v>
      </c>
    </row>
    <row r="9" spans="1:14" ht="15.75">
      <c r="A9" s="2022" t="s">
        <v>956</v>
      </c>
      <c r="B9" s="2015">
        <v>2212804</v>
      </c>
      <c r="C9" s="2015">
        <v>1153165</v>
      </c>
      <c r="D9" s="2012">
        <v>3365969</v>
      </c>
      <c r="E9" s="2019">
        <v>0.5211329155225678</v>
      </c>
    </row>
    <row r="10" spans="1:14" s="956" customFormat="1" ht="15.75">
      <c r="A10" s="2022" t="s">
        <v>959</v>
      </c>
      <c r="B10" s="2015">
        <v>2194609</v>
      </c>
      <c r="C10" s="2015">
        <v>1143737</v>
      </c>
      <c r="D10" s="2012">
        <v>3338346</v>
      </c>
      <c r="E10" s="2019">
        <v>0.52115752737731413</v>
      </c>
    </row>
    <row r="11" spans="1:14" ht="15.75">
      <c r="A11" s="2022" t="s">
        <v>970</v>
      </c>
      <c r="B11" s="2015">
        <v>2184110</v>
      </c>
      <c r="C11" s="2015">
        <v>1136575</v>
      </c>
      <c r="D11" s="2012">
        <v>3320685</v>
      </c>
      <c r="E11" s="2019">
        <v>0.52038358873866242</v>
      </c>
    </row>
    <row r="12" spans="1:14" s="956" customFormat="1" ht="15.75">
      <c r="A12" s="2022" t="s">
        <v>972</v>
      </c>
      <c r="B12" s="2015">
        <v>2186488</v>
      </c>
      <c r="C12" s="2015">
        <v>1133743</v>
      </c>
      <c r="D12" s="2012">
        <v>3320231</v>
      </c>
      <c r="E12" s="2019">
        <v>0.518522397561752</v>
      </c>
    </row>
    <row r="13" spans="1:14" s="956" customFormat="1" ht="15.75">
      <c r="A13" s="2022" t="s">
        <v>974</v>
      </c>
      <c r="B13" s="2015">
        <v>2173440</v>
      </c>
      <c r="C13" s="2015">
        <v>1127753</v>
      </c>
      <c r="D13" s="2012">
        <v>3301193</v>
      </c>
      <c r="E13" s="2019">
        <v>0.5188792881330978</v>
      </c>
    </row>
    <row r="14" spans="1:14" s="956" customFormat="1" ht="15.75">
      <c r="A14" s="2022" t="s">
        <v>981</v>
      </c>
      <c r="B14" s="2016">
        <v>2179154</v>
      </c>
      <c r="C14" s="2016">
        <v>1123651</v>
      </c>
      <c r="D14" s="2012">
        <v>3302805</v>
      </c>
      <c r="E14" s="2019">
        <v>0.51563634327817121</v>
      </c>
    </row>
    <row r="15" spans="1:14" s="956" customFormat="1" ht="15.75">
      <c r="A15" s="2022" t="s">
        <v>987</v>
      </c>
      <c r="B15" s="2015">
        <v>2311011</v>
      </c>
      <c r="C15" s="2015">
        <v>1127049</v>
      </c>
      <c r="D15" s="2012">
        <v>3438060</v>
      </c>
      <c r="E15" s="2019">
        <v>0.4876865579609963</v>
      </c>
    </row>
    <row r="16" spans="1:14" s="956" customFormat="1" ht="15.75">
      <c r="A16" s="2023" t="s">
        <v>1000</v>
      </c>
      <c r="B16" s="2017">
        <v>2354827</v>
      </c>
      <c r="C16" s="2017">
        <v>1115516</v>
      </c>
      <c r="D16" s="2013">
        <f t="shared" ref="D16" si="0">+C16+B16</f>
        <v>3470343</v>
      </c>
      <c r="E16" s="2020">
        <f t="shared" ref="E16" si="1">+C16/B16</f>
        <v>0.47371462956726756</v>
      </c>
    </row>
    <row r="17" spans="1:5" ht="15.75">
      <c r="A17" s="2024" t="s">
        <v>886</v>
      </c>
      <c r="B17" s="953"/>
      <c r="C17" s="953"/>
      <c r="D17" s="953"/>
      <c r="E17" s="953"/>
    </row>
    <row r="18" spans="1:5">
      <c r="A18" s="953"/>
      <c r="B18" s="953"/>
      <c r="C18" s="953"/>
      <c r="D18" s="953"/>
      <c r="E18" s="953"/>
    </row>
    <row r="19" spans="1:5">
      <c r="A19" s="953"/>
      <c r="B19" s="953"/>
      <c r="C19" s="953"/>
      <c r="D19" s="953"/>
      <c r="E19" s="953"/>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B3" sqref="B3:B4"/>
    </sheetView>
  </sheetViews>
  <sheetFormatPr baseColWidth="10" defaultColWidth="11.42578125" defaultRowHeight="21"/>
  <cols>
    <col min="1" max="1" width="0" style="956" hidden="1" customWidth="1"/>
    <col min="2" max="2" width="14.140625" style="69" customWidth="1"/>
    <col min="3" max="3" width="22.28515625" style="69" customWidth="1"/>
    <col min="4" max="4" width="27.42578125" style="69" customWidth="1"/>
    <col min="5" max="5" width="22.5703125" style="69" customWidth="1"/>
    <col min="6" max="6" width="25.42578125" style="69" customWidth="1"/>
    <col min="7" max="7" width="28.140625" style="69" customWidth="1"/>
    <col min="8" max="8" width="22.140625" style="69" customWidth="1"/>
    <col min="9" max="9" width="22.28515625" style="69" bestFit="1" customWidth="1"/>
    <col min="10" max="10" width="25" style="69" customWidth="1"/>
    <col min="11" max="11" width="22.85546875" style="69" customWidth="1"/>
    <col min="12" max="12" width="19.140625" style="69" customWidth="1"/>
    <col min="13" max="13" width="26.7109375" style="69" customWidth="1"/>
    <col min="14" max="14" width="10.5703125" style="69" customWidth="1"/>
    <col min="15" max="15" width="10.28515625" style="69" customWidth="1"/>
    <col min="16" max="16" width="5.7109375" style="120" customWidth="1"/>
    <col min="17" max="17" width="14" style="657" customWidth="1"/>
    <col min="18" max="18" width="76.85546875" style="657" customWidth="1"/>
    <col min="19" max="20" width="11.42578125" style="657"/>
    <col min="21" max="21" width="9.5703125" style="657" customWidth="1"/>
    <col min="22" max="22" width="11.42578125" style="657"/>
    <col min="23" max="23" width="11.42578125" style="69"/>
    <col min="24" max="24" width="18.7109375" style="69" bestFit="1" customWidth="1"/>
    <col min="25" max="16384" width="11.42578125" style="69"/>
  </cols>
  <sheetData>
    <row r="1" spans="1:22" ht="99.75" customHeight="1">
      <c r="B1" s="2257"/>
      <c r="C1" s="2257"/>
      <c r="D1" s="2257"/>
      <c r="E1" s="2257"/>
      <c r="F1" s="2257"/>
      <c r="G1" s="2257"/>
      <c r="H1" s="2257"/>
      <c r="I1" s="2257"/>
      <c r="J1" s="2257"/>
      <c r="K1" s="2257"/>
      <c r="L1" s="2257"/>
      <c r="M1" s="2257"/>
      <c r="N1" s="2257"/>
      <c r="O1" s="2257"/>
    </row>
    <row r="2" spans="1:22" ht="4.5" customHeight="1">
      <c r="B2" s="597"/>
      <c r="C2" s="597"/>
      <c r="D2" s="597"/>
      <c r="E2" s="597"/>
      <c r="F2" s="597"/>
      <c r="G2" s="597"/>
      <c r="H2" s="597"/>
      <c r="I2" s="597"/>
      <c r="J2" s="597"/>
      <c r="K2" s="597"/>
      <c r="L2" s="597"/>
      <c r="M2" s="857"/>
      <c r="N2" s="857"/>
      <c r="O2" s="597"/>
    </row>
    <row r="3" spans="1:22" ht="21.75" customHeight="1">
      <c r="B3" s="2266" t="s">
        <v>32</v>
      </c>
      <c r="C3" s="2278" t="s">
        <v>35</v>
      </c>
      <c r="D3" s="2279"/>
      <c r="E3" s="2264" t="s">
        <v>651</v>
      </c>
      <c r="F3" s="2279" t="s">
        <v>36</v>
      </c>
      <c r="G3" s="2279"/>
      <c r="H3" s="2264" t="s">
        <v>587</v>
      </c>
      <c r="I3" s="2259" t="s">
        <v>616</v>
      </c>
      <c r="J3" s="597"/>
      <c r="K3" s="597"/>
      <c r="L3" s="597"/>
      <c r="M3" s="857"/>
      <c r="N3" s="857"/>
      <c r="O3" s="597"/>
      <c r="P3" s="843"/>
    </row>
    <row r="4" spans="1:22" s="42" customFormat="1" ht="38.25" customHeight="1">
      <c r="B4" s="2267"/>
      <c r="C4" s="641" t="s">
        <v>583</v>
      </c>
      <c r="D4" s="641" t="s">
        <v>584</v>
      </c>
      <c r="E4" s="2265"/>
      <c r="F4" s="937" t="s">
        <v>583</v>
      </c>
      <c r="G4" s="937" t="s">
        <v>584</v>
      </c>
      <c r="H4" s="2265"/>
      <c r="I4" s="2260"/>
      <c r="J4" s="69"/>
      <c r="K4" s="69"/>
      <c r="L4" s="69"/>
      <c r="M4" s="69"/>
      <c r="N4" s="69"/>
      <c r="O4" s="69"/>
      <c r="P4" s="193"/>
      <c r="Q4" s="1006"/>
      <c r="R4" s="1006"/>
      <c r="S4" s="1006"/>
      <c r="T4" s="1006"/>
      <c r="U4" s="1006"/>
      <c r="V4" s="1006"/>
    </row>
    <row r="5" spans="1:22">
      <c r="A5" s="956">
        <v>2007</v>
      </c>
      <c r="B5" s="600" t="s">
        <v>462</v>
      </c>
      <c r="C5" s="939">
        <v>169757</v>
      </c>
      <c r="D5" s="1142">
        <v>310064</v>
      </c>
      <c r="E5" s="854">
        <f>C5+D5</f>
        <v>479821</v>
      </c>
      <c r="F5" s="939">
        <v>303890</v>
      </c>
      <c r="G5" s="1142">
        <v>298225</v>
      </c>
      <c r="H5" s="1143">
        <f>F5+G5</f>
        <v>602115</v>
      </c>
      <c r="I5" s="942">
        <f t="shared" ref="I5:I12" si="0">E5+H5</f>
        <v>1081936</v>
      </c>
      <c r="K5" s="141"/>
      <c r="L5" s="141"/>
      <c r="M5" s="141"/>
      <c r="N5" s="141"/>
      <c r="O5" s="141"/>
      <c r="P5" s="844"/>
      <c r="Q5" s="1477"/>
      <c r="R5" s="850"/>
    </row>
    <row r="6" spans="1:22" ht="24" customHeight="1">
      <c r="A6" s="956">
        <v>2008</v>
      </c>
      <c r="B6" s="595" t="s">
        <v>439</v>
      </c>
      <c r="C6" s="871">
        <v>169198</v>
      </c>
      <c r="D6" s="941">
        <v>376240</v>
      </c>
      <c r="E6" s="855">
        <f t="shared" ref="E6:E12" si="1">C6+D6</f>
        <v>545438</v>
      </c>
      <c r="F6" s="871">
        <v>320751</v>
      </c>
      <c r="G6" s="941">
        <v>358454</v>
      </c>
      <c r="H6" s="872">
        <f t="shared" ref="H6:H12" si="2">F6+G6</f>
        <v>679205</v>
      </c>
      <c r="I6" s="944">
        <f t="shared" si="0"/>
        <v>1224643</v>
      </c>
      <c r="K6" s="141"/>
      <c r="L6" s="141"/>
      <c r="M6" s="141"/>
      <c r="N6" s="141"/>
      <c r="O6" s="141"/>
      <c r="P6" s="844"/>
      <c r="Q6" s="1477"/>
      <c r="R6" s="850"/>
    </row>
    <row r="7" spans="1:22">
      <c r="A7" s="956">
        <v>2009</v>
      </c>
      <c r="B7" s="601" t="s">
        <v>394</v>
      </c>
      <c r="C7" s="871">
        <v>213701</v>
      </c>
      <c r="D7" s="941">
        <v>401930</v>
      </c>
      <c r="E7" s="855">
        <f t="shared" si="1"/>
        <v>615631</v>
      </c>
      <c r="F7" s="871">
        <v>408348</v>
      </c>
      <c r="G7" s="941">
        <v>380246</v>
      </c>
      <c r="H7" s="872">
        <f t="shared" si="2"/>
        <v>788594</v>
      </c>
      <c r="I7" s="944">
        <f t="shared" si="0"/>
        <v>1404225</v>
      </c>
      <c r="K7" s="141"/>
      <c r="L7" s="141"/>
      <c r="M7" s="141"/>
      <c r="N7" s="141"/>
      <c r="O7" s="141"/>
      <c r="P7" s="844"/>
      <c r="Q7" s="659"/>
      <c r="R7" s="850"/>
    </row>
    <row r="8" spans="1:22" ht="23.25" customHeight="1">
      <c r="A8" s="956">
        <v>2010</v>
      </c>
      <c r="B8" s="595" t="s">
        <v>395</v>
      </c>
      <c r="C8" s="871">
        <v>328922</v>
      </c>
      <c r="D8" s="941">
        <v>575714</v>
      </c>
      <c r="E8" s="855">
        <f t="shared" si="1"/>
        <v>904636</v>
      </c>
      <c r="F8" s="871">
        <v>574328</v>
      </c>
      <c r="G8" s="941">
        <v>534822</v>
      </c>
      <c r="H8" s="872">
        <f t="shared" si="2"/>
        <v>1109150</v>
      </c>
      <c r="I8" s="944">
        <f t="shared" si="0"/>
        <v>2013786</v>
      </c>
      <c r="L8" s="141"/>
      <c r="M8" s="141"/>
      <c r="N8" s="141"/>
      <c r="O8" s="141"/>
      <c r="P8" s="844"/>
      <c r="Q8" s="1246"/>
      <c r="R8" s="848"/>
      <c r="S8" s="849"/>
    </row>
    <row r="9" spans="1:22" ht="23.25" customHeight="1">
      <c r="A9" s="956">
        <v>2011</v>
      </c>
      <c r="B9" s="601" t="s">
        <v>396</v>
      </c>
      <c r="C9" s="871">
        <v>319816</v>
      </c>
      <c r="D9" s="941">
        <v>579358</v>
      </c>
      <c r="E9" s="855">
        <f t="shared" si="1"/>
        <v>899174</v>
      </c>
      <c r="F9" s="871">
        <v>563959</v>
      </c>
      <c r="G9" s="941">
        <v>540294</v>
      </c>
      <c r="H9" s="872">
        <f t="shared" si="2"/>
        <v>1104253</v>
      </c>
      <c r="I9" s="944">
        <f t="shared" si="0"/>
        <v>2003427</v>
      </c>
      <c r="L9" s="230"/>
      <c r="M9" s="230"/>
      <c r="N9" s="230"/>
      <c r="O9" s="141"/>
      <c r="P9" s="844"/>
      <c r="Q9" s="1246"/>
      <c r="R9" s="848"/>
      <c r="S9" s="849"/>
    </row>
    <row r="10" spans="1:22">
      <c r="A10" s="956">
        <v>2012</v>
      </c>
      <c r="B10" s="595" t="s">
        <v>440</v>
      </c>
      <c r="C10" s="871">
        <v>446880</v>
      </c>
      <c r="D10" s="941">
        <v>584446</v>
      </c>
      <c r="E10" s="855">
        <f t="shared" si="1"/>
        <v>1031326</v>
      </c>
      <c r="F10" s="871">
        <v>731160</v>
      </c>
      <c r="G10" s="941">
        <v>540865</v>
      </c>
      <c r="H10" s="872">
        <f t="shared" si="2"/>
        <v>1272025</v>
      </c>
      <c r="I10" s="944">
        <f t="shared" si="0"/>
        <v>2303351</v>
      </c>
      <c r="K10" s="157"/>
      <c r="L10" s="141"/>
      <c r="M10" s="141"/>
      <c r="N10" s="141"/>
      <c r="O10" s="141"/>
      <c r="P10" s="844"/>
      <c r="Q10" s="659"/>
      <c r="R10" s="850"/>
    </row>
    <row r="11" spans="1:22">
      <c r="A11" s="956">
        <v>2013</v>
      </c>
      <c r="B11" s="601" t="s">
        <v>490</v>
      </c>
      <c r="C11" s="871">
        <v>625451</v>
      </c>
      <c r="D11" s="941">
        <v>617980</v>
      </c>
      <c r="E11" s="855">
        <f t="shared" si="1"/>
        <v>1243431</v>
      </c>
      <c r="F11" s="871">
        <v>942774</v>
      </c>
      <c r="G11" s="941">
        <v>565548</v>
      </c>
      <c r="H11" s="872">
        <f t="shared" si="2"/>
        <v>1508322</v>
      </c>
      <c r="I11" s="944">
        <f t="shared" si="0"/>
        <v>2751753</v>
      </c>
      <c r="K11" s="157"/>
      <c r="L11" s="141"/>
      <c r="M11" s="141"/>
      <c r="N11" s="141"/>
      <c r="O11" s="141"/>
      <c r="P11" s="844"/>
      <c r="Q11" s="1006"/>
    </row>
    <row r="12" spans="1:22">
      <c r="A12" s="956">
        <v>2014</v>
      </c>
      <c r="B12" s="595" t="s">
        <v>517</v>
      </c>
      <c r="C12" s="871">
        <v>760801</v>
      </c>
      <c r="D12" s="941">
        <v>639717</v>
      </c>
      <c r="E12" s="855">
        <f t="shared" si="1"/>
        <v>1400518</v>
      </c>
      <c r="F12" s="871">
        <v>1034413</v>
      </c>
      <c r="G12" s="941">
        <v>580715</v>
      </c>
      <c r="H12" s="872">
        <f t="shared" si="2"/>
        <v>1615128</v>
      </c>
      <c r="I12" s="944">
        <f t="shared" si="0"/>
        <v>3015646</v>
      </c>
      <c r="J12" s="241"/>
      <c r="K12" s="706"/>
      <c r="L12" s="801"/>
      <c r="M12" s="801"/>
      <c r="N12" s="801"/>
      <c r="O12" s="141"/>
      <c r="P12" s="844"/>
      <c r="Q12" s="851"/>
      <c r="R12" s="850"/>
    </row>
    <row r="13" spans="1:22">
      <c r="A13" s="956">
        <v>2015</v>
      </c>
      <c r="B13" s="595" t="s">
        <v>867</v>
      </c>
      <c r="C13" s="871">
        <v>965980</v>
      </c>
      <c r="D13" s="941">
        <v>606813</v>
      </c>
      <c r="E13" s="855">
        <f>C13+D13</f>
        <v>1572793</v>
      </c>
      <c r="F13" s="871">
        <v>1198725</v>
      </c>
      <c r="G13" s="941">
        <v>545887</v>
      </c>
      <c r="H13" s="872">
        <f>F13+G13</f>
        <v>1744612</v>
      </c>
      <c r="I13" s="944">
        <f>E13+H13</f>
        <v>3317405</v>
      </c>
      <c r="J13" s="141"/>
      <c r="K13" s="141"/>
      <c r="L13" s="141"/>
      <c r="M13" s="141"/>
      <c r="N13" s="141"/>
      <c r="O13" s="141"/>
      <c r="P13" s="844"/>
      <c r="Q13" s="851"/>
      <c r="R13" s="850"/>
    </row>
    <row r="14" spans="1:22" ht="25.5" customHeight="1">
      <c r="A14" s="956">
        <v>2016</v>
      </c>
      <c r="B14" s="595" t="s">
        <v>909</v>
      </c>
      <c r="C14" s="871">
        <v>958091</v>
      </c>
      <c r="D14" s="941">
        <v>617507</v>
      </c>
      <c r="E14" s="855">
        <f>C14+D14</f>
        <v>1575598</v>
      </c>
      <c r="F14" s="871">
        <v>1210866</v>
      </c>
      <c r="G14" s="941">
        <v>560604</v>
      </c>
      <c r="H14" s="872">
        <v>1771470</v>
      </c>
      <c r="I14" s="944">
        <f>E14+H14</f>
        <v>3347068</v>
      </c>
      <c r="J14" s="25"/>
      <c r="L14" s="25"/>
      <c r="M14" s="25"/>
      <c r="N14" s="25"/>
      <c r="O14" s="25"/>
    </row>
    <row r="15" spans="1:22" s="956" customFormat="1">
      <c r="B15" s="602" t="s">
        <v>997</v>
      </c>
      <c r="C15" s="1598">
        <v>1092103</v>
      </c>
      <c r="D15" s="2098">
        <v>582547</v>
      </c>
      <c r="E15" s="2099">
        <f>C15+D15</f>
        <v>1674650</v>
      </c>
      <c r="F15" s="1598">
        <v>1334792</v>
      </c>
      <c r="G15" s="2098">
        <v>531489</v>
      </c>
      <c r="H15" s="1380">
        <f>F15+G15</f>
        <v>1866281</v>
      </c>
      <c r="I15" s="1572">
        <f>E15+H15</f>
        <v>3540931</v>
      </c>
      <c r="J15" s="25"/>
      <c r="K15" s="25"/>
      <c r="L15" s="25"/>
      <c r="M15" s="25"/>
      <c r="N15" s="25"/>
      <c r="O15" s="25"/>
      <c r="P15" s="120"/>
      <c r="Q15" s="657"/>
      <c r="R15" s="657"/>
      <c r="S15" s="657"/>
      <c r="T15" s="657"/>
      <c r="U15" s="657"/>
      <c r="V15" s="657"/>
    </row>
    <row r="16" spans="1:22" ht="25.5" customHeight="1">
      <c r="B16" s="2280" t="s">
        <v>947</v>
      </c>
      <c r="C16" s="2280"/>
      <c r="D16" s="2280"/>
      <c r="E16" s="2280"/>
      <c r="F16" s="2280"/>
      <c r="G16" s="2280"/>
      <c r="H16" s="2280"/>
      <c r="I16" s="2280"/>
      <c r="J16" s="25"/>
      <c r="K16" s="25"/>
      <c r="L16" s="25"/>
      <c r="M16" s="25"/>
      <c r="N16" s="25"/>
      <c r="O16" s="25"/>
      <c r="Q16" s="852"/>
      <c r="R16" s="677"/>
    </row>
    <row r="17" spans="2:24" ht="25.5" customHeight="1">
      <c r="B17" s="2277"/>
      <c r="C17" s="2277"/>
      <c r="D17" s="2277"/>
      <c r="E17" s="2277"/>
      <c r="F17" s="2277"/>
      <c r="G17" s="2277"/>
      <c r="H17" s="2277"/>
      <c r="I17" s="2277"/>
      <c r="J17" s="25"/>
      <c r="K17" s="25"/>
      <c r="L17" s="25"/>
      <c r="M17" s="25"/>
      <c r="N17" s="25"/>
      <c r="O17" s="25"/>
    </row>
    <row r="18" spans="2:24" ht="25.5" customHeight="1">
      <c r="B18" s="1194"/>
      <c r="C18" s="1194"/>
      <c r="D18" s="1194"/>
      <c r="E18" s="1194"/>
      <c r="F18" s="1194"/>
      <c r="G18" s="1194"/>
      <c r="H18" s="1194"/>
      <c r="I18" s="1194"/>
      <c r="J18" s="25"/>
      <c r="K18" s="25"/>
      <c r="L18" s="25"/>
      <c r="M18" s="25"/>
      <c r="N18" s="25"/>
      <c r="O18" s="25"/>
    </row>
    <row r="19" spans="2:24" ht="25.5" customHeight="1">
      <c r="I19" s="25"/>
      <c r="J19" s="25"/>
      <c r="K19" s="25"/>
      <c r="L19" s="25"/>
      <c r="M19" s="25"/>
      <c r="N19" s="25"/>
      <c r="O19" s="25"/>
      <c r="P19" s="846"/>
    </row>
    <row r="20" spans="2:24" ht="25.5" customHeight="1">
      <c r="B20" s="25"/>
      <c r="C20" s="25"/>
      <c r="D20" s="25"/>
      <c r="E20" s="25"/>
      <c r="F20" s="25"/>
      <c r="G20" s="25"/>
      <c r="I20" s="25"/>
      <c r="J20" s="25"/>
      <c r="K20" s="25"/>
      <c r="L20" s="25"/>
      <c r="M20" s="25"/>
      <c r="N20" s="25"/>
      <c r="O20" s="25"/>
      <c r="P20" s="846"/>
    </row>
    <row r="21" spans="2:24" ht="25.5" customHeight="1">
      <c r="B21" s="25"/>
      <c r="C21" s="25"/>
      <c r="D21" s="25"/>
      <c r="E21" s="25"/>
      <c r="F21" s="25"/>
      <c r="G21" s="25"/>
      <c r="I21" s="25"/>
      <c r="J21" s="25"/>
      <c r="K21" s="25"/>
      <c r="L21" s="25"/>
      <c r="M21" s="25"/>
      <c r="N21" s="25"/>
      <c r="O21" s="25"/>
      <c r="P21" s="846"/>
    </row>
    <row r="22" spans="2:24" ht="25.5" customHeight="1">
      <c r="B22" s="25"/>
      <c r="C22" s="25"/>
      <c r="D22" s="25"/>
      <c r="E22" s="25"/>
      <c r="F22" s="25"/>
      <c r="G22" s="25"/>
      <c r="H22" s="25"/>
      <c r="I22" s="25"/>
      <c r="J22" s="25"/>
      <c r="K22" s="25"/>
      <c r="L22" s="25"/>
      <c r="M22" s="25"/>
      <c r="N22" s="25"/>
      <c r="O22" s="25"/>
      <c r="P22" s="846"/>
    </row>
    <row r="23" spans="2:24" ht="25.5" customHeight="1">
      <c r="B23" s="25"/>
      <c r="C23" s="25"/>
      <c r="D23" s="25"/>
      <c r="E23" s="25"/>
      <c r="F23" s="25"/>
      <c r="G23" s="25"/>
      <c r="H23" s="25"/>
      <c r="I23" s="25"/>
      <c r="J23" s="25"/>
      <c r="K23" s="25"/>
      <c r="L23" s="25"/>
      <c r="M23" s="25"/>
      <c r="N23" s="25"/>
      <c r="O23" s="25"/>
      <c r="P23" s="846"/>
    </row>
    <row r="24" spans="2:24" ht="25.5" customHeight="1">
      <c r="B24" s="25"/>
      <c r="C24" s="25"/>
      <c r="D24" s="25"/>
      <c r="E24" s="25"/>
      <c r="F24" s="25"/>
      <c r="G24" s="25"/>
      <c r="H24" s="25"/>
      <c r="I24" s="25"/>
      <c r="J24" s="25"/>
      <c r="K24" s="25"/>
      <c r="L24" s="25"/>
      <c r="M24" s="25"/>
      <c r="N24" s="25"/>
      <c r="O24" s="25"/>
      <c r="P24" s="846"/>
    </row>
    <row r="25" spans="2:24" ht="25.5" customHeight="1">
      <c r="B25" s="25"/>
      <c r="C25" s="25"/>
      <c r="D25" s="25"/>
      <c r="E25" s="25"/>
      <c r="F25" s="25"/>
      <c r="G25" s="25"/>
      <c r="H25" s="25"/>
      <c r="I25" s="25"/>
      <c r="J25" s="25"/>
      <c r="K25" s="25"/>
      <c r="L25" s="25"/>
      <c r="M25" s="25"/>
      <c r="N25" s="25"/>
      <c r="O25" s="25"/>
    </row>
    <row r="26" spans="2:24" ht="25.5" customHeight="1">
      <c r="B26" s="25"/>
      <c r="C26" s="25"/>
      <c r="D26" s="25"/>
      <c r="E26" s="25"/>
      <c r="F26" s="25"/>
      <c r="G26" s="25"/>
      <c r="H26" s="25"/>
      <c r="I26" s="25"/>
      <c r="J26" s="25"/>
      <c r="K26" s="25"/>
      <c r="L26" s="25"/>
      <c r="M26" s="25"/>
      <c r="N26" s="25"/>
      <c r="O26" s="25"/>
      <c r="P26" s="846"/>
    </row>
    <row r="27" spans="2:24" ht="25.5" customHeight="1">
      <c r="B27" s="25"/>
      <c r="C27" s="25"/>
      <c r="D27" s="25"/>
      <c r="E27" s="25"/>
      <c r="F27" s="25"/>
      <c r="G27" s="25"/>
      <c r="H27" s="25"/>
      <c r="I27" s="25"/>
      <c r="L27" s="25"/>
      <c r="M27" s="25"/>
      <c r="N27" s="25"/>
      <c r="O27" s="25"/>
      <c r="P27" s="846"/>
    </row>
    <row r="28" spans="2:24">
      <c r="B28" s="25"/>
      <c r="C28" s="25"/>
      <c r="D28" s="25"/>
      <c r="E28" s="25"/>
      <c r="F28" s="25"/>
      <c r="G28" s="25"/>
      <c r="H28" s="25"/>
      <c r="I28" s="25"/>
      <c r="P28" s="843"/>
      <c r="Q28" s="677"/>
      <c r="R28" s="677"/>
      <c r="S28" s="677"/>
      <c r="T28" s="677"/>
      <c r="U28" s="677"/>
      <c r="V28" s="677"/>
      <c r="W28" s="86"/>
      <c r="X28" s="86"/>
    </row>
    <row r="29" spans="2:24">
      <c r="P29" s="847"/>
      <c r="Q29" s="677"/>
      <c r="R29" s="677"/>
      <c r="S29" s="677"/>
      <c r="T29" s="677"/>
      <c r="U29" s="677"/>
      <c r="V29" s="677"/>
      <c r="W29" s="86"/>
      <c r="X29" s="86"/>
    </row>
    <row r="30" spans="2:24">
      <c r="Q30" s="677"/>
      <c r="R30" s="677"/>
      <c r="S30" s="677"/>
      <c r="T30" s="677"/>
      <c r="U30" s="677"/>
      <c r="V30" s="677"/>
      <c r="W30" s="86"/>
      <c r="X30" s="86"/>
    </row>
    <row r="31" spans="2:24">
      <c r="P31" s="847"/>
      <c r="Q31" s="677"/>
      <c r="R31" s="677"/>
      <c r="S31" s="677"/>
      <c r="T31" s="677"/>
      <c r="U31" s="677"/>
      <c r="V31" s="677"/>
      <c r="W31" s="86"/>
      <c r="X31" s="86"/>
    </row>
    <row r="32" spans="2:24" ht="51" customHeight="1">
      <c r="J32" s="842"/>
      <c r="K32" s="842"/>
      <c r="P32" s="847"/>
      <c r="Q32" s="898"/>
      <c r="R32" s="898"/>
      <c r="S32" s="677"/>
      <c r="T32" s="677"/>
      <c r="U32" s="677"/>
      <c r="V32" s="677"/>
      <c r="W32" s="86"/>
      <c r="X32" s="86"/>
    </row>
    <row r="33" spans="2:24" ht="78" customHeight="1">
      <c r="L33" s="842"/>
      <c r="M33" s="856"/>
      <c r="N33" s="856"/>
      <c r="O33" s="842"/>
      <c r="P33" s="842"/>
      <c r="Q33" s="676"/>
      <c r="R33" s="676"/>
      <c r="S33" s="676"/>
      <c r="T33" s="676"/>
      <c r="U33" s="676"/>
      <c r="V33" s="676"/>
      <c r="W33" s="86"/>
      <c r="X33" s="86"/>
    </row>
    <row r="34" spans="2:24" ht="23.25">
      <c r="B34" s="842"/>
      <c r="C34" s="842"/>
      <c r="D34" s="842"/>
      <c r="E34" s="842"/>
      <c r="F34" s="842"/>
      <c r="G34" s="842"/>
      <c r="H34" s="842"/>
      <c r="I34" s="842"/>
    </row>
    <row r="39" spans="2:24">
      <c r="P39" s="847"/>
      <c r="Q39" s="677"/>
      <c r="R39" s="677"/>
      <c r="S39" s="677"/>
      <c r="T39" s="677"/>
      <c r="U39" s="677"/>
      <c r="V39" s="677"/>
      <c r="W39" s="86"/>
      <c r="X39" s="86"/>
    </row>
    <row r="40" spans="2:24">
      <c r="P40" s="847"/>
      <c r="Q40" s="677"/>
      <c r="R40" s="677"/>
      <c r="S40" s="677"/>
      <c r="T40" s="677"/>
      <c r="U40" s="677"/>
      <c r="V40" s="677"/>
      <c r="W40" s="86"/>
      <c r="X40" s="86"/>
    </row>
    <row r="41" spans="2:24">
      <c r="P41" s="847"/>
      <c r="Q41" s="677"/>
      <c r="R41" s="677"/>
      <c r="S41" s="677"/>
      <c r="T41" s="677"/>
      <c r="U41" s="677"/>
      <c r="V41" s="677"/>
      <c r="W41" s="86"/>
      <c r="X41" s="86"/>
    </row>
    <row r="54" spans="16:21">
      <c r="P54" s="847"/>
      <c r="Q54" s="677"/>
      <c r="R54" s="677"/>
      <c r="S54" s="677"/>
      <c r="T54" s="677"/>
      <c r="U54" s="677"/>
    </row>
    <row r="55" spans="16:21">
      <c r="P55" s="847"/>
      <c r="Q55" s="677"/>
      <c r="R55" s="677"/>
      <c r="S55" s="677"/>
      <c r="T55" s="677"/>
      <c r="U55" s="677"/>
    </row>
    <row r="56" spans="16:21">
      <c r="P56" s="847"/>
      <c r="Q56" s="677"/>
      <c r="R56" s="677"/>
      <c r="S56" s="677"/>
      <c r="T56" s="677"/>
      <c r="U56" s="677"/>
    </row>
    <row r="57" spans="16:21">
      <c r="P57" s="847"/>
      <c r="Q57" s="677"/>
      <c r="R57" s="677"/>
      <c r="S57" s="677"/>
      <c r="T57" s="677"/>
      <c r="U57" s="677"/>
    </row>
    <row r="58" spans="16:21">
      <c r="P58" s="847"/>
      <c r="Q58" s="677"/>
      <c r="R58" s="677"/>
      <c r="S58" s="677"/>
      <c r="T58" s="677"/>
      <c r="U58" s="677"/>
    </row>
    <row r="59" spans="16:21">
      <c r="P59" s="847"/>
      <c r="Q59" s="677"/>
      <c r="R59" s="677"/>
      <c r="S59" s="677"/>
      <c r="T59" s="677"/>
      <c r="U59" s="677"/>
    </row>
    <row r="60" spans="16:21">
      <c r="P60" s="847"/>
      <c r="Q60" s="677"/>
      <c r="R60" s="677"/>
      <c r="S60" s="677"/>
      <c r="T60" s="677"/>
      <c r="U60" s="677"/>
    </row>
    <row r="61" spans="16:21">
      <c r="P61" s="847"/>
      <c r="Q61" s="677"/>
      <c r="R61" s="677"/>
      <c r="S61" s="677"/>
      <c r="T61" s="677"/>
      <c r="U61" s="677"/>
    </row>
    <row r="71" spans="16:21">
      <c r="P71" s="847"/>
      <c r="Q71" s="677"/>
      <c r="R71" s="677"/>
      <c r="S71" s="677"/>
      <c r="T71" s="677"/>
      <c r="U71" s="677"/>
    </row>
    <row r="72" spans="16:21">
      <c r="P72" s="847"/>
      <c r="Q72" s="677"/>
      <c r="R72" s="677"/>
      <c r="S72" s="677"/>
      <c r="T72" s="677"/>
      <c r="U72" s="677"/>
    </row>
    <row r="73" spans="16:21">
      <c r="P73" s="847"/>
      <c r="Q73" s="677"/>
      <c r="R73" s="677"/>
      <c r="S73" s="677"/>
      <c r="T73" s="677"/>
      <c r="U73" s="677"/>
    </row>
    <row r="74" spans="16:21">
      <c r="P74" s="847"/>
      <c r="Q74" s="677"/>
      <c r="R74" s="677"/>
      <c r="S74" s="677"/>
      <c r="T74" s="677"/>
      <c r="U74" s="677"/>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9"/>
    <col min="7" max="7" width="15" style="69" customWidth="1"/>
    <col min="8" max="11" width="11.42578125" style="69"/>
    <col min="12" max="12" width="22.85546875" style="69" customWidth="1"/>
    <col min="13" max="16384" width="11.42578125" style="6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3"/>
  <sheetViews>
    <sheetView showGridLines="0" view="pageBreakPreview" topLeftCell="A4" zoomScale="85" zoomScaleNormal="100" zoomScaleSheetLayoutView="85" workbookViewId="0">
      <selection activeCell="M24" sqref="M24"/>
    </sheetView>
  </sheetViews>
  <sheetFormatPr baseColWidth="10" defaultColWidth="11.42578125" defaultRowHeight="15"/>
  <cols>
    <col min="1" max="6" width="11.42578125" style="69"/>
    <col min="7" max="7" width="15" style="69" customWidth="1"/>
    <col min="8" max="16384" width="11.42578125" style="69"/>
  </cols>
  <sheetData>
    <row r="19" spans="13:16">
      <c r="P19" s="157"/>
    </row>
    <row r="20" spans="13:16">
      <c r="P20" s="157"/>
    </row>
    <row r="21" spans="13:16">
      <c r="P21" s="157"/>
    </row>
    <row r="22" spans="13:16">
      <c r="P22" s="157"/>
    </row>
    <row r="27" spans="13:16" ht="15.75">
      <c r="M27" s="1461"/>
    </row>
    <row r="28" spans="13:16">
      <c r="M28" s="2466"/>
    </row>
    <row r="29" spans="13:16" ht="15.75">
      <c r="M29" s="1461"/>
    </row>
    <row r="30" spans="13:16">
      <c r="M30" s="2466"/>
      <c r="N30" s="956"/>
    </row>
    <row r="31" spans="13:16" ht="15.75">
      <c r="M31" s="1461"/>
    </row>
    <row r="32" spans="13:16">
      <c r="M32" s="2466"/>
      <c r="N32" s="956"/>
    </row>
    <row r="33" spans="4:14" ht="15.75">
      <c r="E33" s="157"/>
      <c r="M33" s="1461"/>
    </row>
    <row r="34" spans="4:14">
      <c r="E34" s="157"/>
      <c r="M34" s="2466"/>
      <c r="N34" s="956"/>
    </row>
    <row r="35" spans="4:14">
      <c r="E35" s="157"/>
      <c r="G35" s="141"/>
    </row>
    <row r="36" spans="4:14">
      <c r="D36" s="157"/>
    </row>
    <row r="37" spans="4:14">
      <c r="D37" s="157"/>
      <c r="F37" s="157"/>
    </row>
    <row r="38" spans="4:14">
      <c r="D38" s="157"/>
      <c r="F38" s="157"/>
      <c r="G38" s="157"/>
    </row>
    <row r="39" spans="4:14">
      <c r="D39" s="157"/>
      <c r="F39" s="157"/>
      <c r="G39" s="157"/>
      <c r="H39" s="157"/>
    </row>
    <row r="40" spans="4:14">
      <c r="F40" s="157"/>
      <c r="G40" s="157"/>
    </row>
    <row r="41" spans="4:14">
      <c r="M41" s="157"/>
    </row>
    <row r="42" spans="4:14">
      <c r="M42" s="157"/>
    </row>
    <row r="43" spans="4:14">
      <c r="M43" s="157"/>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15.7109375" style="32" customWidth="1"/>
    <col min="2" max="2" width="24.42578125" style="170" customWidth="1"/>
    <col min="3" max="3" width="21.28515625" style="170" customWidth="1"/>
    <col min="4" max="4" width="20.7109375" style="170" customWidth="1"/>
    <col min="5" max="5" width="17.85546875" style="170" customWidth="1"/>
    <col min="6" max="6" width="36.140625" style="170"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3" s="69" customFormat="1" ht="78.75" customHeight="1">
      <c r="A1" s="2281"/>
      <c r="B1" s="2281"/>
      <c r="C1" s="2281"/>
      <c r="D1" s="2281"/>
      <c r="E1" s="2281"/>
      <c r="F1" s="2281"/>
      <c r="G1" s="2281"/>
      <c r="H1" s="2281"/>
      <c r="I1" s="2281"/>
      <c r="J1" s="2281"/>
      <c r="K1" s="841"/>
    </row>
    <row r="2" spans="1:13" s="69" customFormat="1" ht="8.25" customHeight="1">
      <c r="A2" s="138"/>
      <c r="B2" s="799"/>
      <c r="C2" s="799"/>
      <c r="D2" s="799"/>
      <c r="E2" s="799"/>
      <c r="F2" s="799"/>
      <c r="G2" s="138"/>
      <c r="H2" s="138"/>
      <c r="I2" s="138"/>
    </row>
    <row r="3" spans="1:13" s="120" customFormat="1" ht="64.5" customHeight="1">
      <c r="A3" s="1809" t="s">
        <v>32</v>
      </c>
      <c r="B3" s="1810" t="s">
        <v>1027</v>
      </c>
      <c r="C3" s="1811" t="s">
        <v>485</v>
      </c>
      <c r="D3" s="1811" t="s">
        <v>486</v>
      </c>
      <c r="E3" s="1812" t="s">
        <v>487</v>
      </c>
      <c r="F3" s="2228" t="s">
        <v>1028</v>
      </c>
      <c r="G3" s="2226" t="s">
        <v>17</v>
      </c>
      <c r="H3" s="60"/>
      <c r="I3" s="60"/>
      <c r="J3" s="60"/>
      <c r="K3" s="60"/>
      <c r="L3" s="803"/>
      <c r="M3" s="803"/>
    </row>
    <row r="4" spans="1:13" s="648" customFormat="1" ht="18.75">
      <c r="A4" s="1381" t="s">
        <v>24</v>
      </c>
      <c r="B4" s="1382">
        <f t="shared" ref="B4:B12" si="0">+C4+D4+E4</f>
        <v>21982</v>
      </c>
      <c r="C4" s="1744">
        <v>12775</v>
      </c>
      <c r="D4" s="1744">
        <v>7188</v>
      </c>
      <c r="E4" s="1745">
        <v>2019</v>
      </c>
      <c r="F4" s="2460">
        <v>0</v>
      </c>
      <c r="G4" s="2457">
        <f>+F4+B4</f>
        <v>21982</v>
      </c>
      <c r="H4" s="1385"/>
      <c r="I4" s="1383"/>
      <c r="J4" s="1383"/>
      <c r="K4" s="1383"/>
      <c r="L4" s="1124"/>
      <c r="M4" s="1124"/>
    </row>
    <row r="5" spans="1:13" s="648" customFormat="1" ht="18.75">
      <c r="A5" s="1381" t="s">
        <v>170</v>
      </c>
      <c r="B5" s="1382">
        <f t="shared" si="0"/>
        <v>27354</v>
      </c>
      <c r="C5" s="1744">
        <v>14927</v>
      </c>
      <c r="D5" s="1744">
        <v>9946</v>
      </c>
      <c r="E5" s="1745">
        <v>2481</v>
      </c>
      <c r="F5" s="2461">
        <v>0</v>
      </c>
      <c r="G5" s="2458">
        <f>+F5+B5</f>
        <v>27354</v>
      </c>
      <c r="H5" s="1383"/>
      <c r="I5" s="1385"/>
      <c r="J5" s="1385"/>
      <c r="K5" s="1385"/>
      <c r="L5" s="1124"/>
    </row>
    <row r="6" spans="1:13" s="648" customFormat="1" ht="18.75">
      <c r="A6" s="1381" t="s">
        <v>207</v>
      </c>
      <c r="B6" s="1382">
        <f t="shared" si="0"/>
        <v>29726</v>
      </c>
      <c r="C6" s="1744">
        <v>16317</v>
      </c>
      <c r="D6" s="1744">
        <v>10524</v>
      </c>
      <c r="E6" s="1745">
        <v>2885</v>
      </c>
      <c r="F6" s="2461">
        <v>0</v>
      </c>
      <c r="G6" s="2458">
        <f t="shared" ref="G6:G12" si="1">+F6+B6</f>
        <v>29726</v>
      </c>
      <c r="H6" s="1383"/>
      <c r="I6" s="1385"/>
      <c r="J6" s="1385"/>
      <c r="K6" s="1385"/>
      <c r="L6" s="1124"/>
    </row>
    <row r="7" spans="1:13" s="648" customFormat="1" ht="18.75">
      <c r="A7" s="1386" t="s">
        <v>437</v>
      </c>
      <c r="B7" s="1382">
        <f t="shared" si="0"/>
        <v>30703</v>
      </c>
      <c r="C7" s="1744">
        <v>16189</v>
      </c>
      <c r="D7" s="1744">
        <v>10515</v>
      </c>
      <c r="E7" s="1745">
        <v>3999</v>
      </c>
      <c r="F7" s="2461">
        <v>0</v>
      </c>
      <c r="G7" s="2458">
        <f t="shared" si="1"/>
        <v>30703</v>
      </c>
      <c r="H7" s="1383"/>
      <c r="I7" s="1383"/>
      <c r="J7" s="1383"/>
      <c r="K7" s="1383"/>
      <c r="L7" s="1124"/>
    </row>
    <row r="8" spans="1:13" s="648" customFormat="1" ht="18.75">
      <c r="A8" s="1386" t="s">
        <v>503</v>
      </c>
      <c r="B8" s="1382">
        <f t="shared" si="0"/>
        <v>27273</v>
      </c>
      <c r="C8" s="1744">
        <v>13249</v>
      </c>
      <c r="D8" s="1744">
        <v>10016</v>
      </c>
      <c r="E8" s="1745">
        <v>4008</v>
      </c>
      <c r="F8" s="2461">
        <v>0</v>
      </c>
      <c r="G8" s="2458">
        <f t="shared" si="1"/>
        <v>27273</v>
      </c>
      <c r="H8" s="1383"/>
      <c r="I8" s="1383"/>
      <c r="J8" s="1383"/>
      <c r="K8" s="1383"/>
      <c r="M8" s="1384"/>
    </row>
    <row r="9" spans="1:13" s="648" customFormat="1" ht="18.75">
      <c r="A9" s="1386" t="s">
        <v>513</v>
      </c>
      <c r="B9" s="1382">
        <f t="shared" si="0"/>
        <v>30370</v>
      </c>
      <c r="C9" s="1744">
        <v>15039</v>
      </c>
      <c r="D9" s="1744">
        <v>10509</v>
      </c>
      <c r="E9" s="1745">
        <v>4822</v>
      </c>
      <c r="F9" s="2461">
        <v>0</v>
      </c>
      <c r="G9" s="2458">
        <f t="shared" si="1"/>
        <v>30370</v>
      </c>
      <c r="H9" s="1383"/>
      <c r="I9" s="1383"/>
      <c r="J9" s="1383"/>
      <c r="K9" s="1383"/>
      <c r="L9" s="1124"/>
    </row>
    <row r="10" spans="1:13" s="648" customFormat="1" ht="18.75">
      <c r="A10" s="1386" t="s">
        <v>868</v>
      </c>
      <c r="B10" s="1382">
        <f t="shared" si="0"/>
        <v>30529</v>
      </c>
      <c r="C10" s="1744">
        <v>15026</v>
      </c>
      <c r="D10" s="1744">
        <v>10482</v>
      </c>
      <c r="E10" s="1745">
        <v>5021</v>
      </c>
      <c r="F10" s="2461">
        <v>0</v>
      </c>
      <c r="G10" s="2458">
        <f t="shared" si="1"/>
        <v>30529</v>
      </c>
      <c r="H10" s="60"/>
      <c r="I10" s="1383"/>
      <c r="J10" s="1383"/>
      <c r="K10" s="1383"/>
      <c r="L10" s="1124"/>
    </row>
    <row r="11" spans="1:13" s="648" customFormat="1" ht="18.75">
      <c r="A11" s="1386" t="s">
        <v>912</v>
      </c>
      <c r="B11" s="1382">
        <f t="shared" si="0"/>
        <v>27409</v>
      </c>
      <c r="C11" s="1744">
        <v>13041</v>
      </c>
      <c r="D11" s="1744">
        <v>9477</v>
      </c>
      <c r="E11" s="1745">
        <v>4891</v>
      </c>
      <c r="F11" s="2461">
        <v>16926</v>
      </c>
      <c r="G11" s="2458">
        <f t="shared" si="1"/>
        <v>44335</v>
      </c>
      <c r="H11" s="60"/>
      <c r="I11" s="1383"/>
      <c r="J11" s="1383"/>
      <c r="K11" s="1383"/>
      <c r="L11" s="1124"/>
    </row>
    <row r="12" spans="1:13" s="69" customFormat="1" ht="18.75">
      <c r="A12" s="1387" t="s">
        <v>998</v>
      </c>
      <c r="B12" s="2100">
        <f t="shared" si="0"/>
        <v>26296</v>
      </c>
      <c r="C12" s="2101">
        <v>12314</v>
      </c>
      <c r="D12" s="2101">
        <v>9183</v>
      </c>
      <c r="E12" s="2102">
        <v>4799</v>
      </c>
      <c r="F12" s="2462">
        <v>47915</v>
      </c>
      <c r="G12" s="2459">
        <f t="shared" si="1"/>
        <v>74211</v>
      </c>
      <c r="H12" s="6"/>
      <c r="I12" s="60"/>
      <c r="J12" s="60"/>
      <c r="K12" s="60"/>
      <c r="L12" s="60"/>
      <c r="M12" s="84"/>
    </row>
    <row r="13" spans="1:13" s="69" customFormat="1" ht="15.75">
      <c r="A13" s="120"/>
      <c r="B13" s="804"/>
      <c r="C13" s="805"/>
      <c r="D13" s="805"/>
      <c r="E13" s="805"/>
      <c r="F13" s="805"/>
      <c r="G13" s="6"/>
      <c r="H13" s="6"/>
      <c r="I13" s="60"/>
      <c r="J13" s="60"/>
      <c r="K13" s="60"/>
      <c r="L13" s="60"/>
      <c r="M13" s="84"/>
    </row>
    <row r="14" spans="1:13" s="69" customFormat="1" ht="15.75">
      <c r="B14" s="800"/>
      <c r="C14" s="806"/>
      <c r="D14" s="806"/>
      <c r="E14" s="806"/>
      <c r="F14" s="806"/>
      <c r="G14" s="6"/>
      <c r="H14" s="6"/>
      <c r="I14" s="60"/>
      <c r="J14" s="60"/>
      <c r="K14" s="60"/>
      <c r="L14" s="60"/>
      <c r="M14" s="84"/>
    </row>
    <row r="15" spans="1:13" s="69" customFormat="1" ht="15.75">
      <c r="B15" s="800"/>
      <c r="C15" s="806"/>
      <c r="D15" s="806"/>
      <c r="E15" s="806"/>
      <c r="F15" s="806"/>
      <c r="G15" s="6"/>
      <c r="H15" s="6"/>
      <c r="I15" s="6"/>
      <c r="J15" s="6"/>
      <c r="K15" s="6"/>
      <c r="L15" s="6"/>
    </row>
    <row r="16" spans="1:13" s="69" customFormat="1" ht="15.75">
      <c r="B16" s="800"/>
      <c r="C16" s="806"/>
      <c r="D16" s="806"/>
      <c r="E16" s="806"/>
      <c r="F16" s="806"/>
      <c r="G16" s="6"/>
      <c r="H16" s="6"/>
      <c r="I16" s="6"/>
      <c r="J16" s="6"/>
      <c r="K16" s="6"/>
      <c r="L16" s="6"/>
    </row>
    <row r="17" spans="2:12" s="69" customFormat="1" ht="15.75">
      <c r="B17" s="800"/>
      <c r="C17" s="807"/>
      <c r="D17" s="807"/>
      <c r="E17" s="807"/>
      <c r="F17" s="807"/>
      <c r="G17" s="6"/>
      <c r="H17" s="6"/>
      <c r="I17" s="6"/>
      <c r="J17" s="6"/>
      <c r="K17" s="6"/>
      <c r="L17" s="6"/>
    </row>
    <row r="18" spans="2:12" s="69" customFormat="1" ht="15.75">
      <c r="B18" s="800"/>
      <c r="C18" s="807"/>
      <c r="D18" s="807"/>
      <c r="E18" s="807"/>
      <c r="F18" s="807"/>
      <c r="I18" s="6"/>
      <c r="J18" s="6"/>
      <c r="K18" s="6"/>
      <c r="L18" s="6"/>
    </row>
    <row r="19" spans="2:12" s="69" customFormat="1" ht="15.75">
      <c r="B19" s="800"/>
      <c r="C19" s="807"/>
      <c r="D19" s="807"/>
      <c r="E19" s="807"/>
      <c r="F19" s="807"/>
      <c r="I19" s="6"/>
      <c r="J19" s="6"/>
      <c r="K19" s="6"/>
      <c r="L19" s="6"/>
    </row>
    <row r="20" spans="2:12" s="69" customFormat="1" ht="15.75">
      <c r="B20" s="800"/>
      <c r="C20" s="807"/>
      <c r="D20" s="807"/>
      <c r="E20" s="807"/>
      <c r="F20" s="807"/>
      <c r="I20" s="6"/>
      <c r="J20" s="6"/>
      <c r="K20" s="6"/>
      <c r="L20" s="6"/>
    </row>
    <row r="21" spans="2:12" s="69" customFormat="1" ht="15.75">
      <c r="B21" s="800"/>
      <c r="C21" s="807"/>
      <c r="D21" s="807"/>
      <c r="E21" s="807"/>
      <c r="F21" s="807"/>
      <c r="I21" s="6"/>
      <c r="J21" s="6"/>
      <c r="K21" s="6"/>
      <c r="L21" s="6"/>
    </row>
    <row r="22" spans="2:12" s="69" customFormat="1" ht="15.75">
      <c r="B22" s="800"/>
      <c r="C22" s="807"/>
      <c r="D22" s="807"/>
      <c r="E22" s="807"/>
      <c r="F22" s="807"/>
    </row>
    <row r="23" spans="2:12" s="69" customFormat="1" ht="15.75">
      <c r="B23" s="800"/>
      <c r="C23" s="807"/>
      <c r="D23" s="807"/>
      <c r="E23" s="807"/>
      <c r="F23" s="807"/>
    </row>
    <row r="24" spans="2:12" s="69" customFormat="1">
      <c r="B24" s="800"/>
      <c r="C24" s="800"/>
      <c r="D24" s="800"/>
      <c r="E24" s="800"/>
      <c r="F24" s="2230"/>
    </row>
    <row r="25" spans="2:12" s="69" customFormat="1">
      <c r="B25" s="800"/>
      <c r="C25" s="800"/>
      <c r="D25" s="800"/>
      <c r="E25" s="800"/>
      <c r="F25" s="2230"/>
    </row>
    <row r="26" spans="2:12" s="69" customFormat="1">
      <c r="B26" s="800"/>
      <c r="C26" s="800"/>
      <c r="D26" s="800"/>
      <c r="E26" s="800"/>
      <c r="F26" s="2230"/>
    </row>
    <row r="27" spans="2:12" s="69" customFormat="1">
      <c r="B27" s="800"/>
      <c r="C27" s="800"/>
      <c r="D27" s="800"/>
      <c r="E27" s="800"/>
      <c r="F27" s="2230"/>
    </row>
    <row r="28" spans="2:12" s="69" customFormat="1">
      <c r="B28" s="800"/>
      <c r="C28" s="800"/>
      <c r="D28" s="800"/>
      <c r="E28" s="800"/>
      <c r="F28" s="2230"/>
    </row>
    <row r="29" spans="2:12" s="69" customFormat="1">
      <c r="B29" s="800"/>
      <c r="C29" s="800"/>
      <c r="D29" s="800"/>
      <c r="E29" s="800"/>
      <c r="F29" s="2230"/>
    </row>
    <row r="30" spans="2:12" s="69" customFormat="1">
      <c r="B30" s="800"/>
      <c r="C30" s="800"/>
      <c r="D30" s="800"/>
      <c r="E30" s="800"/>
      <c r="F30" s="2230"/>
    </row>
    <row r="31" spans="2:12" s="69" customFormat="1">
      <c r="B31" s="800"/>
      <c r="C31" s="800"/>
      <c r="D31" s="800"/>
      <c r="E31" s="800"/>
      <c r="F31" s="2230"/>
    </row>
    <row r="32" spans="2:12" s="69" customFormat="1">
      <c r="B32" s="800"/>
      <c r="C32" s="800"/>
      <c r="D32" s="800"/>
      <c r="E32" s="800"/>
      <c r="F32" s="2230"/>
    </row>
    <row r="33" spans="1:13" s="69" customFormat="1">
      <c r="B33" s="800"/>
      <c r="C33" s="800"/>
      <c r="D33" s="800"/>
      <c r="E33" s="800"/>
      <c r="F33" s="2230"/>
    </row>
    <row r="34" spans="1:13" s="69" customFormat="1">
      <c r="B34" s="800"/>
      <c r="C34" s="800"/>
      <c r="D34" s="800"/>
      <c r="E34" s="800"/>
      <c r="F34" s="2230"/>
    </row>
    <row r="35" spans="1:13" s="69" customFormat="1">
      <c r="B35" s="800"/>
      <c r="C35" s="800"/>
      <c r="D35" s="800"/>
      <c r="E35" s="800"/>
      <c r="F35" s="2230"/>
    </row>
    <row r="36" spans="1:13" s="69" customFormat="1">
      <c r="B36" s="800"/>
      <c r="C36" s="800"/>
      <c r="D36" s="800"/>
      <c r="E36" s="800"/>
      <c r="F36" s="2230"/>
    </row>
    <row r="37" spans="1:13" s="69" customFormat="1">
      <c r="B37" s="800"/>
      <c r="C37" s="800"/>
      <c r="D37" s="800"/>
      <c r="E37" s="800"/>
      <c r="F37" s="2230"/>
    </row>
    <row r="38" spans="1:13" s="69" customFormat="1">
      <c r="B38" s="800"/>
      <c r="C38" s="800"/>
      <c r="D38" s="800"/>
      <c r="E38" s="800"/>
      <c r="F38" s="2230"/>
      <c r="G38" s="32"/>
      <c r="H38" s="32"/>
    </row>
    <row r="39" spans="1:13" s="69" customFormat="1">
      <c r="B39" s="800"/>
      <c r="C39" s="800"/>
      <c r="D39" s="800"/>
      <c r="E39" s="800"/>
      <c r="F39" s="2230"/>
      <c r="G39" s="859"/>
      <c r="H39" s="859"/>
    </row>
    <row r="40" spans="1:13" s="69" customFormat="1">
      <c r="B40" s="800"/>
      <c r="C40" s="800"/>
      <c r="D40" s="800"/>
      <c r="E40" s="800"/>
      <c r="F40" s="2230"/>
      <c r="G40" s="32"/>
      <c r="H40" s="32"/>
    </row>
    <row r="41" spans="1:13" s="69" customFormat="1">
      <c r="B41" s="800"/>
      <c r="C41" s="800"/>
      <c r="D41" s="800"/>
      <c r="E41" s="800"/>
      <c r="F41" s="2230"/>
      <c r="G41" s="32"/>
      <c r="H41" s="32"/>
    </row>
    <row r="42" spans="1:13">
      <c r="A42" s="69"/>
      <c r="B42" s="800"/>
      <c r="C42" s="800"/>
      <c r="D42" s="800"/>
      <c r="E42" s="800"/>
      <c r="F42" s="2230"/>
    </row>
    <row r="43" spans="1:13" ht="29.25" customHeight="1">
      <c r="A43" s="69"/>
      <c r="B43" s="800"/>
      <c r="C43" s="800"/>
      <c r="D43" s="800"/>
      <c r="E43" s="800"/>
      <c r="F43" s="2230"/>
      <c r="I43" s="859"/>
      <c r="J43" s="859"/>
      <c r="K43" s="859"/>
      <c r="L43" s="859"/>
      <c r="M43" s="859"/>
    </row>
    <row r="45" spans="1:13">
      <c r="A45" s="859"/>
      <c r="B45" s="859"/>
      <c r="C45" s="859"/>
      <c r="D45" s="859"/>
      <c r="E45" s="859"/>
      <c r="F45" s="859"/>
    </row>
  </sheetData>
  <mergeCells count="1">
    <mergeCell ref="A1:J1"/>
  </mergeCells>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topLeftCell="C1" zoomScale="70" zoomScaleNormal="100" zoomScaleSheetLayoutView="70" workbookViewId="0">
      <selection activeCell="I13" sqref="I13"/>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9" customFormat="1" ht="78.75" customHeight="1">
      <c r="A1" s="2282"/>
      <c r="B1" s="2282"/>
      <c r="C1" s="2282"/>
      <c r="D1" s="2282"/>
      <c r="E1" s="2282"/>
      <c r="F1" s="2282"/>
      <c r="G1" s="2282"/>
      <c r="H1" s="2282"/>
      <c r="I1" s="2282"/>
      <c r="J1" s="2282"/>
      <c r="K1" s="2282"/>
    </row>
    <row r="2" spans="1:13" s="69" customFormat="1" ht="8.25" customHeight="1">
      <c r="A2" s="138"/>
      <c r="B2" s="138"/>
      <c r="C2" s="138"/>
      <c r="D2" s="138"/>
      <c r="E2" s="138"/>
      <c r="F2" s="799"/>
      <c r="G2" s="138"/>
    </row>
    <row r="3" spans="1:13" s="69" customFormat="1" ht="60.75" customHeight="1">
      <c r="A3" s="698" t="s">
        <v>210</v>
      </c>
      <c r="B3" s="699" t="s">
        <v>1027</v>
      </c>
      <c r="C3" s="2223" t="s">
        <v>485</v>
      </c>
      <c r="D3" s="699" t="s">
        <v>486</v>
      </c>
      <c r="E3" s="699" t="s">
        <v>487</v>
      </c>
      <c r="F3" s="1227" t="s">
        <v>1028</v>
      </c>
      <c r="G3" s="2226" t="s">
        <v>17</v>
      </c>
      <c r="H3" s="60"/>
      <c r="I3" s="60"/>
      <c r="J3" s="32"/>
      <c r="K3" s="32"/>
      <c r="L3" s="84"/>
      <c r="M3" s="84"/>
    </row>
    <row r="4" spans="1:13" ht="18.75">
      <c r="A4" s="1575" t="s">
        <v>904</v>
      </c>
      <c r="B4" s="1576">
        <v>27361</v>
      </c>
      <c r="C4" s="2224">
        <v>13004</v>
      </c>
      <c r="D4" s="746">
        <v>9468</v>
      </c>
      <c r="E4" s="746">
        <v>4889</v>
      </c>
      <c r="F4" s="2463">
        <v>0</v>
      </c>
      <c r="G4" s="2457">
        <f>+F4+B4</f>
        <v>27361</v>
      </c>
    </row>
    <row r="5" spans="1:13" ht="18.75">
      <c r="A5" s="1575" t="s">
        <v>909</v>
      </c>
      <c r="B5" s="1576">
        <v>27409</v>
      </c>
      <c r="C5" s="2224">
        <v>13041</v>
      </c>
      <c r="D5" s="746">
        <v>9477</v>
      </c>
      <c r="E5" s="746">
        <v>4891</v>
      </c>
      <c r="F5" s="2464">
        <v>0</v>
      </c>
      <c r="G5" s="2458">
        <f t="shared" ref="G5:G16" si="0">+F5+B5</f>
        <v>27409</v>
      </c>
    </row>
    <row r="6" spans="1:13" ht="18.75">
      <c r="A6" s="1575" t="s">
        <v>917</v>
      </c>
      <c r="B6" s="1576">
        <v>27306</v>
      </c>
      <c r="C6" s="2224">
        <v>12984</v>
      </c>
      <c r="D6" s="746">
        <v>9445</v>
      </c>
      <c r="E6" s="746">
        <v>4877</v>
      </c>
      <c r="F6" s="2464">
        <v>16926</v>
      </c>
      <c r="G6" s="2458">
        <f t="shared" si="0"/>
        <v>44232</v>
      </c>
    </row>
    <row r="7" spans="1:13" ht="18.75">
      <c r="A7" s="1575" t="s">
        <v>936</v>
      </c>
      <c r="B7" s="1576">
        <v>27080</v>
      </c>
      <c r="C7" s="2224">
        <v>12825</v>
      </c>
      <c r="D7" s="746">
        <v>9388</v>
      </c>
      <c r="E7" s="746">
        <v>4867</v>
      </c>
      <c r="F7" s="2464">
        <v>17631</v>
      </c>
      <c r="G7" s="2458">
        <f t="shared" si="0"/>
        <v>44711</v>
      </c>
    </row>
    <row r="8" spans="1:13" ht="18.75">
      <c r="A8" s="1575" t="s">
        <v>945</v>
      </c>
      <c r="B8" s="1576">
        <v>26990</v>
      </c>
      <c r="C8" s="2224">
        <v>12777</v>
      </c>
      <c r="D8" s="746">
        <v>9349</v>
      </c>
      <c r="E8" s="746">
        <v>4864</v>
      </c>
      <c r="F8" s="2464">
        <v>23565</v>
      </c>
      <c r="G8" s="2458">
        <f t="shared" si="0"/>
        <v>50555</v>
      </c>
    </row>
    <row r="9" spans="1:13" ht="18.75">
      <c r="A9" s="1575" t="s">
        <v>956</v>
      </c>
      <c r="B9" s="1576">
        <v>26856</v>
      </c>
      <c r="C9" s="2224">
        <v>12684</v>
      </c>
      <c r="D9" s="746">
        <v>9317</v>
      </c>
      <c r="E9" s="746">
        <v>4855</v>
      </c>
      <c r="F9" s="2464">
        <v>23893</v>
      </c>
      <c r="G9" s="2458">
        <f t="shared" si="0"/>
        <v>50749</v>
      </c>
    </row>
    <row r="10" spans="1:13" ht="18.75">
      <c r="A10" s="1575" t="s">
        <v>959</v>
      </c>
      <c r="B10" s="1576">
        <v>30543</v>
      </c>
      <c r="C10" s="2224">
        <v>15143</v>
      </c>
      <c r="D10" s="746">
        <v>10492</v>
      </c>
      <c r="E10" s="746">
        <v>4908</v>
      </c>
      <c r="F10" s="2464">
        <v>39240</v>
      </c>
      <c r="G10" s="2458">
        <f t="shared" si="0"/>
        <v>69783</v>
      </c>
    </row>
    <row r="11" spans="1:13" ht="18.75">
      <c r="A11" s="1575" t="s">
        <v>968</v>
      </c>
      <c r="B11" s="1576">
        <v>26786</v>
      </c>
      <c r="C11" s="2224">
        <v>12647</v>
      </c>
      <c r="D11" s="746">
        <v>9301</v>
      </c>
      <c r="E11" s="746">
        <v>4838</v>
      </c>
      <c r="F11" s="2464">
        <v>42502</v>
      </c>
      <c r="G11" s="2458">
        <f t="shared" si="0"/>
        <v>69288</v>
      </c>
    </row>
    <row r="12" spans="1:13" ht="18.75">
      <c r="A12" s="2103" t="s">
        <v>973</v>
      </c>
      <c r="B12" s="1576">
        <v>26669</v>
      </c>
      <c r="C12" s="2224">
        <v>12566</v>
      </c>
      <c r="D12" s="746">
        <v>9271</v>
      </c>
      <c r="E12" s="746">
        <v>4832</v>
      </c>
      <c r="F12" s="2464">
        <v>44034</v>
      </c>
      <c r="G12" s="2458">
        <f t="shared" si="0"/>
        <v>70703</v>
      </c>
    </row>
    <row r="13" spans="1:13" ht="18.75">
      <c r="A13" s="2103" t="s">
        <v>971</v>
      </c>
      <c r="B13" s="1576">
        <v>26659</v>
      </c>
      <c r="C13" s="2224">
        <v>12555</v>
      </c>
      <c r="D13" s="746">
        <v>9260</v>
      </c>
      <c r="E13" s="746">
        <v>4844</v>
      </c>
      <c r="F13" s="2464">
        <v>45528</v>
      </c>
      <c r="G13" s="2458">
        <f t="shared" si="0"/>
        <v>72187</v>
      </c>
    </row>
    <row r="14" spans="1:13" ht="18.75">
      <c r="A14" s="2103" t="s">
        <v>980</v>
      </c>
      <c r="B14" s="1576">
        <v>26548</v>
      </c>
      <c r="C14" s="2224">
        <v>12499</v>
      </c>
      <c r="D14" s="746">
        <v>9229</v>
      </c>
      <c r="E14" s="746">
        <v>4820</v>
      </c>
      <c r="F14" s="2464">
        <v>46726</v>
      </c>
      <c r="G14" s="2458">
        <f t="shared" si="0"/>
        <v>73274</v>
      </c>
    </row>
    <row r="15" spans="1:13" ht="18.75">
      <c r="A15" s="2103" t="s">
        <v>985</v>
      </c>
      <c r="B15" s="1576">
        <v>26436</v>
      </c>
      <c r="C15" s="2224">
        <v>12422</v>
      </c>
      <c r="D15" s="746">
        <v>9213</v>
      </c>
      <c r="E15" s="746">
        <v>4801</v>
      </c>
      <c r="F15" s="2464">
        <v>47435</v>
      </c>
      <c r="G15" s="2458">
        <f t="shared" si="0"/>
        <v>73871</v>
      </c>
    </row>
    <row r="16" spans="1:13" ht="18.75">
      <c r="A16" s="2104" t="s">
        <v>997</v>
      </c>
      <c r="B16" s="2105">
        <f>+C16+D16+E16</f>
        <v>26296</v>
      </c>
      <c r="C16" s="2225">
        <v>12314</v>
      </c>
      <c r="D16" s="2106">
        <v>9183</v>
      </c>
      <c r="E16" s="2106">
        <v>4799</v>
      </c>
      <c r="F16" s="2465">
        <v>47915</v>
      </c>
      <c r="G16" s="2459">
        <f t="shared" si="0"/>
        <v>74211</v>
      </c>
    </row>
    <row r="17" spans="1:6" ht="15.75">
      <c r="A17" s="2283" t="s">
        <v>617</v>
      </c>
      <c r="B17" s="2284"/>
      <c r="C17" s="2284"/>
      <c r="D17" s="2284"/>
      <c r="E17" s="2284"/>
      <c r="F17" s="2227"/>
    </row>
  </sheetData>
  <mergeCells count="2">
    <mergeCell ref="A1:K1"/>
    <mergeCell ref="A17:E17"/>
  </mergeCells>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S40" sqref="S40"/>
    </sheetView>
  </sheetViews>
  <sheetFormatPr baseColWidth="10" defaultColWidth="11.42578125" defaultRowHeight="15"/>
  <cols>
    <col min="1" max="6" width="11.42578125" style="69"/>
    <col min="7" max="7" width="13.42578125" style="69" customWidth="1"/>
    <col min="8" max="9" width="24.140625" style="69" customWidth="1"/>
    <col min="10" max="10" width="11.42578125" style="69"/>
    <col min="11" max="11" width="25.140625" style="69" customWidth="1"/>
    <col min="12" max="12" width="30.85546875" style="69" customWidth="1"/>
    <col min="13" max="13" width="27.85546875" style="69" customWidth="1"/>
    <col min="14" max="16384" width="11.42578125" style="69"/>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9" customFormat="1" ht="72" customHeight="1">
      <c r="A1" s="2282"/>
      <c r="B1" s="2282"/>
      <c r="C1" s="2282"/>
      <c r="D1" s="2282"/>
      <c r="E1" s="2282"/>
      <c r="F1" s="2282"/>
      <c r="G1" s="2282"/>
      <c r="H1" s="2282"/>
      <c r="I1" s="2282"/>
      <c r="J1" s="2282"/>
      <c r="K1" s="2282"/>
      <c r="L1" s="2282"/>
      <c r="M1" s="2282"/>
    </row>
    <row r="2" spans="1:18" s="69" customFormat="1" ht="20.25" customHeight="1">
      <c r="A2" s="138"/>
      <c r="B2" s="138"/>
      <c r="C2" s="138"/>
      <c r="D2" s="138"/>
      <c r="E2" s="138"/>
      <c r="F2" s="138"/>
      <c r="G2" s="138"/>
      <c r="H2" s="138"/>
      <c r="I2" s="138"/>
      <c r="J2" s="138"/>
      <c r="K2" s="138"/>
      <c r="L2" s="138"/>
    </row>
    <row r="3" spans="1:18" s="69" customFormat="1" ht="47.25" customHeight="1">
      <c r="A3" s="698" t="s">
        <v>210</v>
      </c>
      <c r="B3" s="699" t="s">
        <v>635</v>
      </c>
      <c r="C3" s="1227" t="s">
        <v>518</v>
      </c>
      <c r="D3"/>
      <c r="E3"/>
      <c r="F3"/>
      <c r="G3"/>
      <c r="H3"/>
      <c r="I3"/>
      <c r="L3"/>
      <c r="M3" s="60"/>
      <c r="N3" s="60"/>
      <c r="O3" s="32"/>
      <c r="P3" s="32"/>
      <c r="Q3" s="84"/>
      <c r="R3" s="84"/>
    </row>
    <row r="4" spans="1:18" ht="16.5" customHeight="1">
      <c r="A4" s="1144" t="s">
        <v>648</v>
      </c>
      <c r="B4" s="2064">
        <v>30733</v>
      </c>
      <c r="C4" s="768"/>
      <c r="D4" s="69"/>
      <c r="E4" s="69"/>
      <c r="F4" s="69"/>
      <c r="G4" s="69"/>
      <c r="H4" s="69"/>
      <c r="I4" s="69"/>
      <c r="L4" s="69"/>
    </row>
    <row r="5" spans="1:18" ht="16.5" customHeight="1">
      <c r="A5" s="1144" t="s">
        <v>656</v>
      </c>
      <c r="B5" s="2064">
        <v>30690</v>
      </c>
      <c r="C5" s="768">
        <f t="shared" ref="C5:C17" si="0">B5/B4-1</f>
        <v>-1.3991474961767558E-3</v>
      </c>
      <c r="D5" s="69"/>
      <c r="E5" s="69"/>
      <c r="F5" s="69"/>
      <c r="G5" s="69"/>
      <c r="H5" s="69"/>
      <c r="I5" s="69"/>
      <c r="L5" s="69"/>
    </row>
    <row r="6" spans="1:18" ht="16.5" customHeight="1">
      <c r="A6" s="1144" t="s">
        <v>661</v>
      </c>
      <c r="B6" s="2064">
        <v>30597</v>
      </c>
      <c r="C6" s="768">
        <f t="shared" si="0"/>
        <v>-3.0303030303030498E-3</v>
      </c>
      <c r="D6" s="69"/>
      <c r="E6" s="69"/>
      <c r="F6" s="69"/>
      <c r="G6" s="69"/>
      <c r="H6" s="69"/>
      <c r="I6" s="69"/>
      <c r="L6" s="69"/>
    </row>
    <row r="7" spans="1:18" ht="16.5" customHeight="1">
      <c r="A7" s="1144" t="s">
        <v>664</v>
      </c>
      <c r="B7" s="2064">
        <v>30640</v>
      </c>
      <c r="C7" s="768">
        <f t="shared" si="0"/>
        <v>1.4053665392030901E-3</v>
      </c>
      <c r="D7" s="69"/>
      <c r="E7" s="69"/>
      <c r="F7" s="69"/>
      <c r="G7" s="69"/>
      <c r="H7" s="69"/>
      <c r="I7" s="69"/>
      <c r="L7" s="69"/>
    </row>
    <row r="8" spans="1:18" ht="16.5" customHeight="1">
      <c r="A8" s="1144" t="s">
        <v>848</v>
      </c>
      <c r="B8" s="2064">
        <v>30504</v>
      </c>
      <c r="C8" s="768">
        <f t="shared" si="0"/>
        <v>-4.4386422976501194E-3</v>
      </c>
      <c r="D8" s="956"/>
      <c r="E8" s="956"/>
      <c r="F8" s="956"/>
      <c r="G8" s="956"/>
      <c r="H8" s="956"/>
      <c r="I8" s="956"/>
      <c r="L8" s="956"/>
    </row>
    <row r="9" spans="1:18" ht="16.5" customHeight="1">
      <c r="A9" s="1144" t="s">
        <v>858</v>
      </c>
      <c r="B9" s="2064">
        <v>30522</v>
      </c>
      <c r="C9" s="768">
        <f t="shared" si="0"/>
        <v>5.90086546026658E-4</v>
      </c>
      <c r="D9" s="956"/>
      <c r="E9" s="956"/>
      <c r="F9" s="956"/>
      <c r="G9" s="956"/>
      <c r="H9" s="956"/>
      <c r="I9" s="956"/>
      <c r="L9" s="956"/>
    </row>
    <row r="10" spans="1:18" ht="16.5" customHeight="1">
      <c r="A10" s="1144" t="s">
        <v>867</v>
      </c>
      <c r="B10" s="2064">
        <v>30529</v>
      </c>
      <c r="C10" s="768">
        <f t="shared" si="0"/>
        <v>2.2934276915020924E-4</v>
      </c>
      <c r="D10" s="956"/>
      <c r="E10" s="956"/>
      <c r="F10" s="956"/>
      <c r="G10" s="956"/>
      <c r="H10" s="956"/>
      <c r="I10" s="956"/>
      <c r="L10" s="956"/>
    </row>
    <row r="11" spans="1:18" ht="16.5" customHeight="1">
      <c r="A11" s="1144" t="s">
        <v>879</v>
      </c>
      <c r="B11" s="2064">
        <v>30564</v>
      </c>
      <c r="C11" s="768">
        <f t="shared" si="0"/>
        <v>1.1464509155230118E-3</v>
      </c>
      <c r="D11" s="956"/>
      <c r="E11" s="956"/>
      <c r="F11" s="956"/>
      <c r="G11" s="956"/>
      <c r="H11" s="956"/>
      <c r="I11" s="956"/>
      <c r="L11" s="956"/>
    </row>
    <row r="12" spans="1:18" ht="16.5" customHeight="1">
      <c r="A12" s="1144" t="s">
        <v>882</v>
      </c>
      <c r="B12" s="2064">
        <v>30597</v>
      </c>
      <c r="C12" s="768">
        <f t="shared" si="0"/>
        <v>1.0797016097370271E-3</v>
      </c>
      <c r="D12" s="956"/>
      <c r="E12" s="956"/>
      <c r="F12" s="956"/>
      <c r="G12" s="956"/>
      <c r="H12" s="956"/>
      <c r="I12" s="956"/>
      <c r="L12" s="956"/>
    </row>
    <row r="13" spans="1:18" ht="16.5" customHeight="1">
      <c r="A13" s="1144" t="s">
        <v>888</v>
      </c>
      <c r="B13" s="2064">
        <v>30624</v>
      </c>
      <c r="C13" s="768">
        <f t="shared" si="0"/>
        <v>8.8243945484856035E-4</v>
      </c>
      <c r="D13" s="956"/>
      <c r="E13" s="956"/>
      <c r="F13" s="956"/>
      <c r="G13" s="956"/>
      <c r="H13" s="956"/>
      <c r="I13" s="956"/>
      <c r="L13" s="956"/>
    </row>
    <row r="14" spans="1:18" ht="16.5" customHeight="1">
      <c r="A14" s="1144" t="s">
        <v>890</v>
      </c>
      <c r="B14" s="2064">
        <v>29955</v>
      </c>
      <c r="C14" s="768">
        <f t="shared" si="0"/>
        <v>-2.1845611285266409E-2</v>
      </c>
      <c r="D14" s="956"/>
      <c r="E14" s="956"/>
      <c r="F14" s="956"/>
      <c r="G14" s="956"/>
      <c r="H14" s="956"/>
      <c r="I14" s="956"/>
      <c r="L14" s="956"/>
    </row>
    <row r="15" spans="1:18" ht="16.5" customHeight="1">
      <c r="A15" s="1144" t="s">
        <v>892</v>
      </c>
      <c r="B15" s="2064">
        <v>29966</v>
      </c>
      <c r="C15" s="768">
        <f t="shared" si="0"/>
        <v>3.6721749290613559E-4</v>
      </c>
      <c r="D15" s="956"/>
      <c r="E15" s="956"/>
      <c r="F15" s="956"/>
      <c r="G15" s="956"/>
      <c r="H15" s="956"/>
      <c r="I15" s="956"/>
      <c r="L15" s="956"/>
    </row>
    <row r="16" spans="1:18" ht="16.5" customHeight="1">
      <c r="A16" s="1144" t="s">
        <v>904</v>
      </c>
      <c r="B16" s="2064">
        <v>27361</v>
      </c>
      <c r="C16" s="768">
        <f t="shared" si="0"/>
        <v>-8.6931856103584115E-2</v>
      </c>
      <c r="D16" s="956"/>
      <c r="E16" s="956"/>
      <c r="F16" s="956"/>
      <c r="G16" s="956"/>
      <c r="H16" s="956"/>
      <c r="I16" s="956"/>
      <c r="L16" s="956"/>
    </row>
    <row r="17" spans="1:12" ht="16.5" customHeight="1">
      <c r="A17" s="1144" t="s">
        <v>909</v>
      </c>
      <c r="B17" s="2064">
        <v>27409</v>
      </c>
      <c r="C17" s="768">
        <f t="shared" si="0"/>
        <v>1.7543218449618259E-3</v>
      </c>
      <c r="D17" s="956"/>
      <c r="E17" s="956"/>
      <c r="F17" s="956"/>
      <c r="G17" s="956"/>
      <c r="H17" s="956"/>
      <c r="I17" s="956"/>
      <c r="L17" s="956"/>
    </row>
    <row r="18" spans="1:12" ht="16.5" customHeight="1">
      <c r="A18" s="2065" t="s">
        <v>997</v>
      </c>
      <c r="B18" s="2066">
        <v>26485</v>
      </c>
      <c r="C18" s="769">
        <f>B18/B15-1</f>
        <v>-0.11616498698524991</v>
      </c>
    </row>
    <row r="19" spans="1:12" ht="15.75">
      <c r="A19" s="2285" t="s">
        <v>618</v>
      </c>
      <c r="B19" s="2285"/>
      <c r="C19" s="2285"/>
      <c r="D19" s="2285"/>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9"/>
    <col min="7" max="7" width="35.7109375" style="69" customWidth="1"/>
    <col min="8" max="10" width="11.42578125" style="69"/>
    <col min="11" max="11" width="11.28515625" style="69" customWidth="1"/>
    <col min="12" max="13" width="11.42578125" style="69" hidden="1" customWidth="1"/>
    <col min="14" max="16384" width="11.42578125" style="69"/>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16" zoomScale="85" zoomScaleNormal="100" zoomScaleSheetLayoutView="85" workbookViewId="0">
      <selection activeCell="N56" sqref="N56"/>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row r="26" spans="16:16">
      <c r="P26" s="69" t="s">
        <v>164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70" zoomScaleNormal="100" zoomScaleSheetLayoutView="70" workbookViewId="0">
      <selection activeCell="J42" sqref="J42"/>
    </sheetView>
  </sheetViews>
  <sheetFormatPr baseColWidth="10" defaultColWidth="11.42578125" defaultRowHeight="15.75"/>
  <cols>
    <col min="1" max="3" width="11.42578125" style="69"/>
    <col min="4" max="4" width="11.42578125" style="69" customWidth="1"/>
    <col min="5" max="5" width="13.7109375" style="69" customWidth="1"/>
    <col min="6" max="6" width="16.140625" style="69" customWidth="1"/>
    <col min="7" max="7" width="17.85546875" style="69" customWidth="1"/>
    <col min="8" max="9" width="17.42578125" style="69" customWidth="1"/>
    <col min="10" max="10" width="17.7109375" style="69" customWidth="1"/>
    <col min="11" max="11" width="15.5703125" style="69" customWidth="1"/>
    <col min="12" max="12" width="13.140625" style="69" customWidth="1"/>
    <col min="13" max="13" width="11.42578125" style="69"/>
    <col min="14" max="14" width="15.5703125" style="1637" customWidth="1"/>
    <col min="15" max="15" width="43.5703125" style="1492" customWidth="1"/>
    <col min="16" max="16" width="29" style="69" customWidth="1"/>
    <col min="17" max="17" width="24.85546875" style="69" customWidth="1"/>
    <col min="18" max="16384" width="11.42578125" style="69"/>
  </cols>
  <sheetData>
    <row r="5" spans="14:17" ht="15" customHeight="1"/>
    <row r="8" spans="14:17">
      <c r="N8" s="1725"/>
    </row>
    <row r="9" spans="14:17">
      <c r="N9" s="1664"/>
    </row>
    <row r="11" spans="14:17">
      <c r="N11" s="1638"/>
      <c r="O11" s="1543"/>
    </row>
    <row r="13" spans="14:17">
      <c r="N13" s="1638"/>
      <c r="O13" s="1462"/>
      <c r="P13" s="42"/>
      <c r="Q13" s="42"/>
    </row>
    <row r="14" spans="14:17">
      <c r="N14" s="1638"/>
      <c r="O14" s="1462"/>
      <c r="P14" s="42"/>
      <c r="Q14" s="42"/>
    </row>
    <row r="15" spans="14:17">
      <c r="P15" s="42"/>
      <c r="Q15" s="533"/>
    </row>
    <row r="16" spans="14:17">
      <c r="N16" s="1638"/>
      <c r="O16" s="1462"/>
    </row>
    <row r="17" spans="14:16">
      <c r="N17" s="1664"/>
      <c r="O17" s="1463"/>
    </row>
    <row r="18" spans="14:16">
      <c r="N18" s="1638"/>
      <c r="O18" s="1463"/>
    </row>
    <row r="19" spans="14:16">
      <c r="N19" s="1664"/>
      <c r="O19" s="1463"/>
    </row>
    <row r="20" spans="14:16">
      <c r="N20" s="1638"/>
      <c r="O20" s="1464"/>
      <c r="P20" s="129"/>
    </row>
    <row r="21" spans="14:16">
      <c r="N21" s="1638"/>
      <c r="O21" s="1464"/>
    </row>
    <row r="22" spans="14:16">
      <c r="O22" s="1462"/>
    </row>
    <row r="23" spans="14:16">
      <c r="N23" s="1638"/>
      <c r="O23" s="1465"/>
    </row>
    <row r="24" spans="14:16" ht="16.5" customHeight="1">
      <c r="N24" s="1638"/>
      <c r="O24" s="1465"/>
    </row>
    <row r="25" spans="14:16" ht="16.5" customHeight="1">
      <c r="N25" s="1638"/>
      <c r="O25" s="1465"/>
    </row>
    <row r="26" spans="14:16" ht="16.5" customHeight="1"/>
    <row r="27" spans="14:16">
      <c r="N27" s="1638"/>
    </row>
    <row r="28" spans="14:16">
      <c r="N28" s="1638"/>
    </row>
    <row r="29" spans="14:16">
      <c r="N29" s="1638"/>
    </row>
    <row r="31" spans="14:16">
      <c r="N31" s="1664"/>
    </row>
    <row r="32" spans="14:16">
      <c r="N32" s="1664"/>
    </row>
    <row r="33" spans="9:14">
      <c r="N33" s="1664"/>
    </row>
    <row r="34" spans="9:14">
      <c r="N34" s="1638"/>
    </row>
    <row r="35" spans="9:14">
      <c r="N35" s="1639"/>
    </row>
    <row r="36" spans="9:14">
      <c r="N36" s="1639"/>
    </row>
    <row r="37" spans="9:14">
      <c r="N37" s="1639"/>
    </row>
    <row r="39" spans="9:14">
      <c r="N39" s="1638"/>
    </row>
    <row r="40" spans="9:14">
      <c r="N40" s="1638"/>
    </row>
    <row r="41" spans="9:14">
      <c r="L41" s="241"/>
      <c r="N41" s="1638"/>
    </row>
    <row r="42" spans="9:14">
      <c r="J42" s="129"/>
      <c r="N42" s="1638"/>
    </row>
    <row r="43" spans="9:14">
      <c r="I43" s="241"/>
      <c r="N43" s="1638"/>
    </row>
    <row r="44" spans="9:14">
      <c r="N44" s="1638"/>
    </row>
    <row r="45" spans="9:14">
      <c r="I45" s="129"/>
      <c r="N45" s="1638"/>
    </row>
    <row r="46" spans="9:14">
      <c r="N46" s="1638"/>
    </row>
    <row r="47" spans="9:14">
      <c r="N47" s="1638"/>
    </row>
    <row r="48" spans="9:14">
      <c r="N48" s="1638"/>
    </row>
    <row r="49" spans="14:14">
      <c r="N49" s="1638"/>
    </row>
    <row r="50" spans="14:14">
      <c r="N50" s="1638"/>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6"/>
  <sheetViews>
    <sheetView showGridLines="0" view="pageBreakPreview" zoomScale="70" zoomScaleNormal="100" zoomScaleSheetLayoutView="70" workbookViewId="0">
      <pane ySplit="1" topLeftCell="A2" activePane="bottomLeft" state="frozen"/>
      <selection pane="bottomLeft" activeCell="P1" sqref="P1:T1048576"/>
    </sheetView>
  </sheetViews>
  <sheetFormatPr baseColWidth="10" defaultColWidth="11.42578125" defaultRowHeight="15"/>
  <cols>
    <col min="1" max="1" width="16.42578125" style="69" customWidth="1"/>
    <col min="2" max="2" width="15.28515625" style="69" customWidth="1"/>
    <col min="3" max="3" width="14.42578125" style="69" customWidth="1"/>
    <col min="4" max="4" width="17" style="69" customWidth="1"/>
    <col min="5" max="5" width="19.140625" style="69" customWidth="1"/>
    <col min="6" max="6" width="17" style="69" customWidth="1"/>
    <col min="7" max="7" width="18.7109375" style="69" customWidth="1"/>
    <col min="8" max="8" width="15" style="69" customWidth="1"/>
    <col min="9" max="9" width="16.7109375" style="69" customWidth="1"/>
    <col min="10" max="10" width="23.42578125" style="69" customWidth="1"/>
    <col min="11" max="11" width="22.5703125" style="69" customWidth="1"/>
    <col min="12" max="12" width="23.5703125" style="69" customWidth="1"/>
    <col min="13" max="13" width="13" style="69" customWidth="1"/>
    <col min="14" max="14" width="6.85546875" style="69" customWidth="1"/>
    <col min="15" max="15" width="6.7109375" style="69" customWidth="1"/>
    <col min="16" max="16384" width="11.42578125" style="69"/>
  </cols>
  <sheetData>
    <row r="1" spans="1:16" ht="75.75" customHeight="1">
      <c r="A1" s="2286"/>
      <c r="B1" s="2286"/>
      <c r="C1" s="2286"/>
      <c r="D1" s="2286"/>
      <c r="E1" s="2286"/>
      <c r="F1" s="2286"/>
      <c r="G1" s="2286"/>
      <c r="H1" s="2286"/>
      <c r="I1" s="2286"/>
      <c r="J1" s="2286"/>
      <c r="K1" s="2286"/>
      <c r="L1" s="2286"/>
      <c r="M1" s="2286"/>
      <c r="N1" s="2286"/>
    </row>
    <row r="2" spans="1:16" ht="6.75" customHeight="1">
      <c r="A2" s="2287" t="s">
        <v>552</v>
      </c>
      <c r="B2" s="2287"/>
      <c r="C2" s="2287"/>
      <c r="D2" s="2287"/>
      <c r="E2" s="2287"/>
      <c r="F2" s="2287"/>
      <c r="G2" s="2287"/>
      <c r="H2" s="2287"/>
      <c r="I2" s="2287"/>
      <c r="J2" s="2287"/>
      <c r="K2" s="2287"/>
      <c r="L2" s="2287"/>
      <c r="M2" s="2287"/>
      <c r="N2" s="2287"/>
    </row>
    <row r="3" spans="1:16" ht="41.25" customHeight="1">
      <c r="A3" s="1388" t="s">
        <v>19</v>
      </c>
      <c r="B3" s="1389" t="s">
        <v>31</v>
      </c>
      <c r="C3" s="1389" t="s">
        <v>480</v>
      </c>
      <c r="D3" s="1390" t="s">
        <v>195</v>
      </c>
      <c r="P3" s="154"/>
    </row>
    <row r="4" spans="1:16" ht="17.25" customHeight="1">
      <c r="A4" s="1391" t="s">
        <v>875</v>
      </c>
      <c r="B4" s="1392">
        <v>576869</v>
      </c>
      <c r="C4" s="1392">
        <v>986538</v>
      </c>
      <c r="D4" s="1393">
        <f t="shared" ref="D4:D17" si="0">B4/C4</f>
        <v>0.58474078038555033</v>
      </c>
      <c r="P4" s="154"/>
    </row>
    <row r="5" spans="1:16" ht="17.25" customHeight="1">
      <c r="A5" s="1394" t="s">
        <v>876</v>
      </c>
      <c r="B5" s="1395">
        <v>593286</v>
      </c>
      <c r="C5" s="1395">
        <v>1190202</v>
      </c>
      <c r="D5" s="1396">
        <f t="shared" si="0"/>
        <v>0.49847504877323345</v>
      </c>
      <c r="P5" s="154"/>
    </row>
    <row r="6" spans="1:16" ht="17.25" customHeight="1">
      <c r="A6" s="1394" t="s">
        <v>20</v>
      </c>
      <c r="B6" s="1395">
        <v>626615</v>
      </c>
      <c r="C6" s="1397">
        <v>1429521</v>
      </c>
      <c r="D6" s="1396">
        <f t="shared" si="0"/>
        <v>0.43833913597631652</v>
      </c>
      <c r="O6" s="141"/>
      <c r="P6" s="154"/>
    </row>
    <row r="7" spans="1:16" ht="17.25" customHeight="1">
      <c r="A7" s="1394" t="s">
        <v>21</v>
      </c>
      <c r="B7" s="1395">
        <v>808496</v>
      </c>
      <c r="C7" s="1395">
        <v>1588621</v>
      </c>
      <c r="D7" s="1396">
        <f t="shared" si="0"/>
        <v>0.50892944257944472</v>
      </c>
      <c r="P7" s="154"/>
    </row>
    <row r="8" spans="1:16" ht="17.25" customHeight="1">
      <c r="A8" s="1394" t="s">
        <v>22</v>
      </c>
      <c r="B8" s="1395">
        <v>913203</v>
      </c>
      <c r="C8" s="1395">
        <v>1797027</v>
      </c>
      <c r="D8" s="1396">
        <f t="shared" si="0"/>
        <v>0.5081743346093297</v>
      </c>
      <c r="P8" s="154"/>
    </row>
    <row r="9" spans="1:16" ht="17.25" customHeight="1">
      <c r="A9" s="1394" t="s">
        <v>23</v>
      </c>
      <c r="B9" s="1395">
        <v>929743</v>
      </c>
      <c r="C9" s="1395">
        <v>1983720</v>
      </c>
      <c r="D9" s="1396">
        <f t="shared" si="0"/>
        <v>0.46868660899723752</v>
      </c>
      <c r="P9" s="154"/>
    </row>
    <row r="10" spans="1:16" ht="17.25" customHeight="1">
      <c r="A10" s="1394" t="s">
        <v>24</v>
      </c>
      <c r="B10" s="1395">
        <v>1118293</v>
      </c>
      <c r="C10" s="1395">
        <v>2193890</v>
      </c>
      <c r="D10" s="1396">
        <f t="shared" si="0"/>
        <v>0.50973066106322562</v>
      </c>
      <c r="O10" s="157"/>
      <c r="P10" s="154"/>
    </row>
    <row r="11" spans="1:16" ht="17.25" customHeight="1">
      <c r="A11" s="1394" t="s">
        <v>170</v>
      </c>
      <c r="B11" s="1395">
        <v>1189601</v>
      </c>
      <c r="C11" s="1395">
        <v>2374783</v>
      </c>
      <c r="D11" s="1396">
        <f t="shared" si="0"/>
        <v>0.50093040079872564</v>
      </c>
      <c r="G11" s="69" t="s">
        <v>25</v>
      </c>
      <c r="P11" s="154"/>
    </row>
    <row r="12" spans="1:16" ht="17.25" customHeight="1">
      <c r="A12" s="1394" t="s">
        <v>207</v>
      </c>
      <c r="B12" s="1395">
        <v>1242780</v>
      </c>
      <c r="C12" s="1395">
        <v>2552974</v>
      </c>
      <c r="D12" s="1396">
        <f t="shared" si="0"/>
        <v>0.4867969669883046</v>
      </c>
      <c r="P12" s="154"/>
    </row>
    <row r="13" spans="1:16" ht="17.25" customHeight="1">
      <c r="A13" s="1394" t="s">
        <v>437</v>
      </c>
      <c r="B13" s="1395">
        <v>1291137</v>
      </c>
      <c r="C13" s="1395">
        <v>2714449</v>
      </c>
      <c r="D13" s="1396">
        <f t="shared" si="0"/>
        <v>0.47565343832210516</v>
      </c>
      <c r="O13" s="190"/>
      <c r="P13" s="154"/>
    </row>
    <row r="14" spans="1:16" ht="17.25" customHeight="1">
      <c r="A14" s="1394" t="s">
        <v>503</v>
      </c>
      <c r="B14" s="1395">
        <v>1376966</v>
      </c>
      <c r="C14" s="1395">
        <v>2881130</v>
      </c>
      <c r="D14" s="1396">
        <f t="shared" si="0"/>
        <v>0.47792567499557465</v>
      </c>
      <c r="P14" s="154"/>
    </row>
    <row r="15" spans="1:16" ht="17.25" customHeight="1">
      <c r="A15" s="1394" t="s">
        <v>513</v>
      </c>
      <c r="B15" s="1395">
        <v>1508392</v>
      </c>
      <c r="C15" s="1395">
        <v>3069900</v>
      </c>
      <c r="D15" s="1396">
        <f t="shared" si="0"/>
        <v>0.49134890387309033</v>
      </c>
      <c r="G15" s="241"/>
      <c r="P15" s="154"/>
    </row>
    <row r="16" spans="1:16" ht="17.25" customHeight="1">
      <c r="A16" s="1394" t="s">
        <v>868</v>
      </c>
      <c r="B16" s="1395">
        <v>1617107</v>
      </c>
      <c r="C16" s="1395">
        <v>3269757</v>
      </c>
      <c r="D16" s="1396">
        <f t="shared" si="0"/>
        <v>0.49456488662613152</v>
      </c>
      <c r="E16" s="40"/>
      <c r="F16" s="813"/>
      <c r="G16" s="8" t="s">
        <v>427</v>
      </c>
      <c r="H16" s="8"/>
      <c r="I16" s="1"/>
      <c r="J16" s="9"/>
      <c r="K16" s="1"/>
      <c r="L16" s="1"/>
      <c r="P16" s="154"/>
    </row>
    <row r="17" spans="1:16" s="956" customFormat="1" ht="17.25" customHeight="1">
      <c r="A17" s="1394" t="s">
        <v>911</v>
      </c>
      <c r="B17" s="1395">
        <v>1725802</v>
      </c>
      <c r="C17" s="1395">
        <v>3473894</v>
      </c>
      <c r="D17" s="1396">
        <f t="shared" si="0"/>
        <v>0.49679178466585339</v>
      </c>
      <c r="E17" s="40"/>
      <c r="F17" s="813"/>
      <c r="G17" s="8"/>
      <c r="H17" s="8"/>
      <c r="I17" s="1"/>
      <c r="J17" s="9"/>
      <c r="K17" s="1"/>
      <c r="L17" s="1"/>
      <c r="P17" s="154"/>
    </row>
    <row r="18" spans="1:16" ht="17.25" customHeight="1">
      <c r="A18" s="1398" t="s">
        <v>998</v>
      </c>
      <c r="B18" s="1399">
        <v>1804014</v>
      </c>
      <c r="C18" s="1399">
        <v>3680754</v>
      </c>
      <c r="D18" s="1400">
        <f>B18/C18</f>
        <v>0.4901207741674668</v>
      </c>
      <c r="E18" s="3"/>
      <c r="F18" s="7"/>
      <c r="G18" s="7"/>
      <c r="H18" s="7"/>
      <c r="I18" s="1"/>
      <c r="J18" s="9"/>
      <c r="K18" s="1"/>
      <c r="L18" s="1"/>
      <c r="P18" s="154"/>
    </row>
    <row r="19" spans="1:16" ht="15.75">
      <c r="A19" s="69" t="s">
        <v>849</v>
      </c>
      <c r="B19" s="1"/>
      <c r="C19" s="1"/>
      <c r="D19" s="1"/>
      <c r="E19" s="1"/>
      <c r="F19" s="2"/>
      <c r="G19" s="2"/>
      <c r="H19" s="2"/>
      <c r="I19" s="1"/>
      <c r="J19" s="1"/>
      <c r="K19" s="1"/>
      <c r="L19" s="1"/>
      <c r="P19" s="154"/>
    </row>
    <row r="20" spans="1:16" ht="15.75">
      <c r="B20" s="1"/>
      <c r="C20" s="1"/>
      <c r="D20" s="1"/>
      <c r="E20" s="1"/>
      <c r="F20" s="1"/>
      <c r="G20" s="1"/>
      <c r="H20" s="1"/>
      <c r="I20" s="1"/>
      <c r="J20" s="1"/>
      <c r="K20" s="1"/>
      <c r="L20" s="1"/>
      <c r="P20" s="154"/>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9"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topLeftCell="B1" zoomScale="70" zoomScaleNormal="70" zoomScaleSheetLayoutView="70" workbookViewId="0">
      <selection activeCell="G14" sqref="G14"/>
    </sheetView>
  </sheetViews>
  <sheetFormatPr baseColWidth="10" defaultColWidth="11.42578125" defaultRowHeight="15"/>
  <cols>
    <col min="1" max="1" width="15.85546875" style="69" customWidth="1"/>
    <col min="2" max="2" width="21.28515625" style="69" customWidth="1"/>
    <col min="3" max="3" width="18.140625" style="69" customWidth="1"/>
    <col min="4" max="4" width="20.5703125" style="69" customWidth="1"/>
    <col min="5" max="5" width="11.42578125" style="69"/>
    <col min="6" max="6" width="19.140625" style="69" customWidth="1"/>
    <col min="7" max="7" width="15.7109375" style="69" customWidth="1"/>
    <col min="8" max="9" width="11.42578125" style="69"/>
    <col min="10" max="10" width="17.140625" style="69" customWidth="1"/>
    <col min="11" max="11" width="24" style="69" customWidth="1"/>
    <col min="12" max="12" width="22.28515625" style="69" customWidth="1"/>
    <col min="13" max="13" width="21.28515625" style="69" customWidth="1"/>
    <col min="14" max="14" width="21.5703125" style="69" customWidth="1"/>
    <col min="15" max="16384" width="11.42578125" style="69"/>
  </cols>
  <sheetData>
    <row r="1" spans="1:14" ht="73.5" customHeight="1">
      <c r="A1" s="2288"/>
      <c r="B1" s="2288"/>
      <c r="C1" s="2288"/>
      <c r="D1" s="2288"/>
      <c r="E1" s="2288"/>
      <c r="F1" s="2288"/>
      <c r="G1" s="2288"/>
      <c r="H1" s="2288"/>
      <c r="I1" s="2288"/>
      <c r="J1" s="2288"/>
      <c r="K1" s="2288"/>
      <c r="L1" s="2288"/>
      <c r="M1" s="2288"/>
      <c r="N1" s="2288"/>
    </row>
    <row r="2" spans="1:14" ht="28.5" customHeight="1">
      <c r="A2" s="86"/>
      <c r="B2" s="86"/>
      <c r="C2" s="86"/>
      <c r="D2" s="86"/>
      <c r="E2" s="86"/>
      <c r="F2" s="86"/>
      <c r="G2" s="86"/>
      <c r="H2" s="86"/>
      <c r="I2" s="86"/>
      <c r="J2" s="86"/>
      <c r="K2" s="86"/>
      <c r="L2" s="86"/>
    </row>
    <row r="3" spans="1:14" ht="51.75" customHeight="1">
      <c r="A3" s="1281" t="s">
        <v>33</v>
      </c>
      <c r="B3" s="1282" t="s">
        <v>481</v>
      </c>
      <c r="C3" s="1282" t="s">
        <v>480</v>
      </c>
      <c r="D3" s="1283" t="s">
        <v>195</v>
      </c>
      <c r="F3" s="85"/>
      <c r="G3" s="86"/>
      <c r="H3" s="86"/>
      <c r="I3" s="86"/>
      <c r="J3" s="86"/>
      <c r="K3" s="86"/>
      <c r="L3" s="86"/>
      <c r="M3" s="86"/>
    </row>
    <row r="4" spans="1:14" ht="21">
      <c r="A4" s="721" t="s">
        <v>904</v>
      </c>
      <c r="B4" s="722">
        <v>1695262</v>
      </c>
      <c r="C4" s="1534">
        <v>3453357</v>
      </c>
      <c r="D4" s="1540">
        <v>0.49090262026196541</v>
      </c>
    </row>
    <row r="5" spans="1:14" s="956" customFormat="1" ht="21">
      <c r="A5" s="721" t="s">
        <v>909</v>
      </c>
      <c r="B5" s="722">
        <v>1725802</v>
      </c>
      <c r="C5" s="1534">
        <v>3473894</v>
      </c>
      <c r="D5" s="1540">
        <v>0.49679178466585339</v>
      </c>
    </row>
    <row r="6" spans="1:14" s="956" customFormat="1" ht="21">
      <c r="A6" s="721" t="s">
        <v>917</v>
      </c>
      <c r="B6" s="722">
        <v>1624220</v>
      </c>
      <c r="C6" s="1534">
        <v>3490408</v>
      </c>
      <c r="D6" s="1540">
        <v>0.46533814958022102</v>
      </c>
    </row>
    <row r="7" spans="1:14" ht="21">
      <c r="A7" s="721" t="s">
        <v>936</v>
      </c>
      <c r="B7" s="722">
        <v>1682495</v>
      </c>
      <c r="C7" s="1534">
        <v>3509277</v>
      </c>
      <c r="D7" s="1540">
        <v>0.47944206171242681</v>
      </c>
      <c r="E7" s="956"/>
    </row>
    <row r="8" spans="1:14" ht="21">
      <c r="A8" s="721" t="s">
        <v>945</v>
      </c>
      <c r="B8" s="722">
        <v>1727425</v>
      </c>
      <c r="C8" s="1534">
        <v>3529068</v>
      </c>
      <c r="D8" s="1540">
        <v>0.48948475914887446</v>
      </c>
    </row>
    <row r="9" spans="1:14" s="956" customFormat="1" ht="21">
      <c r="A9" s="721" t="s">
        <v>956</v>
      </c>
      <c r="B9" s="722">
        <v>1716399</v>
      </c>
      <c r="C9" s="1534">
        <v>3549645</v>
      </c>
      <c r="D9" s="1540">
        <v>0.48354103015935396</v>
      </c>
    </row>
    <row r="10" spans="1:14" s="956" customFormat="1" ht="21">
      <c r="A10" s="721" t="s">
        <v>959</v>
      </c>
      <c r="B10" s="722">
        <v>1793446</v>
      </c>
      <c r="C10" s="1534">
        <v>3566805</v>
      </c>
      <c r="D10" s="1540">
        <v>0.50281582536752079</v>
      </c>
    </row>
    <row r="11" spans="1:14" s="956" customFormat="1" ht="21">
      <c r="A11" s="721" t="s">
        <v>968</v>
      </c>
      <c r="B11" s="722">
        <v>1774273</v>
      </c>
      <c r="C11" s="1534">
        <v>3585011</v>
      </c>
      <c r="D11" s="1540">
        <v>0.49491424154626024</v>
      </c>
    </row>
    <row r="12" spans="1:14" s="956" customFormat="1" ht="21">
      <c r="A12" s="721" t="s">
        <v>972</v>
      </c>
      <c r="B12" s="722">
        <v>1779808</v>
      </c>
      <c r="C12" s="1534">
        <v>3604856</v>
      </c>
      <c r="D12" s="1540">
        <v>0.49372513076805286</v>
      </c>
    </row>
    <row r="13" spans="1:14" s="956" customFormat="1" ht="21">
      <c r="A13" s="721" t="s">
        <v>971</v>
      </c>
      <c r="B13" s="722">
        <v>1786508</v>
      </c>
      <c r="C13" s="1534">
        <v>3622538</v>
      </c>
      <c r="D13" s="1540">
        <v>0.49316473698826624</v>
      </c>
    </row>
    <row r="14" spans="1:14" s="956" customFormat="1" ht="21">
      <c r="A14" s="721" t="s">
        <v>980</v>
      </c>
      <c r="B14" s="722">
        <v>1775018</v>
      </c>
      <c r="C14" s="1534">
        <v>3641980</v>
      </c>
      <c r="D14" s="1540">
        <v>0.48737719592090017</v>
      </c>
      <c r="F14" s="129"/>
    </row>
    <row r="15" spans="1:14" ht="21">
      <c r="A15" s="721" t="s">
        <v>985</v>
      </c>
      <c r="B15" s="722">
        <v>1807103</v>
      </c>
      <c r="C15" s="1534">
        <v>3657911</v>
      </c>
      <c r="D15" s="1540">
        <v>0.4940259618126302</v>
      </c>
    </row>
    <row r="16" spans="1:14" ht="21">
      <c r="A16" s="1326" t="s">
        <v>997</v>
      </c>
      <c r="B16" s="1535">
        <v>1804014</v>
      </c>
      <c r="C16" s="1536">
        <v>3680754</v>
      </c>
      <c r="D16" s="1541">
        <f>B16/C16</f>
        <v>0.4901207741674668</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55" zoomScaleNormal="85" zoomScaleSheetLayoutView="55" workbookViewId="0">
      <selection activeCell="I9" sqref="I9"/>
    </sheetView>
  </sheetViews>
  <sheetFormatPr baseColWidth="10" defaultColWidth="11.42578125" defaultRowHeight="15"/>
  <cols>
    <col min="1" max="1" width="17.7109375" style="69" customWidth="1"/>
    <col min="2" max="2" width="14.28515625" style="69" hidden="1" customWidth="1"/>
    <col min="3" max="3" width="21.28515625" style="69" customWidth="1"/>
    <col min="4" max="4" width="20.28515625" style="69" customWidth="1"/>
    <col min="5" max="5" width="23.5703125" style="69" customWidth="1"/>
    <col min="6" max="6" width="12.42578125" style="69" bestFit="1" customWidth="1"/>
    <col min="7" max="9" width="11.42578125" style="69"/>
    <col min="10" max="11" width="15.85546875" style="69" customWidth="1"/>
    <col min="12" max="16384" width="11.42578125" style="69"/>
  </cols>
  <sheetData>
    <row r="1" spans="1:15" ht="90" customHeight="1">
      <c r="A1" s="2281"/>
      <c r="B1" s="2281"/>
      <c r="C1" s="2281"/>
      <c r="D1" s="2281"/>
      <c r="E1" s="2281"/>
      <c r="F1" s="2281"/>
      <c r="G1" s="2281"/>
      <c r="H1" s="2281"/>
      <c r="I1" s="2281"/>
      <c r="J1" s="2281"/>
      <c r="K1" s="2281"/>
      <c r="L1" s="2281"/>
      <c r="M1" s="2281"/>
      <c r="N1" s="2281"/>
      <c r="O1" s="2281"/>
    </row>
    <row r="2" spans="1:15" ht="44.25" customHeight="1">
      <c r="A2" s="1775" t="s">
        <v>0</v>
      </c>
      <c r="B2" s="1774" t="s">
        <v>475</v>
      </c>
      <c r="C2" s="1774" t="s">
        <v>638</v>
      </c>
      <c r="D2" s="1774" t="s">
        <v>506</v>
      </c>
      <c r="E2" s="1692" t="s">
        <v>181</v>
      </c>
      <c r="F2" s="84"/>
      <c r="G2" s="84"/>
      <c r="H2" s="268"/>
      <c r="I2" s="232"/>
      <c r="J2" s="232"/>
      <c r="K2" s="232"/>
      <c r="L2" s="232"/>
    </row>
    <row r="3" spans="1:15" ht="17.25">
      <c r="A3" s="307" t="s">
        <v>20</v>
      </c>
      <c r="B3" s="234">
        <v>1429521</v>
      </c>
      <c r="C3" s="972">
        <v>626615</v>
      </c>
      <c r="D3" s="973">
        <v>1437260</v>
      </c>
      <c r="E3" s="1223">
        <f t="shared" ref="E3:E14" si="0">C3/D3</f>
        <v>0.43597887647328948</v>
      </c>
      <c r="F3" s="84"/>
      <c r="G3" s="84"/>
      <c r="H3" s="235"/>
      <c r="I3" s="234"/>
      <c r="J3" s="233"/>
      <c r="K3" s="236"/>
      <c r="L3" s="237"/>
    </row>
    <row r="4" spans="1:15" ht="17.25">
      <c r="A4" s="307" t="s">
        <v>21</v>
      </c>
      <c r="B4" s="233">
        <v>1588621</v>
      </c>
      <c r="C4" s="972">
        <v>808496</v>
      </c>
      <c r="D4" s="973">
        <v>1505582.5</v>
      </c>
      <c r="E4" s="1223">
        <f t="shared" si="0"/>
        <v>0.53699880278895373</v>
      </c>
      <c r="F4" s="84"/>
      <c r="G4" s="84"/>
      <c r="H4" s="235"/>
      <c r="I4" s="233"/>
      <c r="J4" s="233"/>
      <c r="K4" s="236"/>
      <c r="L4" s="237"/>
    </row>
    <row r="5" spans="1:15" ht="17.25">
      <c r="A5" s="307" t="s">
        <v>22</v>
      </c>
      <c r="B5" s="233">
        <v>1797027</v>
      </c>
      <c r="C5" s="972">
        <v>913203</v>
      </c>
      <c r="D5" s="973">
        <v>1571911.5</v>
      </c>
      <c r="E5" s="1223">
        <f t="shared" si="0"/>
        <v>0.58095064512219674</v>
      </c>
      <c r="F5" s="84"/>
      <c r="G5" s="84"/>
      <c r="H5" s="235"/>
      <c r="I5" s="233"/>
      <c r="J5" s="233"/>
      <c r="K5" s="236"/>
      <c r="L5" s="237"/>
    </row>
    <row r="6" spans="1:15" ht="17.25">
      <c r="A6" s="307" t="s">
        <v>23</v>
      </c>
      <c r="B6" s="233">
        <v>1983720</v>
      </c>
      <c r="C6" s="972">
        <v>929743</v>
      </c>
      <c r="D6" s="973">
        <v>1566047</v>
      </c>
      <c r="E6" s="1223">
        <f t="shared" si="0"/>
        <v>0.59368780119626041</v>
      </c>
      <c r="H6" s="235"/>
      <c r="I6" s="233"/>
      <c r="J6" s="233"/>
      <c r="K6" s="236"/>
      <c r="L6" s="237"/>
    </row>
    <row r="7" spans="1:15" ht="17.25">
      <c r="A7" s="307" t="s">
        <v>24</v>
      </c>
      <c r="B7" s="233">
        <v>2193890</v>
      </c>
      <c r="C7" s="972">
        <v>1118293</v>
      </c>
      <c r="D7" s="973">
        <v>1560994</v>
      </c>
      <c r="E7" s="1223">
        <f t="shared" si="0"/>
        <v>0.71639801306090867</v>
      </c>
      <c r="H7" s="235"/>
      <c r="I7" s="233"/>
      <c r="J7" s="233"/>
      <c r="K7" s="236"/>
      <c r="L7" s="237"/>
    </row>
    <row r="8" spans="1:15" ht="17.25">
      <c r="A8" s="307" t="s">
        <v>170</v>
      </c>
      <c r="B8" s="233">
        <v>2374783</v>
      </c>
      <c r="C8" s="972">
        <v>1189601</v>
      </c>
      <c r="D8" s="973">
        <v>1631129</v>
      </c>
      <c r="E8" s="1223">
        <f t="shared" si="0"/>
        <v>0.72931141559006063</v>
      </c>
      <c r="H8" s="235"/>
      <c r="I8" s="233"/>
      <c r="J8" s="233"/>
      <c r="K8" s="236"/>
      <c r="L8" s="237"/>
    </row>
    <row r="9" spans="1:15" ht="17.25">
      <c r="A9" s="307" t="s">
        <v>207</v>
      </c>
      <c r="B9" s="233">
        <v>2552974</v>
      </c>
      <c r="C9" s="972">
        <v>1242780</v>
      </c>
      <c r="D9" s="973">
        <v>1686216</v>
      </c>
      <c r="E9" s="1223">
        <f t="shared" si="0"/>
        <v>0.73702301484507327</v>
      </c>
      <c r="H9" s="235"/>
      <c r="I9" s="233"/>
      <c r="J9" s="233"/>
      <c r="K9" s="236"/>
      <c r="L9" s="237"/>
    </row>
    <row r="10" spans="1:15" ht="17.25">
      <c r="A10" s="307" t="s">
        <v>437</v>
      </c>
      <c r="B10" s="233">
        <v>2714449</v>
      </c>
      <c r="C10" s="972">
        <v>1291137</v>
      </c>
      <c r="D10" s="973">
        <v>1716228</v>
      </c>
      <c r="E10" s="1223">
        <f t="shared" si="0"/>
        <v>0.75231088177095351</v>
      </c>
      <c r="F10" s="7"/>
      <c r="G10" s="8"/>
      <c r="H10" s="235"/>
      <c r="I10" s="233"/>
      <c r="J10" s="233"/>
      <c r="K10" s="236"/>
      <c r="L10" s="237"/>
    </row>
    <row r="11" spans="1:15" ht="17.25">
      <c r="A11" s="307" t="s">
        <v>503</v>
      </c>
      <c r="B11" s="233">
        <v>2881130</v>
      </c>
      <c r="C11" s="972">
        <v>1376966</v>
      </c>
      <c r="D11" s="973">
        <v>1769801</v>
      </c>
      <c r="E11" s="1223">
        <f t="shared" si="0"/>
        <v>0.77803436657567715</v>
      </c>
      <c r="F11" s="8"/>
      <c r="G11" s="8"/>
      <c r="H11" s="235"/>
      <c r="I11" s="233"/>
      <c r="J11" s="233"/>
      <c r="K11" s="236"/>
      <c r="L11" s="237"/>
    </row>
    <row r="12" spans="1:15" ht="17.25">
      <c r="A12" s="307" t="s">
        <v>513</v>
      </c>
      <c r="B12" s="233">
        <v>3032720</v>
      </c>
      <c r="C12" s="972">
        <v>1508392</v>
      </c>
      <c r="D12" s="973">
        <v>1865496</v>
      </c>
      <c r="E12" s="1223">
        <f t="shared" si="0"/>
        <v>0.80857423441272458</v>
      </c>
      <c r="F12" s="8"/>
      <c r="G12" s="8"/>
      <c r="H12" s="8"/>
      <c r="I12" s="86"/>
      <c r="J12" s="9"/>
    </row>
    <row r="13" spans="1:15" s="956" customFormat="1" ht="17.25">
      <c r="A13" s="307" t="s">
        <v>868</v>
      </c>
      <c r="B13" s="233">
        <v>3032720</v>
      </c>
      <c r="C13" s="972">
        <v>1617107</v>
      </c>
      <c r="D13" s="973">
        <v>1965498</v>
      </c>
      <c r="E13" s="1223">
        <f t="shared" si="0"/>
        <v>0.82274670338000855</v>
      </c>
      <c r="F13" s="8"/>
      <c r="G13" s="8"/>
      <c r="H13" s="8"/>
      <c r="I13" s="86"/>
      <c r="J13" s="9"/>
    </row>
    <row r="14" spans="1:15" s="956" customFormat="1" ht="17.25">
      <c r="A14" s="307" t="s">
        <v>911</v>
      </c>
      <c r="B14" s="233">
        <v>3032720</v>
      </c>
      <c r="C14" s="972">
        <v>1725802</v>
      </c>
      <c r="D14" s="973">
        <v>2012995</v>
      </c>
      <c r="E14" s="1223">
        <f t="shared" si="0"/>
        <v>0.8573304951080355</v>
      </c>
      <c r="F14" s="8"/>
      <c r="G14" s="8"/>
      <c r="H14" s="8"/>
      <c r="I14" s="86"/>
      <c r="J14" s="9"/>
    </row>
    <row r="15" spans="1:15" ht="17.25">
      <c r="A15" s="1114" t="s">
        <v>998</v>
      </c>
      <c r="B15" s="306">
        <v>3032720</v>
      </c>
      <c r="C15" s="1532">
        <f>+'III.5.3.Afil. SVDS'!B18</f>
        <v>1804014</v>
      </c>
      <c r="D15" s="1533">
        <v>2037520</v>
      </c>
      <c r="E15" s="1327">
        <f>C15/D15</f>
        <v>0.88539695315874201</v>
      </c>
      <c r="F15" s="1228"/>
      <c r="G15" s="8"/>
      <c r="H15" s="8"/>
      <c r="I15" s="86"/>
      <c r="J15" s="9"/>
    </row>
    <row r="16" spans="1:15" ht="19.5" customHeight="1">
      <c r="A16" s="2289" t="s">
        <v>940</v>
      </c>
      <c r="B16" s="2289"/>
      <c r="C16" s="2289"/>
      <c r="D16" s="2289"/>
      <c r="E16" s="2289"/>
      <c r="F16" s="8"/>
      <c r="G16" s="8"/>
      <c r="H16" s="8"/>
      <c r="I16" s="86"/>
      <c r="J16" s="9"/>
    </row>
    <row r="17" spans="2:10">
      <c r="B17" s="86"/>
      <c r="C17" s="86"/>
      <c r="D17" s="86"/>
      <c r="E17" s="86"/>
      <c r="F17" s="7"/>
      <c r="G17" s="7"/>
      <c r="H17" s="7"/>
      <c r="I17" s="86"/>
      <c r="J17" s="9"/>
    </row>
    <row r="18" spans="2:10">
      <c r="B18" s="86"/>
      <c r="C18" s="86"/>
      <c r="D18" s="86"/>
      <c r="E18" s="86"/>
      <c r="F18" s="102"/>
      <c r="G18" s="102"/>
      <c r="H18" s="102"/>
      <c r="I18" s="86"/>
      <c r="J18" s="86"/>
    </row>
    <row r="19" spans="2:10">
      <c r="B19" s="86"/>
      <c r="C19" s="86"/>
      <c r="D19" s="86"/>
      <c r="E19" s="86"/>
      <c r="F19" s="86"/>
      <c r="G19" s="86"/>
      <c r="H19" s="86"/>
      <c r="I19" s="86"/>
      <c r="J19" s="86"/>
    </row>
    <row r="20" spans="2:10">
      <c r="B20" s="86"/>
      <c r="C20" s="86"/>
      <c r="D20" s="86"/>
      <c r="E20" s="86"/>
      <c r="F20" s="86"/>
      <c r="G20" s="86"/>
      <c r="H20" s="86"/>
      <c r="I20" s="86"/>
      <c r="J20" s="86"/>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topLeftCell="A4" zoomScale="55" zoomScaleNormal="100" zoomScaleSheetLayoutView="55" workbookViewId="0">
      <selection activeCell="G6" sqref="G6"/>
    </sheetView>
  </sheetViews>
  <sheetFormatPr baseColWidth="10" defaultColWidth="11.42578125" defaultRowHeight="23.25" customHeight="1"/>
  <cols>
    <col min="1" max="1" width="18.7109375" style="69" customWidth="1"/>
    <col min="2" max="2" width="18.140625" style="69" customWidth="1"/>
    <col min="3" max="3" width="17.28515625" style="69" customWidth="1"/>
    <col min="4" max="4" width="14.28515625" style="69" customWidth="1"/>
    <col min="5" max="5" width="16.28515625" style="86" bestFit="1" customWidth="1"/>
    <col min="6" max="6" width="14.28515625" style="69" bestFit="1" customWidth="1"/>
    <col min="7" max="7" width="19.85546875" style="69" customWidth="1"/>
    <col min="8" max="8" width="20.5703125" style="69" customWidth="1"/>
    <col min="9" max="9" width="23.140625" style="69" customWidth="1"/>
    <col min="10" max="10" width="11.140625" style="69" bestFit="1" customWidth="1"/>
    <col min="11" max="11" width="17.42578125" style="69" customWidth="1"/>
    <col min="12" max="12" width="37.28515625" style="69" customWidth="1"/>
    <col min="13" max="13" width="11.5703125" style="69" bestFit="1" customWidth="1"/>
    <col min="14" max="16384" width="11.42578125" style="69"/>
  </cols>
  <sheetData>
    <row r="1" spans="1:13" ht="84.75" customHeight="1">
      <c r="A1" s="2290"/>
      <c r="B1" s="2290"/>
      <c r="C1" s="2290"/>
      <c r="D1" s="2290"/>
      <c r="E1" s="2290"/>
      <c r="F1" s="2290"/>
      <c r="G1" s="2290"/>
      <c r="H1" s="2290"/>
      <c r="I1" s="2290"/>
      <c r="J1" s="2290"/>
      <c r="K1" s="2290"/>
      <c r="L1" s="2290"/>
    </row>
    <row r="2" spans="1:13" s="32" customFormat="1" ht="15" customHeight="1">
      <c r="A2" s="2291"/>
      <c r="B2" s="2291"/>
      <c r="C2" s="2291"/>
      <c r="D2" s="2291"/>
      <c r="E2" s="2291"/>
      <c r="F2" s="2291"/>
      <c r="G2" s="2291"/>
      <c r="H2" s="2291"/>
      <c r="I2" s="2291"/>
      <c r="J2" s="2291"/>
      <c r="K2" s="2291"/>
      <c r="L2" s="2291"/>
    </row>
    <row r="3" spans="1:13" s="279" customFormat="1" ht="32.25" customHeight="1">
      <c r="A3" s="300" t="s">
        <v>163</v>
      </c>
      <c r="B3" s="280" t="s">
        <v>31</v>
      </c>
      <c r="C3" s="300" t="s">
        <v>29</v>
      </c>
      <c r="D3" s="277"/>
      <c r="G3" s="278"/>
      <c r="H3" s="278"/>
      <c r="I3" s="278"/>
      <c r="J3" s="278"/>
      <c r="K3" s="278"/>
      <c r="L3" s="278"/>
      <c r="M3" s="278"/>
    </row>
    <row r="4" spans="1:13" ht="20.25" customHeight="1">
      <c r="A4" s="281" t="s">
        <v>190</v>
      </c>
      <c r="B4" s="1776">
        <v>28968</v>
      </c>
      <c r="C4" s="1478">
        <f>+B4/$B$14</f>
        <v>1.6057525052466333E-2</v>
      </c>
      <c r="D4" s="155"/>
      <c r="E4" s="155"/>
      <c r="F4" s="155"/>
      <c r="G4" s="155"/>
      <c r="H4" s="155"/>
      <c r="I4" s="155"/>
      <c r="J4" s="155"/>
      <c r="K4" s="155"/>
      <c r="L4" s="155"/>
      <c r="M4" s="141"/>
    </row>
    <row r="5" spans="1:13" ht="20.25" customHeight="1">
      <c r="A5" s="282" t="s">
        <v>47</v>
      </c>
      <c r="B5" s="1776">
        <v>223226</v>
      </c>
      <c r="C5" s="1478">
        <f t="shared" ref="C5:C13" si="0">+B5/$B$14</f>
        <v>0.12373850757255764</v>
      </c>
      <c r="D5" s="155"/>
      <c r="F5" s="86"/>
      <c r="G5" s="86"/>
      <c r="H5" s="86"/>
      <c r="I5" s="86"/>
      <c r="J5" s="86"/>
      <c r="K5" s="86"/>
      <c r="L5" s="86"/>
      <c r="M5" s="141"/>
    </row>
    <row r="6" spans="1:13" ht="20.25" customHeight="1">
      <c r="A6" s="282" t="s">
        <v>48</v>
      </c>
      <c r="B6" s="1776">
        <v>293942</v>
      </c>
      <c r="C6" s="1478">
        <f t="shared" si="0"/>
        <v>0.16293775990651957</v>
      </c>
      <c r="D6" s="155"/>
      <c r="F6" s="956"/>
      <c r="G6" s="111"/>
      <c r="H6" s="111"/>
      <c r="I6" s="956"/>
      <c r="J6" s="956"/>
      <c r="K6" s="956"/>
      <c r="L6" s="956"/>
      <c r="M6" s="141"/>
    </row>
    <row r="7" spans="1:13" ht="20.25" customHeight="1">
      <c r="A7" s="282" t="s">
        <v>159</v>
      </c>
      <c r="B7" s="1776">
        <v>260258</v>
      </c>
      <c r="C7" s="1478">
        <f t="shared" si="0"/>
        <v>0.14426606445404525</v>
      </c>
      <c r="D7" s="155"/>
      <c r="F7" s="956"/>
      <c r="G7" s="956"/>
      <c r="H7" s="956"/>
      <c r="I7" s="956"/>
      <c r="J7" s="956"/>
      <c r="K7" s="956"/>
      <c r="L7" s="956"/>
      <c r="M7" s="141"/>
    </row>
    <row r="8" spans="1:13" ht="20.25" customHeight="1">
      <c r="A8" s="282" t="s">
        <v>160</v>
      </c>
      <c r="B8" s="1776">
        <v>245921</v>
      </c>
      <c r="C8" s="1478">
        <f t="shared" si="0"/>
        <v>0.13631878688302862</v>
      </c>
      <c r="D8" s="155"/>
      <c r="E8" s="956"/>
      <c r="F8" s="956"/>
      <c r="G8" s="956"/>
      <c r="H8" s="956"/>
      <c r="I8" s="956"/>
      <c r="J8" s="956"/>
      <c r="K8" s="956"/>
      <c r="L8" s="956"/>
      <c r="M8" s="141"/>
    </row>
    <row r="9" spans="1:13" ht="20.25" customHeight="1">
      <c r="A9" s="282" t="s">
        <v>49</v>
      </c>
      <c r="B9" s="1776">
        <v>204057</v>
      </c>
      <c r="C9" s="1478">
        <f t="shared" si="0"/>
        <v>0.11311275854843698</v>
      </c>
      <c r="D9" s="155"/>
      <c r="E9" s="111"/>
      <c r="F9" s="956"/>
      <c r="G9" s="956"/>
      <c r="H9" s="956"/>
      <c r="I9" s="956"/>
      <c r="J9" s="956"/>
      <c r="K9" s="956"/>
      <c r="L9" s="956"/>
      <c r="M9" s="956"/>
    </row>
    <row r="10" spans="1:13" ht="20.25" customHeight="1">
      <c r="A10" s="282" t="s">
        <v>50</v>
      </c>
      <c r="B10" s="1776">
        <v>172757</v>
      </c>
      <c r="C10" s="1478">
        <f t="shared" si="0"/>
        <v>9.576256060097095E-2</v>
      </c>
      <c r="D10" s="155"/>
      <c r="E10" s="111"/>
      <c r="F10" s="956"/>
      <c r="G10" s="956"/>
      <c r="H10" s="956"/>
      <c r="I10" s="956"/>
      <c r="J10" s="956"/>
      <c r="K10" s="956"/>
      <c r="L10" s="956"/>
      <c r="M10" s="956"/>
    </row>
    <row r="11" spans="1:13" ht="20.25" customHeight="1">
      <c r="A11" s="282" t="s">
        <v>51</v>
      </c>
      <c r="B11" s="1776">
        <v>143613</v>
      </c>
      <c r="C11" s="1478">
        <f t="shared" si="0"/>
        <v>7.9607475330014069E-2</v>
      </c>
      <c r="D11" s="158"/>
      <c r="E11" s="956"/>
      <c r="F11" s="956"/>
      <c r="G11" s="956"/>
      <c r="H11" s="956"/>
      <c r="I11" s="956"/>
      <c r="J11" s="956"/>
      <c r="K11" s="956"/>
      <c r="L11" s="956"/>
      <c r="M11" s="956"/>
    </row>
    <row r="12" spans="1:13" ht="20.25" customHeight="1">
      <c r="A12" s="282" t="s">
        <v>52</v>
      </c>
      <c r="B12" s="1776">
        <v>98506</v>
      </c>
      <c r="C12" s="1478">
        <f t="shared" si="0"/>
        <v>5.460378910584951E-2</v>
      </c>
      <c r="D12" s="155"/>
      <c r="E12" s="956"/>
      <c r="F12" s="956"/>
      <c r="G12" s="956"/>
      <c r="H12" s="956"/>
      <c r="I12" s="956"/>
      <c r="J12" s="956"/>
      <c r="K12" s="956"/>
      <c r="L12" s="956"/>
      <c r="M12" s="956"/>
    </row>
    <row r="13" spans="1:13" ht="20.25" customHeight="1">
      <c r="A13" s="282" t="s">
        <v>161</v>
      </c>
      <c r="B13" s="1776">
        <v>132766</v>
      </c>
      <c r="C13" s="1478">
        <f t="shared" si="0"/>
        <v>7.3594772546111062E-2</v>
      </c>
      <c r="D13" s="155"/>
      <c r="E13" s="956"/>
      <c r="F13" s="956"/>
      <c r="G13" s="956"/>
      <c r="H13" s="956"/>
      <c r="I13" s="956"/>
      <c r="J13" s="956"/>
      <c r="K13" s="956"/>
      <c r="L13" s="956"/>
      <c r="M13" s="956"/>
    </row>
    <row r="14" spans="1:13" ht="21" customHeight="1">
      <c r="A14" s="283" t="s">
        <v>17</v>
      </c>
      <c r="B14" s="1777">
        <f>SUM(B4:B13)</f>
        <v>1804014</v>
      </c>
      <c r="C14" s="1145">
        <f>SUM(C4:C13)</f>
        <v>0.99999999999999989</v>
      </c>
      <c r="D14" s="155"/>
      <c r="E14" s="956"/>
      <c r="F14" s="956"/>
      <c r="G14" s="956"/>
      <c r="H14" s="956"/>
      <c r="I14" s="956"/>
      <c r="J14" s="956"/>
      <c r="K14" s="956"/>
      <c r="L14" s="956"/>
      <c r="M14" s="956"/>
    </row>
    <row r="15" spans="1:13" ht="23.25" customHeight="1">
      <c r="C15" s="112"/>
      <c r="D15" s="39"/>
      <c r="E15" s="956"/>
      <c r="F15" s="956"/>
      <c r="G15" s="956"/>
      <c r="H15" s="956"/>
      <c r="I15" s="956"/>
      <c r="J15" s="956"/>
      <c r="K15" s="956"/>
      <c r="L15" s="956"/>
      <c r="M15" s="956"/>
    </row>
    <row r="16" spans="1:13" ht="23.25" customHeight="1">
      <c r="B16" s="86"/>
      <c r="C16" s="86"/>
      <c r="D16" s="86"/>
      <c r="E16" s="111"/>
      <c r="F16" s="87"/>
      <c r="G16" s="87"/>
      <c r="H16" s="87"/>
      <c r="I16" s="87"/>
      <c r="J16" s="87"/>
      <c r="K16" s="87"/>
      <c r="L16" s="39"/>
      <c r="M16" s="956"/>
    </row>
    <row r="17" spans="1:11" ht="23.25" customHeight="1">
      <c r="B17" s="86"/>
      <c r="C17" s="86"/>
      <c r="D17" s="86"/>
      <c r="F17" s="86"/>
      <c r="G17" s="86"/>
      <c r="H17" s="86"/>
      <c r="I17" s="86"/>
      <c r="J17" s="86"/>
      <c r="K17" s="86"/>
    </row>
    <row r="18" spans="1:11" ht="23.25" customHeight="1">
      <c r="B18" s="86"/>
      <c r="C18" s="86"/>
      <c r="D18" s="86"/>
      <c r="F18" s="86"/>
      <c r="G18" s="86"/>
      <c r="H18" s="86"/>
      <c r="I18" s="86"/>
      <c r="J18" s="86"/>
      <c r="K18" s="86"/>
    </row>
    <row r="19" spans="1:11" ht="23.25" customHeight="1">
      <c r="B19" s="86"/>
      <c r="C19" s="86"/>
      <c r="D19" s="86"/>
      <c r="F19" s="86"/>
      <c r="G19" s="86"/>
      <c r="H19" s="86"/>
      <c r="I19" s="86"/>
      <c r="J19" s="86"/>
      <c r="K19" s="86"/>
    </row>
    <row r="20" spans="1:11" ht="23.25" customHeight="1">
      <c r="B20" s="86"/>
      <c r="C20" s="86"/>
      <c r="D20" s="86"/>
      <c r="F20" s="86"/>
      <c r="G20" s="86"/>
      <c r="H20" s="86"/>
      <c r="I20" s="86"/>
      <c r="J20" s="86"/>
      <c r="K20" s="86"/>
    </row>
    <row r="21" spans="1:11" ht="23.25" customHeight="1">
      <c r="B21" s="86"/>
      <c r="C21" s="86"/>
      <c r="D21" s="86"/>
      <c r="F21" s="86"/>
      <c r="G21" s="86"/>
      <c r="H21" s="86"/>
      <c r="I21" s="86"/>
      <c r="J21" s="86"/>
      <c r="K21" s="86"/>
    </row>
    <row r="22" spans="1:11" ht="23.25" customHeight="1">
      <c r="B22" s="86"/>
      <c r="C22" s="86"/>
      <c r="D22" s="86"/>
      <c r="F22" s="86"/>
      <c r="G22" s="86"/>
      <c r="H22" s="86"/>
      <c r="I22" s="86"/>
      <c r="J22" s="86"/>
      <c r="K22" s="86"/>
    </row>
    <row r="23" spans="1:11" ht="23.25" customHeight="1">
      <c r="B23" s="86"/>
      <c r="C23" s="86"/>
      <c r="D23" s="86"/>
      <c r="F23" s="86"/>
      <c r="G23" s="86"/>
      <c r="H23" s="86"/>
      <c r="I23" s="86"/>
      <c r="J23" s="86"/>
      <c r="K23" s="86"/>
    </row>
    <row r="24" spans="1:11" ht="23.25" customHeight="1">
      <c r="B24" s="86"/>
      <c r="C24" s="86"/>
      <c r="D24" s="86"/>
      <c r="F24" s="86"/>
      <c r="G24" s="86"/>
      <c r="H24" s="86"/>
      <c r="I24" s="86"/>
      <c r="J24" s="86"/>
      <c r="K24" s="86"/>
    </row>
    <row r="25" spans="1:11" ht="23.25" customHeight="1">
      <c r="A25" s="62"/>
      <c r="B25" s="90"/>
      <c r="C25" s="90"/>
      <c r="D25" s="90"/>
      <c r="E25" s="90"/>
      <c r="F25" s="90"/>
      <c r="G25" s="90"/>
      <c r="H25" s="90"/>
      <c r="I25" s="90"/>
      <c r="J25" s="90"/>
      <c r="K25" s="90"/>
    </row>
    <row r="26" spans="1:11" ht="23.25" customHeight="1">
      <c r="A26" s="62"/>
      <c r="B26" s="90"/>
      <c r="C26" s="90"/>
      <c r="D26" s="90"/>
      <c r="E26" s="90"/>
      <c r="F26" s="90"/>
      <c r="G26" s="90"/>
      <c r="H26" s="90"/>
      <c r="I26" s="90"/>
      <c r="J26" s="90"/>
      <c r="K26" s="90"/>
    </row>
    <row r="27" spans="1:11" ht="23.25" customHeight="1">
      <c r="A27" s="62"/>
      <c r="B27" s="90"/>
      <c r="C27" s="90"/>
      <c r="D27" s="90"/>
      <c r="E27" s="90"/>
      <c r="F27" s="90"/>
      <c r="G27" s="90"/>
      <c r="H27" s="90"/>
      <c r="I27" s="90"/>
      <c r="J27" s="90"/>
      <c r="K27" s="90"/>
    </row>
    <row r="28" spans="1:11" ht="23.25" customHeight="1">
      <c r="A28" s="62"/>
      <c r="B28" s="90"/>
      <c r="C28" s="90"/>
      <c r="D28" s="90"/>
      <c r="E28" s="90"/>
      <c r="F28" s="90"/>
      <c r="G28" s="90"/>
      <c r="H28" s="90"/>
      <c r="I28" s="90"/>
      <c r="J28" s="90"/>
      <c r="K28" s="90"/>
    </row>
    <row r="29" spans="1:11" ht="23.25" customHeight="1">
      <c r="A29" s="62"/>
      <c r="B29" s="90"/>
      <c r="C29" s="90"/>
      <c r="D29" s="90"/>
      <c r="E29" s="90"/>
      <c r="F29" s="90"/>
      <c r="G29" s="90"/>
      <c r="H29" s="90"/>
      <c r="I29" s="90"/>
      <c r="J29" s="90"/>
      <c r="K29" s="90"/>
    </row>
    <row r="30" spans="1:11" ht="23.25" customHeight="1">
      <c r="A30" s="62"/>
      <c r="B30" s="90"/>
      <c r="C30" s="90"/>
      <c r="D30" s="90"/>
      <c r="E30" s="90"/>
      <c r="F30" s="90"/>
      <c r="G30" s="90"/>
      <c r="H30" s="90"/>
      <c r="I30" s="90"/>
      <c r="J30" s="90"/>
      <c r="K30" s="90"/>
    </row>
    <row r="31" spans="1:11" ht="23.25" customHeight="1">
      <c r="A31" s="62"/>
      <c r="B31" s="90"/>
      <c r="C31" s="90"/>
      <c r="D31" s="90"/>
      <c r="E31" s="90"/>
      <c r="F31" s="90"/>
      <c r="G31" s="90"/>
      <c r="H31" s="90"/>
      <c r="I31" s="90"/>
      <c r="J31" s="90"/>
      <c r="K31" s="90"/>
    </row>
    <row r="32" spans="1:11" ht="23.25" customHeight="1">
      <c r="A32" s="62"/>
      <c r="B32" s="90"/>
      <c r="C32" s="90"/>
      <c r="D32" s="90"/>
      <c r="E32" s="90"/>
      <c r="F32" s="90"/>
      <c r="G32" s="90"/>
      <c r="H32" s="90"/>
      <c r="I32" s="90"/>
      <c r="J32" s="90"/>
      <c r="K32" s="90"/>
    </row>
    <row r="33" spans="1:11" ht="23.25" customHeight="1">
      <c r="A33" s="62"/>
      <c r="B33" s="90"/>
      <c r="C33" s="90"/>
      <c r="D33" s="90"/>
      <c r="E33" s="90"/>
      <c r="F33" s="90"/>
      <c r="G33" s="90"/>
      <c r="H33" s="90"/>
      <c r="I33" s="90"/>
      <c r="J33" s="90"/>
      <c r="K33" s="90"/>
    </row>
    <row r="34" spans="1:11" ht="23.25" customHeight="1">
      <c r="A34" s="62"/>
      <c r="B34" s="90"/>
      <c r="C34" s="90"/>
      <c r="D34" s="90"/>
      <c r="E34" s="90"/>
      <c r="F34" s="90"/>
      <c r="G34" s="90"/>
      <c r="H34" s="90"/>
      <c r="I34" s="90"/>
      <c r="J34" s="90"/>
      <c r="K34" s="90"/>
    </row>
    <row r="35" spans="1:11" ht="23.25" customHeight="1">
      <c r="A35" s="62"/>
      <c r="B35" s="90"/>
      <c r="C35" s="90"/>
      <c r="D35" s="90"/>
      <c r="E35" s="90"/>
      <c r="F35" s="90"/>
      <c r="G35" s="90"/>
      <c r="H35" s="90"/>
      <c r="I35" s="90"/>
      <c r="J35" s="90"/>
      <c r="K35" s="90"/>
    </row>
    <row r="36" spans="1:11" ht="23.25" customHeight="1">
      <c r="A36" s="62"/>
      <c r="B36" s="90"/>
      <c r="C36" s="90"/>
      <c r="D36" s="90"/>
      <c r="E36" s="90"/>
      <c r="F36" s="90"/>
      <c r="G36" s="90"/>
      <c r="H36" s="90"/>
      <c r="I36" s="90"/>
      <c r="J36" s="90"/>
      <c r="K36" s="90"/>
    </row>
    <row r="37" spans="1:11" ht="23.25" customHeight="1">
      <c r="A37" s="62"/>
      <c r="B37" s="90"/>
      <c r="C37" s="90"/>
      <c r="D37" s="90"/>
      <c r="E37" s="90"/>
      <c r="F37" s="90"/>
      <c r="G37" s="90"/>
      <c r="H37" s="90"/>
      <c r="I37" s="90"/>
      <c r="J37" s="90"/>
      <c r="K37" s="90"/>
    </row>
    <row r="38" spans="1:11" ht="23.25" customHeight="1">
      <c r="A38" s="62"/>
      <c r="B38" s="90"/>
      <c r="C38" s="90"/>
      <c r="D38" s="90"/>
      <c r="E38" s="90"/>
      <c r="F38" s="90"/>
      <c r="G38" s="90"/>
      <c r="H38" s="90"/>
      <c r="I38" s="90"/>
      <c r="J38" s="90"/>
      <c r="K38" s="90"/>
    </row>
    <row r="39" spans="1:11" ht="23.25" customHeight="1">
      <c r="A39" s="62"/>
      <c r="B39" s="90"/>
      <c r="C39" s="90"/>
      <c r="D39" s="90"/>
      <c r="E39" s="90"/>
      <c r="F39" s="90"/>
      <c r="G39" s="90"/>
      <c r="H39" s="90"/>
      <c r="I39" s="90"/>
      <c r="J39" s="90"/>
      <c r="K39" s="90"/>
    </row>
    <row r="40" spans="1:11" ht="23.25" customHeight="1">
      <c r="A40" s="90"/>
      <c r="C40" s="90"/>
      <c r="D40" s="90"/>
      <c r="E40" s="90"/>
      <c r="F40" s="90"/>
      <c r="G40" s="90"/>
      <c r="H40" s="90"/>
      <c r="I40" s="90"/>
      <c r="J40" s="90"/>
      <c r="K40" s="90"/>
    </row>
    <row r="41" spans="1:11" ht="23.25" customHeight="1">
      <c r="A41" s="62"/>
      <c r="B41" s="90"/>
      <c r="C41" s="90"/>
      <c r="D41" s="90"/>
      <c r="E41" s="90"/>
      <c r="F41" s="90"/>
      <c r="G41" s="90"/>
      <c r="H41" s="90"/>
      <c r="I41" s="90"/>
      <c r="J41" s="90"/>
      <c r="K41" s="90"/>
    </row>
    <row r="42" spans="1:11" ht="23.25" customHeight="1">
      <c r="A42" s="62"/>
      <c r="B42" s="90"/>
      <c r="C42" s="90"/>
      <c r="D42" s="90"/>
      <c r="E42" s="90"/>
      <c r="F42" s="90"/>
      <c r="G42" s="90"/>
      <c r="H42" s="90"/>
      <c r="I42" s="90"/>
      <c r="J42" s="90"/>
      <c r="K42" s="90"/>
    </row>
    <row r="43" spans="1:11" ht="23.25" customHeight="1">
      <c r="A43" s="62"/>
      <c r="B43" s="90"/>
      <c r="C43" s="90"/>
      <c r="D43" s="90"/>
      <c r="E43" s="90"/>
      <c r="F43" s="90"/>
      <c r="G43" s="90"/>
      <c r="H43" s="90"/>
      <c r="I43" s="90"/>
      <c r="J43" s="90"/>
      <c r="K43" s="90"/>
    </row>
    <row r="44" spans="1:11" ht="23.25" customHeight="1">
      <c r="A44" s="65"/>
      <c r="B44" s="90"/>
      <c r="C44" s="90"/>
      <c r="D44" s="90"/>
      <c r="E44" s="90"/>
      <c r="F44" s="90"/>
      <c r="G44" s="90"/>
      <c r="H44" s="90"/>
      <c r="I44" s="90"/>
      <c r="J44" s="90"/>
      <c r="K44" s="90"/>
    </row>
    <row r="45" spans="1:11" ht="23.25" customHeight="1">
      <c r="A45" s="62"/>
      <c r="B45" s="90"/>
      <c r="C45" s="90"/>
      <c r="D45" s="90"/>
      <c r="E45" s="90"/>
      <c r="F45" s="90"/>
      <c r="G45" s="90"/>
      <c r="H45" s="90"/>
      <c r="I45" s="90"/>
      <c r="J45" s="90"/>
      <c r="K45" s="90"/>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55" zoomScaleNormal="100" zoomScaleSheetLayoutView="55" workbookViewId="0">
      <selection activeCell="G5" sqref="G5"/>
    </sheetView>
  </sheetViews>
  <sheetFormatPr baseColWidth="10" defaultColWidth="11.42578125" defaultRowHeight="23.25" customHeight="1"/>
  <cols>
    <col min="1" max="1" width="27.42578125" style="69" customWidth="1"/>
    <col min="2" max="2" width="18.28515625" style="69" bestFit="1" customWidth="1"/>
    <col min="3" max="3" width="14.5703125" style="69" customWidth="1"/>
    <col min="4" max="4" width="14.28515625" style="69" customWidth="1"/>
    <col min="5" max="6" width="11.7109375" style="69" bestFit="1" customWidth="1"/>
    <col min="7" max="7" width="19.28515625" style="69" customWidth="1"/>
    <col min="8" max="8" width="18.5703125" style="69" customWidth="1"/>
    <col min="9" max="9" width="19.85546875" style="69" customWidth="1"/>
    <col min="10" max="10" width="21.140625" style="69" customWidth="1"/>
    <col min="11" max="11" width="20.7109375" style="69" customWidth="1"/>
    <col min="12" max="12" width="20.140625" style="69" customWidth="1"/>
    <col min="13" max="19" width="11.140625" style="69" customWidth="1"/>
    <col min="20" max="16384" width="11.42578125" style="69"/>
  </cols>
  <sheetData>
    <row r="1" spans="1:19" ht="87" customHeight="1">
      <c r="A1" s="2292"/>
      <c r="B1" s="2292"/>
      <c r="C1" s="2292"/>
      <c r="D1" s="2292"/>
      <c r="E1" s="2292"/>
      <c r="F1" s="2292"/>
      <c r="G1" s="2292"/>
      <c r="H1" s="2292"/>
      <c r="I1" s="2292"/>
      <c r="J1" s="2292"/>
      <c r="K1" s="2292"/>
      <c r="L1" s="2292"/>
      <c r="M1" s="109"/>
      <c r="N1" s="109"/>
      <c r="O1" s="109"/>
      <c r="P1" s="109"/>
      <c r="Q1" s="109"/>
      <c r="R1" s="109"/>
      <c r="S1" s="109"/>
    </row>
    <row r="2" spans="1:19" s="84" customFormat="1" ht="12" customHeight="1">
      <c r="A2" s="159"/>
      <c r="B2" s="159"/>
      <c r="C2" s="159"/>
      <c r="D2" s="69"/>
      <c r="E2" s="69"/>
      <c r="F2" s="69"/>
      <c r="G2" s="66"/>
      <c r="H2" s="159"/>
      <c r="I2" s="159"/>
      <c r="J2" s="159"/>
      <c r="K2" s="159"/>
      <c r="L2" s="159"/>
      <c r="M2" s="109"/>
      <c r="N2" s="109"/>
      <c r="O2" s="109"/>
      <c r="P2" s="109"/>
      <c r="Q2" s="109"/>
      <c r="R2" s="109"/>
      <c r="S2" s="109"/>
    </row>
    <row r="3" spans="1:19" ht="42" customHeight="1">
      <c r="A3" s="2293" t="s">
        <v>158</v>
      </c>
      <c r="B3" s="2294"/>
      <c r="C3" s="2295"/>
      <c r="F3" s="956"/>
      <c r="G3" s="956"/>
      <c r="H3" s="956"/>
      <c r="I3" s="956"/>
      <c r="J3" s="956"/>
      <c r="K3" s="956"/>
      <c r="L3" s="956"/>
      <c r="M3" s="956"/>
      <c r="N3" s="956"/>
      <c r="O3" s="956"/>
      <c r="P3" s="956"/>
      <c r="Q3" s="956"/>
      <c r="R3" s="956"/>
      <c r="S3" s="956"/>
    </row>
    <row r="4" spans="1:19" ht="59.25" customHeight="1">
      <c r="A4" s="1146" t="s">
        <v>46</v>
      </c>
      <c r="B4" s="308" t="s">
        <v>31</v>
      </c>
      <c r="C4" s="1146" t="s">
        <v>29</v>
      </c>
      <c r="E4" s="956"/>
      <c r="F4" s="956"/>
      <c r="G4" s="956"/>
      <c r="H4" s="956"/>
      <c r="I4" s="956"/>
      <c r="J4" s="956"/>
      <c r="K4" s="956"/>
      <c r="L4" s="956"/>
      <c r="M4" s="157"/>
      <c r="N4" s="956"/>
      <c r="O4" s="956"/>
      <c r="P4" s="956"/>
      <c r="Q4" s="956"/>
      <c r="R4" s="956"/>
      <c r="S4" s="956"/>
    </row>
    <row r="5" spans="1:19" ht="19.5" customHeight="1">
      <c r="A5" s="310" t="s">
        <v>53</v>
      </c>
      <c r="B5" s="1816">
        <v>772732</v>
      </c>
      <c r="C5" s="1813">
        <f>+B5/$B$14</f>
        <v>0.42834035656042579</v>
      </c>
      <c r="E5" s="956"/>
      <c r="F5" s="956"/>
      <c r="G5" s="956"/>
      <c r="H5" s="956"/>
      <c r="I5" s="956"/>
      <c r="J5" s="956"/>
      <c r="K5" s="956"/>
      <c r="L5" s="956"/>
      <c r="M5" s="157"/>
      <c r="N5" s="956"/>
      <c r="O5" s="956"/>
      <c r="P5" s="956"/>
      <c r="Q5" s="956"/>
      <c r="R5" s="956"/>
      <c r="S5" s="956"/>
    </row>
    <row r="6" spans="1:19" ht="19.5" customHeight="1">
      <c r="A6" s="311" t="s">
        <v>54</v>
      </c>
      <c r="B6" s="1816">
        <v>567876</v>
      </c>
      <c r="C6" s="1813">
        <f t="shared" ref="C6:C13" si="0">+B6/$B$14</f>
        <v>0.31478469679281867</v>
      </c>
      <c r="E6" s="956"/>
      <c r="F6" s="956"/>
      <c r="G6" s="956"/>
      <c r="H6" s="956"/>
      <c r="I6" s="956"/>
      <c r="J6" s="956"/>
      <c r="K6" s="956"/>
      <c r="L6" s="956"/>
      <c r="M6" s="157"/>
      <c r="N6" s="956"/>
      <c r="O6" s="956"/>
      <c r="P6" s="956"/>
      <c r="Q6" s="956"/>
      <c r="R6" s="956"/>
      <c r="S6" s="956"/>
    </row>
    <row r="7" spans="1:19" ht="19.5" customHeight="1">
      <c r="A7" s="311" t="s">
        <v>55</v>
      </c>
      <c r="B7" s="1816">
        <v>170267</v>
      </c>
      <c r="C7" s="1813">
        <f t="shared" si="0"/>
        <v>9.4382305237099048E-2</v>
      </c>
      <c r="E7" s="956"/>
      <c r="F7" s="956"/>
      <c r="G7" s="956"/>
      <c r="H7" s="956"/>
      <c r="I7" s="956"/>
      <c r="J7" s="956"/>
      <c r="K7" s="956"/>
      <c r="L7" s="956"/>
      <c r="M7" s="956"/>
      <c r="N7" s="956"/>
      <c r="O7" s="956"/>
      <c r="P7" s="956"/>
      <c r="Q7" s="956"/>
      <c r="R7" s="956"/>
      <c r="S7" s="956"/>
    </row>
    <row r="8" spans="1:19" ht="19.5" customHeight="1">
      <c r="A8" s="311" t="s">
        <v>56</v>
      </c>
      <c r="B8" s="1816">
        <v>113974</v>
      </c>
      <c r="C8" s="1813">
        <f t="shared" si="0"/>
        <v>6.3178001944552531E-2</v>
      </c>
      <c r="E8" s="956"/>
      <c r="F8" s="956"/>
      <c r="G8" s="956"/>
      <c r="H8" s="956"/>
      <c r="I8" s="956"/>
      <c r="J8" s="956"/>
      <c r="K8" s="956"/>
      <c r="L8" s="956"/>
      <c r="M8" s="956"/>
      <c r="N8" s="956"/>
      <c r="O8" s="956"/>
      <c r="P8" s="956"/>
      <c r="Q8" s="956"/>
      <c r="R8" s="956"/>
      <c r="S8" s="956"/>
    </row>
    <row r="9" spans="1:19" ht="19.5" customHeight="1">
      <c r="A9" s="311" t="s">
        <v>57</v>
      </c>
      <c r="B9" s="1816">
        <v>107601</v>
      </c>
      <c r="C9" s="1813">
        <f t="shared" si="0"/>
        <v>5.9645324260233015E-2</v>
      </c>
      <c r="E9" s="956"/>
      <c r="F9" s="956"/>
      <c r="G9" s="956"/>
      <c r="H9" s="956"/>
      <c r="I9" s="956"/>
      <c r="J9" s="956"/>
      <c r="K9" s="956"/>
      <c r="L9" s="956"/>
      <c r="M9" s="956"/>
      <c r="N9" s="956"/>
      <c r="O9" s="956"/>
      <c r="P9" s="956"/>
      <c r="Q9" s="956"/>
      <c r="R9" s="956"/>
      <c r="S9" s="956"/>
    </row>
    <row r="10" spans="1:19" ht="19.5" customHeight="1">
      <c r="A10" s="311" t="s">
        <v>58</v>
      </c>
      <c r="B10" s="1816">
        <v>30965</v>
      </c>
      <c r="C10" s="1813">
        <f t="shared" si="0"/>
        <v>1.7164500940680061E-2</v>
      </c>
      <c r="E10" s="956"/>
      <c r="F10" s="956"/>
      <c r="G10" s="956"/>
      <c r="H10" s="956"/>
      <c r="I10" s="956"/>
      <c r="J10" s="956"/>
      <c r="K10" s="956"/>
      <c r="L10" s="956"/>
      <c r="M10" s="956"/>
      <c r="N10" s="956"/>
      <c r="O10" s="956"/>
      <c r="P10" s="956"/>
      <c r="Q10" s="956"/>
      <c r="R10" s="956"/>
      <c r="S10" s="956"/>
    </row>
    <row r="11" spans="1:19" ht="19.5" customHeight="1">
      <c r="A11" s="311" t="s">
        <v>59</v>
      </c>
      <c r="B11" s="1816">
        <v>14631</v>
      </c>
      <c r="C11" s="1813">
        <f t="shared" si="0"/>
        <v>8.1102474814497005E-3</v>
      </c>
      <c r="E11" s="956"/>
      <c r="F11" s="956"/>
      <c r="G11" s="956"/>
      <c r="H11" s="956"/>
      <c r="I11" s="956"/>
      <c r="J11" s="956"/>
      <c r="K11" s="956"/>
      <c r="L11" s="956"/>
      <c r="M11" s="956"/>
      <c r="N11" s="956"/>
      <c r="O11" s="956"/>
      <c r="P11" s="956"/>
      <c r="Q11" s="956"/>
      <c r="R11" s="956"/>
      <c r="S11" s="956"/>
    </row>
    <row r="12" spans="1:19" ht="19.5" customHeight="1">
      <c r="A12" s="311" t="s">
        <v>60</v>
      </c>
      <c r="B12" s="1816">
        <v>15227</v>
      </c>
      <c r="C12" s="1813">
        <f t="shared" si="0"/>
        <v>8.4406218577017696E-3</v>
      </c>
      <c r="E12" s="956"/>
      <c r="F12" s="956"/>
      <c r="G12" s="956"/>
      <c r="H12" s="956"/>
      <c r="I12" s="956"/>
      <c r="J12" s="956"/>
      <c r="K12" s="956"/>
      <c r="L12" s="956"/>
      <c r="M12" s="956"/>
      <c r="N12" s="956"/>
      <c r="O12" s="956"/>
      <c r="P12" s="956"/>
      <c r="Q12" s="956"/>
      <c r="R12" s="956"/>
      <c r="S12" s="956"/>
    </row>
    <row r="13" spans="1:19" ht="19.5" customHeight="1">
      <c r="A13" s="311" t="s">
        <v>61</v>
      </c>
      <c r="B13" s="1816">
        <v>10741</v>
      </c>
      <c r="C13" s="1813">
        <f t="shared" si="0"/>
        <v>5.9539449250393846E-3</v>
      </c>
      <c r="D13" s="157"/>
      <c r="E13" s="956"/>
      <c r="F13" s="157"/>
      <c r="G13" s="157"/>
      <c r="H13" s="157"/>
      <c r="I13" s="157"/>
      <c r="J13" s="157"/>
      <c r="K13" s="157"/>
      <c r="L13" s="157"/>
      <c r="M13" s="157"/>
      <c r="N13" s="157"/>
      <c r="O13" s="157"/>
      <c r="P13" s="157"/>
      <c r="Q13" s="157"/>
      <c r="R13" s="956"/>
      <c r="S13" s="956"/>
    </row>
    <row r="14" spans="1:19" ht="18.75">
      <c r="A14" s="309" t="s">
        <v>17</v>
      </c>
      <c r="B14" s="1814">
        <f>SUM(B5:B13)</f>
        <v>1804014</v>
      </c>
      <c r="C14" s="1815">
        <f>SUM(C5:C13)</f>
        <v>1</v>
      </c>
      <c r="E14" s="956"/>
      <c r="F14" s="956"/>
      <c r="G14" s="956"/>
      <c r="H14" s="956"/>
      <c r="I14" s="956"/>
      <c r="J14" s="956"/>
      <c r="K14" s="956"/>
      <c r="L14" s="956"/>
      <c r="M14" s="956"/>
      <c r="N14" s="956"/>
      <c r="O14" s="956"/>
      <c r="P14" s="956"/>
      <c r="Q14" s="956"/>
      <c r="R14" s="956"/>
      <c r="S14" s="956"/>
    </row>
    <row r="15" spans="1:19" ht="23.25" customHeight="1">
      <c r="C15" s="83"/>
      <c r="D15" s="83"/>
      <c r="F15" s="66"/>
      <c r="G15" s="86"/>
      <c r="H15" s="86"/>
      <c r="I15" s="86"/>
      <c r="J15" s="86"/>
      <c r="K15" s="86"/>
      <c r="L15" s="86"/>
      <c r="M15" s="86"/>
      <c r="N15" s="86"/>
      <c r="O15" s="86"/>
      <c r="P15" s="86"/>
      <c r="Q15" s="86"/>
      <c r="R15" s="86"/>
      <c r="S15" s="86"/>
    </row>
    <row r="16" spans="1:19" ht="23.25" customHeight="1">
      <c r="B16" s="86"/>
      <c r="C16" s="86"/>
      <c r="D16" s="86"/>
      <c r="E16" s="86"/>
      <c r="F16" s="86"/>
      <c r="G16" s="86"/>
      <c r="H16" s="86"/>
      <c r="I16" s="86"/>
      <c r="J16" s="86"/>
      <c r="K16" s="86"/>
      <c r="L16" s="86"/>
      <c r="M16" s="86"/>
      <c r="N16" s="86"/>
      <c r="O16" s="86"/>
      <c r="P16" s="86"/>
      <c r="Q16" s="86"/>
      <c r="R16" s="86"/>
      <c r="S16" s="86"/>
    </row>
    <row r="17" spans="1:19" ht="23.25" customHeight="1">
      <c r="B17" s="86"/>
      <c r="C17" s="86"/>
      <c r="D17" s="86"/>
      <c r="E17" s="86"/>
      <c r="F17" s="86"/>
      <c r="G17" s="86"/>
      <c r="H17" s="86"/>
      <c r="I17" s="86"/>
      <c r="J17" s="86"/>
      <c r="K17" s="86"/>
      <c r="L17" s="86"/>
      <c r="M17" s="86"/>
      <c r="N17" s="86"/>
      <c r="O17" s="86"/>
      <c r="P17" s="86"/>
      <c r="Q17" s="86"/>
      <c r="R17" s="86"/>
      <c r="S17" s="86"/>
    </row>
    <row r="18" spans="1:19" ht="23.25" customHeight="1">
      <c r="B18" s="86"/>
      <c r="C18" s="86"/>
      <c r="D18" s="86"/>
      <c r="E18" s="86"/>
      <c r="F18" s="86"/>
      <c r="G18" s="86"/>
      <c r="H18" s="86"/>
      <c r="I18" s="86"/>
      <c r="J18" s="86"/>
      <c r="K18" s="86"/>
      <c r="L18" s="86"/>
      <c r="M18" s="86"/>
      <c r="N18" s="86"/>
      <c r="O18" s="86"/>
      <c r="P18" s="86"/>
      <c r="Q18" s="86"/>
      <c r="R18" s="86"/>
      <c r="S18" s="86"/>
    </row>
    <row r="19" spans="1:19" ht="23.25" customHeight="1">
      <c r="B19" s="86"/>
      <c r="C19" s="86"/>
      <c r="D19" s="86"/>
      <c r="E19" s="86"/>
      <c r="F19" s="86"/>
      <c r="G19" s="86"/>
      <c r="H19" s="86"/>
      <c r="I19" s="86"/>
      <c r="J19" s="86"/>
      <c r="K19" s="86"/>
      <c r="L19" s="86"/>
      <c r="M19" s="86"/>
      <c r="N19" s="86"/>
      <c r="O19" s="86"/>
      <c r="P19" s="86"/>
      <c r="Q19" s="86"/>
      <c r="R19" s="86"/>
      <c r="S19" s="86"/>
    </row>
    <row r="20" spans="1:19" ht="23.25" customHeight="1">
      <c r="B20" s="86"/>
      <c r="C20" s="86"/>
      <c r="D20" s="86"/>
      <c r="E20" s="86"/>
      <c r="F20" s="86"/>
      <c r="G20" s="86"/>
      <c r="H20" s="86"/>
      <c r="I20" s="86"/>
      <c r="J20" s="86"/>
      <c r="K20" s="86"/>
      <c r="L20" s="86"/>
      <c r="M20" s="86"/>
      <c r="N20" s="86"/>
      <c r="O20" s="86"/>
      <c r="P20" s="86"/>
      <c r="Q20" s="86"/>
      <c r="R20" s="86"/>
      <c r="S20" s="86"/>
    </row>
    <row r="21" spans="1:19" ht="23.25" customHeight="1">
      <c r="B21" s="86"/>
      <c r="C21" s="86"/>
      <c r="D21" s="86"/>
      <c r="E21" s="90"/>
      <c r="F21" s="90"/>
      <c r="G21" s="90"/>
      <c r="H21" s="90"/>
      <c r="I21" s="90"/>
      <c r="J21" s="90"/>
      <c r="K21" s="90"/>
      <c r="L21" s="90"/>
      <c r="M21" s="90"/>
      <c r="N21" s="90"/>
      <c r="O21" s="90"/>
      <c r="P21" s="90"/>
      <c r="Q21" s="90"/>
      <c r="R21" s="90"/>
      <c r="S21" s="90"/>
    </row>
    <row r="22" spans="1:19" ht="23.25" customHeight="1">
      <c r="B22" s="86"/>
      <c r="C22" s="86"/>
      <c r="D22" s="86"/>
      <c r="E22" s="90"/>
      <c r="F22" s="90"/>
      <c r="G22" s="90"/>
      <c r="H22" s="90"/>
      <c r="I22" s="90"/>
      <c r="J22" s="90"/>
      <c r="K22" s="90"/>
      <c r="L22" s="90"/>
      <c r="M22" s="90"/>
      <c r="N22" s="90"/>
      <c r="O22" s="90"/>
      <c r="P22" s="90"/>
      <c r="Q22" s="90"/>
      <c r="R22" s="90"/>
      <c r="S22" s="90"/>
    </row>
    <row r="23" spans="1:19" ht="23.25" customHeight="1">
      <c r="B23" s="86"/>
      <c r="C23" s="86"/>
      <c r="D23" s="86"/>
      <c r="E23" s="90"/>
      <c r="F23" s="90"/>
      <c r="G23" s="90"/>
      <c r="H23" s="90"/>
      <c r="I23" s="90"/>
      <c r="J23" s="90"/>
      <c r="K23" s="90"/>
      <c r="L23" s="90"/>
      <c r="M23" s="90"/>
      <c r="N23" s="90"/>
      <c r="O23" s="90"/>
      <c r="P23" s="90"/>
      <c r="Q23" s="90"/>
      <c r="R23" s="90"/>
      <c r="S23" s="90"/>
    </row>
    <row r="24" spans="1:19" ht="23.25" customHeight="1">
      <c r="B24" s="86"/>
      <c r="C24" s="86"/>
      <c r="D24" s="86"/>
      <c r="E24" s="90"/>
      <c r="F24" s="90"/>
      <c r="G24" s="90"/>
      <c r="H24" s="90"/>
      <c r="I24" s="90"/>
      <c r="J24" s="90"/>
      <c r="K24" s="90"/>
      <c r="L24" s="90"/>
      <c r="M24" s="90"/>
      <c r="N24" s="90"/>
      <c r="O24" s="90"/>
      <c r="P24" s="90"/>
      <c r="Q24" s="90"/>
      <c r="R24" s="90"/>
      <c r="S24" s="90"/>
    </row>
    <row r="25" spans="1:19" ht="23.25" customHeight="1">
      <c r="A25" s="62"/>
      <c r="B25" s="90"/>
      <c r="C25" s="90"/>
      <c r="D25" s="90"/>
      <c r="E25" s="90"/>
      <c r="F25" s="90"/>
      <c r="G25" s="90"/>
      <c r="H25" s="90"/>
      <c r="I25" s="90"/>
      <c r="J25" s="90"/>
      <c r="K25" s="90"/>
      <c r="L25" s="90"/>
      <c r="M25" s="90"/>
      <c r="N25" s="90"/>
      <c r="O25" s="90"/>
      <c r="P25" s="90"/>
      <c r="Q25" s="90"/>
      <c r="R25" s="90"/>
      <c r="S25" s="90"/>
    </row>
    <row r="26" spans="1:19" ht="23.25" customHeight="1">
      <c r="A26" s="62"/>
      <c r="B26" s="90"/>
      <c r="C26" s="90"/>
      <c r="D26" s="90"/>
      <c r="E26" s="90"/>
      <c r="F26" s="90"/>
      <c r="G26" s="90"/>
      <c r="H26" s="90"/>
      <c r="I26" s="90"/>
      <c r="J26" s="90"/>
      <c r="K26" s="90"/>
      <c r="L26" s="90"/>
      <c r="M26" s="90"/>
      <c r="N26" s="90"/>
      <c r="O26" s="90"/>
      <c r="P26" s="90"/>
      <c r="Q26" s="90"/>
      <c r="R26" s="90"/>
      <c r="S26" s="90"/>
    </row>
    <row r="27" spans="1:19" ht="23.25" customHeight="1">
      <c r="A27" s="62"/>
      <c r="B27" s="90"/>
      <c r="C27" s="90"/>
      <c r="D27" s="90"/>
      <c r="E27" s="90"/>
      <c r="F27" s="90"/>
      <c r="G27" s="90"/>
      <c r="H27" s="90"/>
      <c r="I27" s="90"/>
      <c r="J27" s="90"/>
      <c r="K27" s="90"/>
      <c r="L27" s="90"/>
      <c r="M27" s="90"/>
      <c r="N27" s="90"/>
      <c r="O27" s="90"/>
      <c r="P27" s="90"/>
      <c r="Q27" s="90"/>
      <c r="R27" s="90"/>
      <c r="S27" s="90"/>
    </row>
    <row r="28" spans="1:19" ht="23.25" customHeight="1">
      <c r="A28" s="62"/>
      <c r="B28" s="90"/>
      <c r="C28" s="90"/>
      <c r="D28" s="90"/>
      <c r="E28" s="90"/>
      <c r="F28" s="90"/>
      <c r="G28" s="90"/>
      <c r="H28" s="90"/>
      <c r="I28" s="90"/>
      <c r="J28" s="90"/>
      <c r="K28" s="90"/>
      <c r="L28" s="90"/>
      <c r="M28" s="90"/>
      <c r="N28" s="90"/>
      <c r="O28" s="90"/>
      <c r="P28" s="90"/>
      <c r="Q28" s="90"/>
      <c r="R28" s="90"/>
      <c r="S28" s="90"/>
    </row>
    <row r="29" spans="1:19" ht="23.25" customHeight="1">
      <c r="A29" s="62"/>
      <c r="B29" s="90"/>
      <c r="C29" s="90"/>
      <c r="D29" s="90"/>
      <c r="E29" s="90"/>
      <c r="F29" s="90"/>
      <c r="G29" s="90"/>
      <c r="H29" s="90"/>
      <c r="I29" s="90"/>
      <c r="J29" s="90"/>
      <c r="K29" s="90"/>
      <c r="L29" s="90"/>
      <c r="M29" s="90"/>
      <c r="N29" s="90"/>
      <c r="O29" s="90" t="s">
        <v>164</v>
      </c>
      <c r="P29" s="90"/>
      <c r="Q29" s="90"/>
      <c r="R29" s="90"/>
      <c r="S29" s="90"/>
    </row>
    <row r="30" spans="1:19" ht="23.25" customHeight="1">
      <c r="A30" s="62"/>
      <c r="B30" s="90"/>
      <c r="C30" s="90"/>
      <c r="D30" s="90"/>
      <c r="E30" s="90"/>
      <c r="F30" s="90"/>
      <c r="G30" s="90"/>
      <c r="H30" s="90"/>
      <c r="I30" s="90"/>
      <c r="J30" s="90"/>
      <c r="K30" s="90"/>
      <c r="L30" s="90"/>
      <c r="M30" s="90"/>
      <c r="N30" s="90"/>
      <c r="O30" s="90"/>
      <c r="P30" s="90"/>
      <c r="Q30" s="90"/>
      <c r="R30" s="90"/>
      <c r="S30" s="90"/>
    </row>
    <row r="31" spans="1:19" ht="23.25" customHeight="1">
      <c r="A31" s="62"/>
      <c r="B31" s="90"/>
      <c r="C31" s="90"/>
      <c r="D31" s="90"/>
      <c r="E31" s="90"/>
      <c r="F31" s="90"/>
      <c r="G31" s="90"/>
      <c r="H31" s="90"/>
      <c r="I31" s="90"/>
      <c r="J31" s="90"/>
      <c r="K31" s="90"/>
      <c r="L31" s="90"/>
      <c r="M31" s="90"/>
      <c r="N31" s="90"/>
      <c r="O31" s="90"/>
      <c r="P31" s="90"/>
      <c r="Q31" s="90"/>
      <c r="R31" s="90"/>
      <c r="S31" s="90"/>
    </row>
    <row r="32" spans="1:19" ht="23.25" customHeight="1">
      <c r="A32" s="62"/>
      <c r="B32" s="90"/>
      <c r="C32" s="90"/>
      <c r="D32" s="90"/>
      <c r="E32" s="90"/>
      <c r="F32" s="90"/>
      <c r="G32" s="90"/>
      <c r="H32" s="90"/>
      <c r="I32" s="90"/>
      <c r="J32" s="90"/>
      <c r="K32" s="90"/>
      <c r="L32" s="90"/>
      <c r="M32" s="90"/>
      <c r="N32" s="90"/>
      <c r="O32" s="90"/>
      <c r="P32" s="90"/>
      <c r="Q32" s="90"/>
      <c r="R32" s="90"/>
      <c r="S32" s="90"/>
    </row>
    <row r="33" spans="1:19" ht="23.25" customHeight="1">
      <c r="A33" s="62"/>
      <c r="B33" s="90"/>
      <c r="C33" s="90"/>
      <c r="D33" s="90"/>
      <c r="E33" s="90"/>
      <c r="F33" s="90"/>
      <c r="G33" s="90"/>
      <c r="H33" s="90"/>
      <c r="I33" s="90"/>
      <c r="J33" s="90"/>
      <c r="K33" s="90"/>
      <c r="L33" s="90"/>
      <c r="M33" s="90"/>
      <c r="N33" s="90"/>
      <c r="O33" s="90"/>
      <c r="P33" s="90"/>
      <c r="Q33" s="90"/>
      <c r="R33" s="90"/>
      <c r="S33" s="90"/>
    </row>
    <row r="34" spans="1:19" ht="23.25" customHeight="1">
      <c r="A34" s="62"/>
      <c r="B34" s="90"/>
      <c r="C34" s="90"/>
      <c r="D34" s="90"/>
      <c r="E34" s="90"/>
      <c r="F34" s="90"/>
      <c r="G34" s="90"/>
      <c r="H34" s="90"/>
      <c r="I34" s="90"/>
      <c r="J34" s="90"/>
      <c r="K34" s="90"/>
      <c r="L34" s="90"/>
      <c r="M34" s="90"/>
      <c r="N34" s="90"/>
      <c r="O34" s="90"/>
      <c r="P34" s="90"/>
      <c r="Q34" s="90"/>
      <c r="R34" s="90"/>
      <c r="S34" s="90"/>
    </row>
    <row r="35" spans="1:19" ht="23.25" customHeight="1">
      <c r="A35" s="62"/>
      <c r="B35" s="90"/>
      <c r="C35" s="90"/>
      <c r="D35" s="90"/>
      <c r="E35" s="90"/>
      <c r="F35" s="90"/>
      <c r="G35" s="90"/>
      <c r="H35" s="90"/>
      <c r="I35" s="90"/>
      <c r="J35" s="90"/>
      <c r="K35" s="90"/>
      <c r="L35" s="90"/>
      <c r="M35" s="90"/>
      <c r="N35" s="90"/>
      <c r="O35" s="90"/>
      <c r="P35" s="90"/>
      <c r="Q35" s="90"/>
      <c r="R35" s="90"/>
      <c r="S35" s="90"/>
    </row>
    <row r="36" spans="1:19" ht="23.25" customHeight="1">
      <c r="A36" s="62"/>
      <c r="B36" s="90"/>
      <c r="C36" s="90"/>
      <c r="D36" s="90"/>
      <c r="E36" s="90"/>
      <c r="F36" s="90"/>
      <c r="G36" s="90"/>
      <c r="H36" s="90"/>
      <c r="I36" s="90"/>
      <c r="J36" s="90"/>
      <c r="K36" s="90"/>
      <c r="L36" s="90"/>
      <c r="M36" s="90"/>
      <c r="N36" s="90"/>
      <c r="O36" s="90"/>
      <c r="P36" s="90"/>
      <c r="Q36" s="90"/>
      <c r="R36" s="90"/>
      <c r="S36" s="90"/>
    </row>
    <row r="37" spans="1:19" ht="23.25" customHeight="1">
      <c r="A37" s="62"/>
      <c r="B37" s="90"/>
      <c r="C37" s="90"/>
      <c r="D37" s="90"/>
      <c r="E37" s="90"/>
      <c r="F37" s="90"/>
      <c r="G37" s="90"/>
      <c r="H37" s="90"/>
      <c r="I37" s="90"/>
      <c r="J37" s="90"/>
      <c r="K37" s="90"/>
      <c r="L37" s="90"/>
      <c r="M37" s="90"/>
      <c r="N37" s="90"/>
      <c r="O37" s="90"/>
      <c r="P37" s="90"/>
      <c r="Q37" s="90"/>
      <c r="R37" s="90"/>
      <c r="S37" s="90"/>
    </row>
    <row r="38" spans="1:19" ht="23.25" customHeight="1">
      <c r="A38" s="62"/>
      <c r="B38" s="90"/>
      <c r="C38" s="90"/>
      <c r="D38" s="90"/>
      <c r="E38" s="90"/>
      <c r="F38" s="90"/>
      <c r="G38" s="90"/>
      <c r="H38" s="90"/>
      <c r="I38" s="90"/>
      <c r="J38" s="90"/>
      <c r="K38" s="90"/>
      <c r="L38" s="90"/>
      <c r="M38" s="90"/>
      <c r="N38" s="90"/>
      <c r="O38" s="90"/>
      <c r="P38" s="90"/>
      <c r="Q38" s="90"/>
      <c r="R38" s="90"/>
      <c r="S38" s="90"/>
    </row>
    <row r="39" spans="1:19" ht="23.25" customHeight="1">
      <c r="A39" s="62"/>
      <c r="B39" s="90"/>
      <c r="C39" s="90"/>
      <c r="D39" s="90"/>
      <c r="E39" s="90"/>
      <c r="F39" s="90"/>
      <c r="G39" s="90"/>
      <c r="H39" s="90"/>
      <c r="I39" s="90"/>
      <c r="J39" s="90"/>
      <c r="K39" s="90"/>
      <c r="L39" s="90"/>
      <c r="M39" s="90"/>
      <c r="N39" s="90"/>
      <c r="O39" s="90"/>
      <c r="P39" s="90"/>
      <c r="Q39" s="90"/>
      <c r="R39" s="90"/>
      <c r="S39" s="90"/>
    </row>
    <row r="40" spans="1:19" ht="23.25" customHeight="1">
      <c r="A40" s="62"/>
      <c r="B40" s="90"/>
      <c r="C40" s="90"/>
      <c r="D40" s="90"/>
      <c r="E40" s="90"/>
      <c r="F40" s="90"/>
      <c r="G40" s="90"/>
      <c r="H40" s="90"/>
      <c r="I40" s="90"/>
      <c r="J40" s="90"/>
      <c r="K40" s="90"/>
      <c r="L40" s="90"/>
      <c r="M40" s="90"/>
      <c r="N40" s="90"/>
      <c r="O40" s="90"/>
      <c r="P40" s="90"/>
      <c r="Q40" s="90"/>
      <c r="R40" s="90"/>
      <c r="S40" s="90"/>
    </row>
    <row r="41" spans="1:19" ht="23.25" customHeight="1">
      <c r="A41" s="62"/>
      <c r="B41" s="90"/>
      <c r="C41" s="90"/>
      <c r="D41" s="90"/>
      <c r="E41" s="90"/>
      <c r="F41" s="90"/>
      <c r="G41" s="90"/>
      <c r="H41" s="90"/>
      <c r="I41" s="90"/>
      <c r="J41" s="90"/>
      <c r="K41" s="90"/>
      <c r="L41" s="90"/>
      <c r="M41" s="90"/>
      <c r="N41" s="90"/>
      <c r="O41" s="90"/>
      <c r="P41" s="90"/>
      <c r="Q41" s="90"/>
      <c r="R41" s="90"/>
      <c r="S41" s="90"/>
    </row>
    <row r="42" spans="1:19" ht="23.25" customHeight="1">
      <c r="A42" s="62"/>
      <c r="B42" s="90"/>
      <c r="C42" s="90"/>
      <c r="D42" s="90"/>
    </row>
    <row r="43" spans="1:19" ht="23.25" customHeight="1">
      <c r="A43" s="62"/>
      <c r="B43" s="90"/>
      <c r="C43" s="90"/>
      <c r="D43" s="90"/>
    </row>
    <row r="44" spans="1:19" ht="23.25" customHeight="1">
      <c r="A44" s="65"/>
      <c r="B44" s="90"/>
      <c r="C44" s="90"/>
      <c r="D44" s="90"/>
    </row>
    <row r="45" spans="1:19" ht="23.25" customHeight="1">
      <c r="A45" s="62"/>
      <c r="B45" s="90"/>
      <c r="C45" s="90"/>
      <c r="D45" s="90"/>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topLeftCell="B1" zoomScale="70" zoomScaleNormal="100" zoomScaleSheetLayoutView="70" workbookViewId="0">
      <selection activeCell="O3" sqref="O3:Q16"/>
    </sheetView>
  </sheetViews>
  <sheetFormatPr baseColWidth="10" defaultColWidth="11.42578125" defaultRowHeight="15"/>
  <cols>
    <col min="1" max="1" width="14.5703125" style="69" customWidth="1"/>
    <col min="2" max="2" width="14.5703125" style="956" customWidth="1"/>
    <col min="3" max="3" width="12.7109375" style="956" customWidth="1"/>
    <col min="4" max="4" width="12.28515625" style="69" bestFit="1" customWidth="1"/>
    <col min="5" max="5" width="14.7109375" style="69" bestFit="1" customWidth="1"/>
    <col min="6" max="6" width="12.5703125" style="69" customWidth="1"/>
    <col min="7" max="7" width="17.5703125" style="69" customWidth="1"/>
    <col min="8" max="8" width="15.5703125" style="69" customWidth="1"/>
    <col min="9" max="9" width="19.5703125" style="69" customWidth="1"/>
    <col min="10" max="10" width="17" style="69" customWidth="1"/>
    <col min="11" max="11" width="19.28515625" style="69" customWidth="1"/>
    <col min="12" max="12" width="16.28515625" style="69" customWidth="1"/>
    <col min="13" max="13" width="16" style="69" customWidth="1"/>
    <col min="14" max="14" width="16.42578125" style="69" customWidth="1"/>
    <col min="15" max="15" width="21.85546875" style="69" customWidth="1"/>
    <col min="16" max="16" width="22" style="69" customWidth="1"/>
    <col min="17" max="19" width="11.42578125" style="69"/>
    <col min="20" max="20" width="17" style="69" customWidth="1"/>
    <col min="21" max="16384" width="11.42578125" style="69"/>
  </cols>
  <sheetData>
    <row r="1" spans="1:16" ht="82.5" customHeight="1">
      <c r="A1" s="2281"/>
      <c r="B1" s="2281"/>
      <c r="C1" s="2281"/>
      <c r="D1" s="2281"/>
      <c r="E1" s="2281"/>
      <c r="F1" s="2281"/>
      <c r="G1" s="2281"/>
      <c r="H1" s="2281"/>
      <c r="I1" s="2281"/>
      <c r="J1" s="2281"/>
      <c r="K1" s="2281"/>
      <c r="L1" s="2281"/>
      <c r="M1" s="2281"/>
      <c r="N1" s="2281"/>
      <c r="O1" s="113"/>
      <c r="P1" s="113"/>
    </row>
    <row r="2" spans="1:16" ht="15" customHeight="1">
      <c r="A2" s="2296"/>
      <c r="B2" s="2296"/>
      <c r="C2" s="2296"/>
      <c r="D2" s="2297"/>
      <c r="E2" s="2297"/>
      <c r="F2" s="2297"/>
      <c r="G2" s="2297"/>
      <c r="H2" s="2297"/>
      <c r="I2" s="2297"/>
      <c r="J2" s="2297"/>
      <c r="K2" s="2297"/>
      <c r="L2" s="2297"/>
      <c r="M2" s="2297"/>
      <c r="N2" s="2297"/>
      <c r="O2" s="152"/>
      <c r="P2" s="152"/>
    </row>
    <row r="3" spans="1:16" s="119" customFormat="1" ht="37.5" customHeight="1">
      <c r="A3" s="316" t="s">
        <v>134</v>
      </c>
      <c r="B3" s="312" t="s">
        <v>988</v>
      </c>
      <c r="C3" s="312" t="s">
        <v>898</v>
      </c>
      <c r="D3" s="312" t="s">
        <v>85</v>
      </c>
      <c r="E3" s="313" t="s">
        <v>86</v>
      </c>
      <c r="F3" s="313" t="s">
        <v>77</v>
      </c>
      <c r="G3" s="313" t="s">
        <v>78</v>
      </c>
      <c r="H3" s="313" t="s">
        <v>79</v>
      </c>
      <c r="I3" s="1601" t="s">
        <v>162</v>
      </c>
      <c r="J3" s="314" t="s">
        <v>135</v>
      </c>
      <c r="K3" s="1602" t="s">
        <v>415</v>
      </c>
      <c r="L3" s="1699" t="s">
        <v>17</v>
      </c>
      <c r="M3" s="147"/>
      <c r="N3" s="181"/>
      <c r="O3" s="146"/>
      <c r="P3" s="182"/>
    </row>
    <row r="4" spans="1:16" s="631" customFormat="1" ht="20.25" customHeight="1">
      <c r="A4" s="1778" t="s">
        <v>998</v>
      </c>
      <c r="B4" s="2130">
        <v>233</v>
      </c>
      <c r="C4" s="1651">
        <v>15584</v>
      </c>
      <c r="D4" s="1651">
        <v>526387</v>
      </c>
      <c r="E4" s="1651">
        <v>255751</v>
      </c>
      <c r="F4" s="1651">
        <v>14715</v>
      </c>
      <c r="G4" s="1651">
        <v>474860</v>
      </c>
      <c r="H4" s="1651">
        <v>337010</v>
      </c>
      <c r="I4" s="2107">
        <v>94809</v>
      </c>
      <c r="J4" s="2108">
        <v>36893</v>
      </c>
      <c r="K4" s="2109">
        <v>47772</v>
      </c>
      <c r="L4" s="1779">
        <f>SUM(B4:K4)</f>
        <v>1804014</v>
      </c>
      <c r="N4" s="147"/>
      <c r="O4" s="1780"/>
      <c r="P4" s="182"/>
    </row>
    <row r="5" spans="1:16" ht="20.25" customHeight="1">
      <c r="A5" s="315" t="s">
        <v>29</v>
      </c>
      <c r="B5" s="1781">
        <f>B4/$L$4</f>
        <v>1.2915642561532226E-4</v>
      </c>
      <c r="C5" s="1781">
        <f>C4/$L$4</f>
        <v>8.6385138917990656E-3</v>
      </c>
      <c r="D5" s="1782">
        <f>D4/$L$4</f>
        <v>0.29178653824194267</v>
      </c>
      <c r="E5" s="1782">
        <f t="shared" ref="E5:J5" si="0">E4/$L$4</f>
        <v>0.1417677468134948</v>
      </c>
      <c r="F5" s="1782">
        <f t="shared" si="0"/>
        <v>8.156810313002005E-3</v>
      </c>
      <c r="G5" s="1782">
        <f t="shared" si="0"/>
        <v>0.26322412132056627</v>
      </c>
      <c r="H5" s="1782">
        <f t="shared" si="0"/>
        <v>0.18681118882669426</v>
      </c>
      <c r="I5" s="1603">
        <f t="shared" si="0"/>
        <v>5.2554470198124849E-2</v>
      </c>
      <c r="J5" s="1036">
        <f t="shared" si="0"/>
        <v>2.0450506481657017E-2</v>
      </c>
      <c r="K5" s="1604">
        <f>K4/$L$4</f>
        <v>2.6480947487103758E-2</v>
      </c>
      <c r="L5" s="1274">
        <f>SUM(C5:K5)</f>
        <v>0.9998708435743846</v>
      </c>
      <c r="M5" s="84"/>
      <c r="N5" s="14"/>
      <c r="O5" s="12"/>
      <c r="P5" s="146"/>
    </row>
    <row r="6" spans="1:16">
      <c r="A6" s="87"/>
      <c r="B6" s="87"/>
      <c r="C6" s="87"/>
      <c r="D6" s="240"/>
      <c r="E6" s="240"/>
      <c r="F6" s="240"/>
      <c r="G6" s="239"/>
      <c r="H6" s="239"/>
      <c r="I6" s="240"/>
      <c r="J6" s="240"/>
      <c r="K6" s="87"/>
      <c r="L6" s="87"/>
      <c r="M6" s="84"/>
      <c r="N6" s="84"/>
      <c r="O6" s="157"/>
      <c r="P6" s="146"/>
    </row>
    <row r="7" spans="1:16">
      <c r="C7" s="62"/>
      <c r="D7" s="62"/>
      <c r="E7" s="62"/>
      <c r="F7" s="62"/>
      <c r="G7" s="2110"/>
      <c r="H7" s="2110"/>
      <c r="I7" s="66"/>
      <c r="J7" s="66"/>
      <c r="K7" s="66"/>
      <c r="L7" s="84"/>
      <c r="M7" s="84"/>
      <c r="N7" s="84"/>
      <c r="O7" s="146"/>
      <c r="P7" s="157"/>
    </row>
    <row r="8" spans="1:16">
      <c r="D8" s="1"/>
      <c r="E8" s="1"/>
      <c r="F8" s="1"/>
      <c r="G8" s="1"/>
      <c r="H8" s="1"/>
      <c r="I8" s="1"/>
      <c r="J8" s="1"/>
      <c r="K8" s="1"/>
      <c r="L8" s="1"/>
      <c r="M8" s="1"/>
      <c r="N8" s="1"/>
      <c r="O8" s="1"/>
      <c r="P8" s="1"/>
    </row>
    <row r="9" spans="1:16">
      <c r="D9" s="1"/>
      <c r="E9" s="1"/>
      <c r="F9" s="1"/>
      <c r="G9" s="1"/>
      <c r="H9" s="1"/>
      <c r="I9" s="1"/>
      <c r="J9" s="1"/>
      <c r="K9" s="1"/>
      <c r="L9" s="1"/>
      <c r="M9" s="1"/>
      <c r="N9" s="1"/>
      <c r="O9" s="1"/>
      <c r="P9" s="1"/>
    </row>
    <row r="10" spans="1:16">
      <c r="D10" s="1"/>
      <c r="E10" s="1"/>
      <c r="F10" s="1"/>
      <c r="G10" s="1"/>
      <c r="H10" s="1"/>
      <c r="I10" s="1"/>
      <c r="J10" s="1"/>
      <c r="K10" s="1"/>
      <c r="L10" s="1"/>
      <c r="M10" s="1"/>
      <c r="N10" s="1"/>
      <c r="O10" s="1"/>
      <c r="P10" s="1"/>
    </row>
    <row r="11" spans="1:16">
      <c r="D11" s="1"/>
      <c r="E11" s="1"/>
      <c r="F11" s="1"/>
      <c r="G11" s="1"/>
      <c r="H11" s="1"/>
      <c r="I11" s="1"/>
      <c r="J11" s="1"/>
      <c r="K11" s="1"/>
      <c r="L11" s="1"/>
      <c r="M11" s="1"/>
      <c r="N11" s="1"/>
      <c r="O11" s="1"/>
      <c r="P11" s="1"/>
    </row>
    <row r="12" spans="1:16">
      <c r="D12" s="1"/>
      <c r="E12" s="1"/>
      <c r="F12" s="1"/>
      <c r="G12" s="1"/>
      <c r="H12" s="1"/>
      <c r="I12" s="1"/>
      <c r="J12" s="1"/>
      <c r="K12" s="1"/>
      <c r="L12" s="1"/>
      <c r="M12" s="1"/>
      <c r="N12" s="1"/>
      <c r="O12" s="1"/>
      <c r="P12" s="1"/>
    </row>
    <row r="13" spans="1:16">
      <c r="D13" s="1"/>
      <c r="E13" s="1"/>
      <c r="F13" s="1"/>
      <c r="G13" s="1"/>
      <c r="H13" s="1"/>
      <c r="I13" s="1"/>
      <c r="J13" s="1"/>
      <c r="K13" s="1"/>
      <c r="L13" s="1"/>
      <c r="M13" s="1"/>
      <c r="N13" s="1"/>
      <c r="O13" s="1"/>
      <c r="P13" s="1"/>
    </row>
    <row r="14" spans="1:16">
      <c r="D14" s="1"/>
      <c r="E14" s="1"/>
      <c r="F14" s="1"/>
      <c r="G14" s="1"/>
      <c r="H14" s="1"/>
      <c r="I14" s="1"/>
      <c r="J14" s="1"/>
      <c r="K14" s="1"/>
      <c r="L14" s="1"/>
      <c r="M14" s="1"/>
      <c r="N14" s="1"/>
      <c r="O14" s="1"/>
      <c r="P14" s="1"/>
    </row>
    <row r="15" spans="1:16">
      <c r="D15" s="1"/>
      <c r="E15" s="1"/>
      <c r="F15" s="1"/>
      <c r="G15" s="1"/>
      <c r="H15" s="1"/>
      <c r="I15" s="1"/>
      <c r="J15" s="1"/>
      <c r="K15" s="1"/>
      <c r="L15" s="1"/>
      <c r="M15" s="1"/>
      <c r="N15" s="1"/>
      <c r="O15" s="1"/>
      <c r="P15" s="1"/>
    </row>
    <row r="16" spans="1:16">
      <c r="D16" s="1"/>
      <c r="E16" s="1"/>
      <c r="F16" s="1"/>
      <c r="G16" s="1"/>
      <c r="H16" s="1"/>
      <c r="I16" s="1"/>
      <c r="J16" s="1"/>
      <c r="K16" s="1"/>
      <c r="L16" s="1"/>
      <c r="M16" s="1"/>
      <c r="N16" s="1"/>
      <c r="O16" s="1"/>
      <c r="P16" s="1"/>
    </row>
    <row r="17" spans="4:16" ht="18.75">
      <c r="D17" s="1"/>
      <c r="E17" s="1"/>
      <c r="F17" s="1"/>
      <c r="G17" s="1"/>
      <c r="H17" s="1"/>
      <c r="I17" s="1"/>
      <c r="J17" s="1"/>
      <c r="K17" s="1"/>
      <c r="L17" s="1"/>
      <c r="M17" s="1"/>
      <c r="N17" s="1"/>
      <c r="O17" s="642"/>
      <c r="P17" s="1"/>
    </row>
    <row r="18" spans="4:16">
      <c r="D18" s="1"/>
      <c r="E18" s="1"/>
      <c r="F18" s="1"/>
      <c r="G18" s="1"/>
      <c r="H18" s="1"/>
      <c r="I18" s="1"/>
      <c r="J18" s="1"/>
      <c r="K18" s="1"/>
      <c r="L18" s="1"/>
      <c r="M18" s="1"/>
      <c r="N18" s="1"/>
      <c r="O18" s="1"/>
      <c r="P18" s="1"/>
    </row>
    <row r="19" spans="4:16">
      <c r="D19" s="1"/>
      <c r="E19" s="1"/>
      <c r="F19" s="1"/>
      <c r="G19" s="1"/>
      <c r="H19" s="1"/>
      <c r="I19" s="1"/>
      <c r="J19" s="1"/>
      <c r="K19" s="1"/>
      <c r="L19" s="1"/>
      <c r="M19" s="1"/>
      <c r="N19" s="1"/>
      <c r="O19" s="1"/>
      <c r="P19" s="1"/>
    </row>
    <row r="20" spans="4:16">
      <c r="D20" s="1"/>
      <c r="E20" s="1"/>
      <c r="F20" s="1"/>
      <c r="G20" s="1"/>
      <c r="H20" s="1"/>
      <c r="I20" s="1"/>
      <c r="J20" s="1"/>
      <c r="K20" s="1"/>
      <c r="L20" s="1"/>
      <c r="M20" s="1"/>
      <c r="N20" s="1"/>
      <c r="O20" s="1"/>
      <c r="P20" s="1"/>
    </row>
    <row r="21" spans="4:16">
      <c r="D21" s="1"/>
      <c r="E21" s="1"/>
      <c r="F21" s="1"/>
      <c r="G21" s="1"/>
      <c r="H21" s="1"/>
      <c r="I21" s="1"/>
      <c r="J21" s="1"/>
      <c r="K21" s="1"/>
      <c r="L21" s="1"/>
      <c r="M21" s="1"/>
      <c r="N21" s="1"/>
      <c r="O21" s="1"/>
      <c r="P21" s="1"/>
    </row>
    <row r="22" spans="4:16">
      <c r="D22" s="1"/>
      <c r="E22" s="1"/>
      <c r="F22" s="1"/>
      <c r="G22" s="1"/>
      <c r="H22" s="1"/>
      <c r="I22" s="1"/>
      <c r="J22" s="1"/>
      <c r="K22" s="1"/>
      <c r="L22" s="1"/>
      <c r="M22" s="1"/>
      <c r="N22" s="1"/>
      <c r="O22" s="1"/>
      <c r="P22" s="1"/>
    </row>
    <row r="23" spans="4:16">
      <c r="D23" s="1"/>
      <c r="E23" s="1"/>
      <c r="F23" s="1"/>
      <c r="G23" s="1"/>
      <c r="H23" s="1"/>
      <c r="I23" s="1"/>
      <c r="J23" s="1"/>
      <c r="K23" s="1"/>
      <c r="L23" s="1"/>
      <c r="M23" s="1"/>
      <c r="N23" s="1"/>
      <c r="O23" s="1"/>
      <c r="P23" s="1"/>
    </row>
    <row r="24" spans="4:16">
      <c r="D24" s="1"/>
      <c r="E24" s="1"/>
      <c r="F24" s="1"/>
      <c r="G24" s="1"/>
      <c r="H24" s="1"/>
      <c r="I24" s="1"/>
      <c r="J24" s="1"/>
      <c r="K24" s="1"/>
      <c r="L24" s="1"/>
      <c r="M24" s="1"/>
      <c r="N24" s="1"/>
      <c r="O24" s="1"/>
      <c r="P24" s="1"/>
    </row>
    <row r="25" spans="4:16">
      <c r="D25" s="1"/>
      <c r="E25" s="1"/>
      <c r="F25" s="1"/>
      <c r="G25" s="1"/>
      <c r="H25" s="1"/>
      <c r="I25" s="1"/>
      <c r="J25" s="1"/>
      <c r="K25" s="1"/>
      <c r="L25" s="1"/>
      <c r="M25" s="1"/>
      <c r="N25" s="1"/>
      <c r="O25" s="1"/>
      <c r="P25" s="1"/>
    </row>
    <row r="26" spans="4:16">
      <c r="D26" s="1"/>
      <c r="E26" s="1"/>
      <c r="F26" s="1"/>
      <c r="G26" s="1"/>
      <c r="H26" s="1"/>
      <c r="I26" s="1"/>
      <c r="J26" s="1"/>
      <c r="K26" s="1"/>
      <c r="L26" s="1"/>
      <c r="M26" s="1"/>
      <c r="N26" s="1"/>
      <c r="O26" s="1"/>
      <c r="P26" s="1"/>
    </row>
    <row r="27" spans="4:16">
      <c r="D27" s="1"/>
      <c r="E27" s="1"/>
      <c r="F27" s="1"/>
      <c r="G27" s="1"/>
      <c r="H27" s="1"/>
      <c r="I27" s="1"/>
      <c r="J27" s="1"/>
      <c r="K27" s="1"/>
      <c r="L27" s="1"/>
      <c r="M27" s="1"/>
      <c r="N27" s="1"/>
      <c r="O27" s="1"/>
      <c r="P27" s="1"/>
    </row>
    <row r="28" spans="4:16">
      <c r="D28" s="1"/>
      <c r="E28" s="1"/>
      <c r="F28" s="1"/>
      <c r="G28" s="1"/>
      <c r="H28" s="1"/>
      <c r="I28" s="1"/>
      <c r="J28" s="1"/>
      <c r="K28" s="1"/>
      <c r="L28" s="1"/>
      <c r="M28" s="1"/>
      <c r="N28" s="1"/>
      <c r="O28" s="1"/>
      <c r="P28" s="1"/>
    </row>
    <row r="29" spans="4:16">
      <c r="D29" s="1"/>
      <c r="E29" s="1"/>
      <c r="F29" s="1"/>
      <c r="G29" s="1"/>
      <c r="H29" s="1"/>
      <c r="I29" s="1"/>
      <c r="J29" s="1"/>
      <c r="K29" s="1"/>
      <c r="L29" s="1"/>
      <c r="M29" s="1"/>
      <c r="N29" s="1"/>
      <c r="O29" s="1"/>
      <c r="P29" s="1"/>
    </row>
    <row r="30" spans="4:16">
      <c r="D30" s="1"/>
      <c r="E30" s="1"/>
      <c r="F30" s="1"/>
      <c r="G30" s="1"/>
      <c r="H30" s="1"/>
      <c r="I30" s="1"/>
      <c r="J30" s="1"/>
      <c r="K30" s="1"/>
      <c r="L30" s="1"/>
      <c r="M30" s="1"/>
      <c r="N30" s="1"/>
      <c r="O30" s="1"/>
      <c r="P30" s="1"/>
    </row>
    <row r="31" spans="4:16">
      <c r="D31" s="1"/>
      <c r="E31" s="1"/>
      <c r="F31" s="1"/>
      <c r="G31" s="1"/>
      <c r="H31" s="1"/>
      <c r="I31" s="1"/>
      <c r="J31" s="1"/>
      <c r="K31" s="1"/>
      <c r="L31" s="1"/>
      <c r="M31" s="1"/>
      <c r="N31" s="1"/>
      <c r="O31" s="1"/>
      <c r="P31" s="1"/>
    </row>
    <row r="32" spans="4:16">
      <c r="D32" s="1"/>
      <c r="E32" s="1"/>
      <c r="F32" s="1"/>
      <c r="G32" s="1"/>
      <c r="H32" s="1"/>
      <c r="I32" s="1"/>
      <c r="J32" s="1"/>
      <c r="K32" s="1"/>
      <c r="L32" s="1"/>
      <c r="M32" s="1"/>
      <c r="N32" s="1"/>
      <c r="O32" s="1"/>
      <c r="P32" s="1"/>
    </row>
    <row r="33" spans="4:16">
      <c r="D33" s="1"/>
      <c r="E33" s="1"/>
      <c r="F33" s="1"/>
      <c r="G33" s="1"/>
      <c r="H33" s="1"/>
      <c r="I33" s="1"/>
      <c r="J33" s="1"/>
      <c r="K33" s="1"/>
      <c r="L33" s="1"/>
      <c r="M33" s="1"/>
      <c r="N33" s="1"/>
      <c r="O33" s="1"/>
      <c r="P33" s="1"/>
    </row>
    <row r="34" spans="4:16">
      <c r="D34" s="1"/>
      <c r="E34" s="1"/>
      <c r="F34" s="1"/>
      <c r="G34" s="1"/>
      <c r="H34" s="1"/>
      <c r="I34" s="1"/>
      <c r="J34" s="1"/>
      <c r="K34" s="1"/>
      <c r="L34" s="1"/>
      <c r="M34" s="1"/>
      <c r="N34" s="1"/>
      <c r="O34" s="1"/>
      <c r="P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R22" sqref="R22"/>
    </sheetView>
  </sheetViews>
  <sheetFormatPr baseColWidth="10" defaultColWidth="11.42578125" defaultRowHeight="11.25"/>
  <cols>
    <col min="1" max="1" width="11.85546875" style="186" customWidth="1"/>
    <col min="2" max="2" width="15.5703125" style="186" customWidth="1"/>
    <col min="3" max="4" width="11.140625" style="186" customWidth="1"/>
    <col min="5" max="5" width="9.85546875" style="186" customWidth="1"/>
    <col min="6" max="6" width="10.140625" style="186" customWidth="1"/>
    <col min="7" max="7" width="13.28515625" style="186" customWidth="1"/>
    <col min="8" max="8" width="9.28515625" style="186" customWidth="1"/>
    <col min="9" max="9" width="11.140625" style="186" customWidth="1"/>
    <col min="10" max="10" width="9.7109375" style="186" customWidth="1"/>
    <col min="11" max="11" width="8.5703125" style="186" customWidth="1"/>
    <col min="12" max="12" width="9.140625" style="186" customWidth="1"/>
    <col min="13" max="13" width="9.85546875" style="186" customWidth="1"/>
    <col min="14" max="14" width="11.42578125" style="186" hidden="1" customWidth="1"/>
    <col min="15" max="15" width="16.28515625" style="186" customWidth="1"/>
    <col min="16" max="16384" width="11.42578125" style="186"/>
  </cols>
  <sheetData>
    <row r="1" spans="1:15" ht="66" customHeight="1">
      <c r="A1" s="2298"/>
      <c r="B1" s="2298"/>
      <c r="C1" s="2298"/>
      <c r="D1" s="2298"/>
      <c r="E1" s="2298"/>
      <c r="F1" s="2298"/>
      <c r="G1" s="2298"/>
      <c r="H1" s="2298"/>
      <c r="I1" s="2298"/>
      <c r="J1" s="2298"/>
      <c r="K1" s="2298"/>
      <c r="L1" s="2298"/>
      <c r="M1" s="2298"/>
      <c r="N1" s="2298"/>
    </row>
    <row r="2" spans="1:15" ht="3" customHeight="1"/>
    <row r="3" spans="1:15" ht="43.5" customHeight="1">
      <c r="A3" s="317" t="s">
        <v>19</v>
      </c>
      <c r="B3" s="318" t="s">
        <v>913</v>
      </c>
      <c r="C3" s="318" t="s">
        <v>428</v>
      </c>
      <c r="D3" s="318" t="s">
        <v>429</v>
      </c>
      <c r="E3" s="320" t="s">
        <v>430</v>
      </c>
      <c r="F3" s="319" t="s">
        <v>431</v>
      </c>
      <c r="G3" s="320" t="s">
        <v>432</v>
      </c>
      <c r="H3" s="320" t="s">
        <v>433</v>
      </c>
      <c r="I3" s="318" t="s">
        <v>434</v>
      </c>
      <c r="J3" s="320" t="s">
        <v>435</v>
      </c>
      <c r="K3" s="318" t="s">
        <v>436</v>
      </c>
      <c r="L3" s="318" t="s">
        <v>529</v>
      </c>
      <c r="M3" s="319" t="s">
        <v>530</v>
      </c>
      <c r="O3" s="682"/>
    </row>
    <row r="4" spans="1:15" s="1624" customFormat="1">
      <c r="A4" s="1612" t="s">
        <v>20</v>
      </c>
      <c r="B4" s="1613">
        <f t="shared" ref="B4:B9" si="0">SUM(C4:D4)</f>
        <v>3992338</v>
      </c>
      <c r="C4" s="1614">
        <v>2426609</v>
      </c>
      <c r="D4" s="1614">
        <v>1565729</v>
      </c>
      <c r="E4" s="1615">
        <f t="shared" ref="E4:E11" si="1">C4/B4</f>
        <v>0.60781652254894247</v>
      </c>
      <c r="F4" s="1616">
        <f t="shared" ref="F4:F11" si="2">D4/B4</f>
        <v>0.39218347745105753</v>
      </c>
      <c r="G4" s="1617">
        <v>626615</v>
      </c>
      <c r="H4" s="1618">
        <v>386054</v>
      </c>
      <c r="I4" s="1619">
        <v>240561</v>
      </c>
      <c r="J4" s="1620">
        <f t="shared" ref="J4:J11" si="3">H4/G4</f>
        <v>0.6160944120392905</v>
      </c>
      <c r="K4" s="1621">
        <f t="shared" ref="K4:K11" si="4">I4/G4</f>
        <v>0.3839055879607095</v>
      </c>
      <c r="L4" s="1622">
        <f t="shared" ref="L4:M11" si="5">H4/C4</f>
        <v>0.15909196743274256</v>
      </c>
      <c r="M4" s="1623">
        <f t="shared" si="5"/>
        <v>0.1536415305586088</v>
      </c>
      <c r="O4" s="1635"/>
    </row>
    <row r="5" spans="1:15" s="1624" customFormat="1">
      <c r="A5" s="1612" t="s">
        <v>21</v>
      </c>
      <c r="B5" s="1613">
        <f t="shared" si="0"/>
        <v>4073427</v>
      </c>
      <c r="C5" s="1614">
        <v>2470897</v>
      </c>
      <c r="D5" s="1614">
        <v>1602530</v>
      </c>
      <c r="E5" s="1615">
        <f t="shared" si="1"/>
        <v>0.60658924291511795</v>
      </c>
      <c r="F5" s="1616">
        <f t="shared" si="2"/>
        <v>0.3934107570848821</v>
      </c>
      <c r="G5" s="1617">
        <v>808496</v>
      </c>
      <c r="H5" s="1618">
        <v>486327</v>
      </c>
      <c r="I5" s="1619">
        <v>322169</v>
      </c>
      <c r="J5" s="1620">
        <f t="shared" si="3"/>
        <v>0.60152060121509565</v>
      </c>
      <c r="K5" s="1621">
        <f t="shared" si="4"/>
        <v>0.39847939878490429</v>
      </c>
      <c r="L5" s="1622">
        <f t="shared" si="5"/>
        <v>0.19682204478778353</v>
      </c>
      <c r="M5" s="1623">
        <f t="shared" si="5"/>
        <v>0.20103773408298128</v>
      </c>
      <c r="O5" s="1635"/>
    </row>
    <row r="6" spans="1:15" s="1624" customFormat="1">
      <c r="A6" s="1612" t="s">
        <v>22</v>
      </c>
      <c r="B6" s="1613">
        <f t="shared" si="0"/>
        <v>4176861</v>
      </c>
      <c r="C6" s="1614">
        <v>2565530</v>
      </c>
      <c r="D6" s="1614">
        <v>1611331</v>
      </c>
      <c r="E6" s="1615">
        <f t="shared" si="1"/>
        <v>0.61422441397978056</v>
      </c>
      <c r="F6" s="1616">
        <f t="shared" si="2"/>
        <v>0.3857755860202195</v>
      </c>
      <c r="G6" s="1617">
        <v>913203</v>
      </c>
      <c r="H6" s="1618">
        <v>549737</v>
      </c>
      <c r="I6" s="1619">
        <v>363466</v>
      </c>
      <c r="J6" s="1620">
        <f t="shared" si="3"/>
        <v>0.60198772890584018</v>
      </c>
      <c r="K6" s="1621">
        <f t="shared" si="4"/>
        <v>0.39801227109415976</v>
      </c>
      <c r="L6" s="1622">
        <f t="shared" si="5"/>
        <v>0.2142781413587056</v>
      </c>
      <c r="M6" s="1623">
        <f t="shared" si="5"/>
        <v>0.22556879995481996</v>
      </c>
      <c r="O6" s="1625"/>
    </row>
    <row r="7" spans="1:15" s="1624" customFormat="1">
      <c r="A7" s="1612" t="s">
        <v>23</v>
      </c>
      <c r="B7" s="1613">
        <f t="shared" si="0"/>
        <v>4246171</v>
      </c>
      <c r="C7" s="1614">
        <v>2547846</v>
      </c>
      <c r="D7" s="1614">
        <v>1698325</v>
      </c>
      <c r="E7" s="1615">
        <f t="shared" si="1"/>
        <v>0.60003377160269811</v>
      </c>
      <c r="F7" s="1616">
        <f t="shared" si="2"/>
        <v>0.39996622839730195</v>
      </c>
      <c r="G7" s="1617">
        <v>929743</v>
      </c>
      <c r="H7" s="1618">
        <v>552570</v>
      </c>
      <c r="I7" s="1619">
        <v>377173</v>
      </c>
      <c r="J7" s="1620">
        <f t="shared" si="3"/>
        <v>0.59432552866759958</v>
      </c>
      <c r="K7" s="1621">
        <f t="shared" si="4"/>
        <v>0.40567447133240048</v>
      </c>
      <c r="L7" s="1622">
        <f t="shared" si="5"/>
        <v>0.21687731519094952</v>
      </c>
      <c r="M7" s="1623">
        <f t="shared" si="5"/>
        <v>0.22208528991800744</v>
      </c>
      <c r="O7" s="1625"/>
    </row>
    <row r="8" spans="1:15" s="1624" customFormat="1">
      <c r="A8" s="1612" t="s">
        <v>24</v>
      </c>
      <c r="B8" s="1613">
        <f t="shared" si="0"/>
        <v>4201485</v>
      </c>
      <c r="C8" s="1614">
        <v>2624690</v>
      </c>
      <c r="D8" s="1614">
        <v>1576795</v>
      </c>
      <c r="E8" s="1615">
        <f t="shared" si="1"/>
        <v>0.62470531252640438</v>
      </c>
      <c r="F8" s="1616">
        <f t="shared" si="2"/>
        <v>0.37529468747359562</v>
      </c>
      <c r="G8" s="1617">
        <v>1118293</v>
      </c>
      <c r="H8" s="1618">
        <v>634008</v>
      </c>
      <c r="I8" s="1619">
        <v>484285</v>
      </c>
      <c r="J8" s="1620">
        <f t="shared" si="3"/>
        <v>0.56694265277525657</v>
      </c>
      <c r="K8" s="1621">
        <f t="shared" si="4"/>
        <v>0.43305734722474343</v>
      </c>
      <c r="L8" s="1622">
        <f t="shared" si="5"/>
        <v>0.24155538368340643</v>
      </c>
      <c r="M8" s="1623">
        <f t="shared" si="5"/>
        <v>0.30713250612793674</v>
      </c>
      <c r="O8" s="1625"/>
    </row>
    <row r="9" spans="1:15" s="1624" customFormat="1">
      <c r="A9" s="1612" t="s">
        <v>170</v>
      </c>
      <c r="B9" s="1613">
        <f t="shared" si="0"/>
        <v>4368912</v>
      </c>
      <c r="C9" s="1614">
        <v>2686681</v>
      </c>
      <c r="D9" s="1614">
        <v>1682231</v>
      </c>
      <c r="E9" s="1615">
        <f t="shared" si="1"/>
        <v>0.61495424947904653</v>
      </c>
      <c r="F9" s="1616">
        <f t="shared" si="2"/>
        <v>0.38504575052095352</v>
      </c>
      <c r="G9" s="1617">
        <v>1189601</v>
      </c>
      <c r="H9" s="1618">
        <v>675015</v>
      </c>
      <c r="I9" s="1619">
        <v>514586</v>
      </c>
      <c r="J9" s="1620">
        <f t="shared" si="3"/>
        <v>0.56742975165622755</v>
      </c>
      <c r="K9" s="1621">
        <f t="shared" si="4"/>
        <v>0.43257024834377239</v>
      </c>
      <c r="L9" s="1622">
        <f t="shared" si="5"/>
        <v>0.25124493752700822</v>
      </c>
      <c r="M9" s="1623">
        <f t="shared" si="5"/>
        <v>0.305894969240253</v>
      </c>
      <c r="O9" s="1625"/>
    </row>
    <row r="10" spans="1:15" s="1624" customFormat="1">
      <c r="A10" s="1612" t="s">
        <v>207</v>
      </c>
      <c r="B10" s="1613">
        <f t="shared" ref="B10:B15" si="6">SUM(C10:D10)</f>
        <v>4601758</v>
      </c>
      <c r="C10" s="1614">
        <v>2782416</v>
      </c>
      <c r="D10" s="1614">
        <v>1819342</v>
      </c>
      <c r="E10" s="1615">
        <f t="shared" si="1"/>
        <v>0.60464196509247115</v>
      </c>
      <c r="F10" s="1616">
        <f t="shared" si="2"/>
        <v>0.3953580349075288</v>
      </c>
      <c r="G10" s="1617">
        <f>+H10+I10</f>
        <v>1242780</v>
      </c>
      <c r="H10" s="1618">
        <v>702422</v>
      </c>
      <c r="I10" s="1619">
        <v>540358</v>
      </c>
      <c r="J10" s="1620">
        <f t="shared" si="3"/>
        <v>0.56520220795313736</v>
      </c>
      <c r="K10" s="1621">
        <f t="shared" si="4"/>
        <v>0.4347977920468627</v>
      </c>
      <c r="L10" s="1622">
        <f t="shared" si="5"/>
        <v>0.25245038843939943</v>
      </c>
      <c r="M10" s="1623">
        <f t="shared" si="5"/>
        <v>0.29700737959108292</v>
      </c>
      <c r="O10" s="1626"/>
    </row>
    <row r="11" spans="1:15" s="1624" customFormat="1">
      <c r="A11" s="1612" t="s">
        <v>437</v>
      </c>
      <c r="B11" s="1613">
        <f t="shared" si="6"/>
        <v>4689622</v>
      </c>
      <c r="C11" s="1614">
        <v>2791393</v>
      </c>
      <c r="D11" s="1614">
        <v>1898229</v>
      </c>
      <c r="E11" s="1615">
        <f t="shared" si="1"/>
        <v>0.59522771771370908</v>
      </c>
      <c r="F11" s="1616">
        <f t="shared" si="2"/>
        <v>0.40477228228629086</v>
      </c>
      <c r="G11" s="1617">
        <f>+H11+I11</f>
        <v>1291137</v>
      </c>
      <c r="H11" s="1618">
        <v>726141</v>
      </c>
      <c r="I11" s="1619">
        <v>564996</v>
      </c>
      <c r="J11" s="1620">
        <f t="shared" si="3"/>
        <v>0.56240429946628434</v>
      </c>
      <c r="K11" s="1621">
        <f t="shared" si="4"/>
        <v>0.43759570053371566</v>
      </c>
      <c r="L11" s="1622">
        <f t="shared" si="5"/>
        <v>0.26013571002005093</v>
      </c>
      <c r="M11" s="1623">
        <f t="shared" si="5"/>
        <v>0.29764375109641672</v>
      </c>
    </row>
    <row r="12" spans="1:15" s="1624" customFormat="1">
      <c r="A12" s="1612" t="s">
        <v>503</v>
      </c>
      <c r="B12" s="1613">
        <f t="shared" si="6"/>
        <v>4728655</v>
      </c>
      <c r="C12" s="1614">
        <v>2845650</v>
      </c>
      <c r="D12" s="1614">
        <v>1883005</v>
      </c>
      <c r="E12" s="1615">
        <f>C12/B12</f>
        <v>0.60178845781728629</v>
      </c>
      <c r="F12" s="1616">
        <f>D12/B12</f>
        <v>0.39821154218271371</v>
      </c>
      <c r="G12" s="1617">
        <f>+H12+I12</f>
        <v>1376966</v>
      </c>
      <c r="H12" s="1618">
        <v>770060</v>
      </c>
      <c r="I12" s="1619">
        <v>606906</v>
      </c>
      <c r="J12" s="1620">
        <f>H12/G12</f>
        <v>0.55924401909705834</v>
      </c>
      <c r="K12" s="1621">
        <f>I12/G12</f>
        <v>0.44075598090294166</v>
      </c>
      <c r="L12" s="1622">
        <f>H12/C12</f>
        <v>0.27060952682164002</v>
      </c>
      <c r="M12" s="1623">
        <f>I12/D12</f>
        <v>0.3223071632842186</v>
      </c>
      <c r="N12" s="1627"/>
    </row>
    <row r="13" spans="1:15" s="1624" customFormat="1">
      <c r="A13" s="1612" t="s">
        <v>513</v>
      </c>
      <c r="B13" s="1613">
        <f t="shared" si="6"/>
        <v>4486359</v>
      </c>
      <c r="C13" s="1614">
        <v>2802258</v>
      </c>
      <c r="D13" s="1614">
        <v>1684101</v>
      </c>
      <c r="E13" s="1615">
        <v>0.6246174236167904</v>
      </c>
      <c r="F13" s="1616">
        <v>0.37538257638320965</v>
      </c>
      <c r="G13" s="1617">
        <v>1508392</v>
      </c>
      <c r="H13" s="1618">
        <v>835620</v>
      </c>
      <c r="I13" s="1619">
        <v>672772</v>
      </c>
      <c r="J13" s="1620">
        <v>0.55398066285156644</v>
      </c>
      <c r="K13" s="1621">
        <v>0.44601933714843356</v>
      </c>
      <c r="L13" s="1622">
        <v>0.29819524112340834</v>
      </c>
      <c r="M13" s="1623">
        <v>0.39948435396689391</v>
      </c>
      <c r="N13" s="1627"/>
    </row>
    <row r="14" spans="1:15" s="1624" customFormat="1">
      <c r="A14" s="1612" t="s">
        <v>868</v>
      </c>
      <c r="B14" s="1613">
        <f t="shared" si="6"/>
        <v>5012107</v>
      </c>
      <c r="C14" s="1614">
        <v>2965545</v>
      </c>
      <c r="D14" s="1614">
        <v>2046562</v>
      </c>
      <c r="E14" s="1615">
        <v>0.59167631497092943</v>
      </c>
      <c r="F14" s="1616">
        <v>0.40832368502907063</v>
      </c>
      <c r="G14" s="1617">
        <v>1617107</v>
      </c>
      <c r="H14" s="2111">
        <v>892937</v>
      </c>
      <c r="I14" s="2112">
        <v>724170</v>
      </c>
      <c r="J14" s="1620">
        <v>0.55218176657450624</v>
      </c>
      <c r="K14" s="1621">
        <v>0.44781823342549382</v>
      </c>
      <c r="L14" s="1622">
        <v>0.30110384431866655</v>
      </c>
      <c r="M14" s="1623">
        <v>0.35384708599104253</v>
      </c>
      <c r="N14" s="1627"/>
    </row>
    <row r="15" spans="1:15" s="1624" customFormat="1">
      <c r="A15" s="1612" t="s">
        <v>911</v>
      </c>
      <c r="B15" s="1953">
        <f t="shared" si="6"/>
        <v>5111733</v>
      </c>
      <c r="C15" s="1954">
        <v>2996019</v>
      </c>
      <c r="D15" s="1954">
        <v>2115714</v>
      </c>
      <c r="E15" s="1615">
        <v>0.58610631658578416</v>
      </c>
      <c r="F15" s="1616">
        <v>0.4138936834142159</v>
      </c>
      <c r="G15" s="1617">
        <v>1725802</v>
      </c>
      <c r="H15" s="2111">
        <v>958167</v>
      </c>
      <c r="I15" s="2112">
        <v>767635</v>
      </c>
      <c r="J15" s="1620">
        <v>0.555201002200716</v>
      </c>
      <c r="K15" s="1621">
        <v>0.44479899779928406</v>
      </c>
      <c r="L15" s="1622">
        <v>0.31981339237167722</v>
      </c>
      <c r="M15" s="1623">
        <v>0.36282550477049358</v>
      </c>
      <c r="N15" s="1627"/>
    </row>
    <row r="16" spans="1:15" s="1624" customFormat="1">
      <c r="A16" s="1612" t="s">
        <v>999</v>
      </c>
      <c r="B16" s="1953">
        <f>SUM(C16:D16)</f>
        <v>4636108</v>
      </c>
      <c r="C16" s="1955">
        <v>2748533</v>
      </c>
      <c r="D16" s="1955">
        <v>1887575</v>
      </c>
      <c r="E16" s="1628">
        <f>C16/B16</f>
        <v>0.59285353145353814</v>
      </c>
      <c r="F16" s="1629">
        <f>D16/B16</f>
        <v>0.4071464685464618</v>
      </c>
      <c r="G16" s="1630">
        <f>+H16+I16</f>
        <v>1804014</v>
      </c>
      <c r="H16" s="2113">
        <v>1003151</v>
      </c>
      <c r="I16" s="2114">
        <v>800863</v>
      </c>
      <c r="J16" s="1631">
        <f>H16/G16</f>
        <v>0.55606608374436117</v>
      </c>
      <c r="K16" s="1632">
        <f>I16/G16</f>
        <v>0.44393391625563883</v>
      </c>
      <c r="L16" s="1633">
        <f>H16/C16</f>
        <v>0.36497688039401383</v>
      </c>
      <c r="M16" s="1634">
        <f>I16/D16</f>
        <v>0.42428141928135304</v>
      </c>
      <c r="N16" s="1627"/>
    </row>
    <row r="17" spans="1:14" ht="12.75" customHeight="1">
      <c r="A17" s="2299" t="s">
        <v>914</v>
      </c>
      <c r="B17" s="2299"/>
      <c r="C17" s="2299"/>
      <c r="D17" s="2299"/>
      <c r="E17" s="2299"/>
      <c r="F17" s="2299"/>
      <c r="G17" s="2299"/>
      <c r="H17" s="2299"/>
      <c r="I17" s="2299"/>
      <c r="J17" s="2299"/>
      <c r="K17" s="2299"/>
      <c r="L17" s="2299"/>
      <c r="M17" s="2299"/>
    </row>
    <row r="19" spans="1:14">
      <c r="N19" s="186" t="s">
        <v>187</v>
      </c>
    </row>
    <row r="25" spans="1:14">
      <c r="A25" s="187"/>
      <c r="B25" s="187">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A4" sqref="A4:A5"/>
    </sheetView>
  </sheetViews>
  <sheetFormatPr baseColWidth="10" defaultColWidth="11.42578125" defaultRowHeight="15"/>
  <cols>
    <col min="1" max="1" width="11.42578125" style="69"/>
    <col min="2" max="2" width="16.140625" style="69" customWidth="1"/>
    <col min="3" max="3" width="14.140625" style="69" customWidth="1"/>
    <col min="4" max="4" width="15.85546875" style="69" customWidth="1"/>
    <col min="5" max="5" width="15" style="69" customWidth="1"/>
    <col min="6" max="6" width="18" style="69" customWidth="1"/>
    <col min="7" max="7" width="14.140625" style="69" customWidth="1"/>
    <col min="8" max="8" width="11.42578125" style="69"/>
    <col min="9" max="9" width="20.42578125" style="69" customWidth="1"/>
    <col min="10" max="10" width="19.7109375" style="69" customWidth="1"/>
    <col min="11" max="15" width="11.42578125" style="69"/>
    <col min="16" max="16" width="17.5703125" style="69" customWidth="1"/>
    <col min="17" max="18" width="11.42578125" style="69"/>
    <col min="19" max="19" width="20.42578125" style="69" bestFit="1" customWidth="1"/>
    <col min="20" max="20" width="21.85546875" style="69" bestFit="1" customWidth="1"/>
    <col min="21" max="21" width="19.7109375" style="69" bestFit="1" customWidth="1"/>
    <col min="22" max="22" width="21" style="69" bestFit="1" customWidth="1"/>
    <col min="23" max="23" width="10.42578125" style="69" customWidth="1"/>
    <col min="24" max="16384" width="11.42578125" style="69"/>
  </cols>
  <sheetData>
    <row r="1" spans="1:24" ht="82.5" customHeight="1">
      <c r="A1" s="2286"/>
      <c r="B1" s="2286"/>
      <c r="C1" s="2286"/>
      <c r="D1" s="2286"/>
      <c r="E1" s="2286"/>
      <c r="F1" s="2286"/>
      <c r="G1" s="2286"/>
      <c r="H1" s="2286"/>
      <c r="I1" s="2286"/>
      <c r="J1" s="2286"/>
      <c r="K1" s="2286"/>
      <c r="L1" s="2286"/>
      <c r="M1" s="2286"/>
      <c r="N1" s="704"/>
      <c r="O1" s="704"/>
    </row>
    <row r="2" spans="1:24" ht="3" hidden="1" customHeight="1"/>
    <row r="3" spans="1:24" ht="8.25" customHeight="1"/>
    <row r="4" spans="1:24" ht="20.25" customHeight="1">
      <c r="A4" s="2300" t="s">
        <v>134</v>
      </c>
      <c r="B4" s="2302" t="s">
        <v>475</v>
      </c>
      <c r="C4" s="2303"/>
      <c r="D4" s="2304"/>
      <c r="E4" s="2303" t="s">
        <v>31</v>
      </c>
      <c r="F4" s="2303"/>
      <c r="G4" s="2304"/>
    </row>
    <row r="5" spans="1:24" ht="21.75" customHeight="1">
      <c r="A5" s="2301"/>
      <c r="B5" s="2131" t="s">
        <v>35</v>
      </c>
      <c r="C5" s="2132" t="s">
        <v>36</v>
      </c>
      <c r="D5" s="2133" t="s">
        <v>17</v>
      </c>
      <c r="E5" s="2132" t="s">
        <v>35</v>
      </c>
      <c r="F5" s="2132" t="s">
        <v>36</v>
      </c>
      <c r="G5" s="2133" t="s">
        <v>17</v>
      </c>
    </row>
    <row r="6" spans="1:24">
      <c r="A6" s="2134">
        <v>37986</v>
      </c>
      <c r="B6" s="2135">
        <v>568158</v>
      </c>
      <c r="C6" s="2136">
        <v>418380</v>
      </c>
      <c r="D6" s="2137">
        <f t="shared" ref="D6:D20" si="0">+C6+B6</f>
        <v>986538</v>
      </c>
      <c r="E6" s="2136">
        <v>350832</v>
      </c>
      <c r="F6" s="2136">
        <v>226037</v>
      </c>
      <c r="G6" s="2137">
        <f>+F6+E6</f>
        <v>576869</v>
      </c>
      <c r="H6" s="12"/>
      <c r="I6" s="12"/>
      <c r="W6" s="321"/>
      <c r="X6" s="321"/>
    </row>
    <row r="7" spans="1:24">
      <c r="A7" s="2138">
        <v>38352</v>
      </c>
      <c r="B7" s="2139">
        <v>685676</v>
      </c>
      <c r="C7" s="2140">
        <v>504526</v>
      </c>
      <c r="D7" s="2141">
        <f t="shared" si="0"/>
        <v>1190202</v>
      </c>
      <c r="E7" s="2140">
        <v>356770</v>
      </c>
      <c r="F7" s="2140">
        <v>236516</v>
      </c>
      <c r="G7" s="2141">
        <f t="shared" ref="G7:G16" si="1">+F7+E7</f>
        <v>593286</v>
      </c>
      <c r="H7" s="12"/>
      <c r="I7" s="12"/>
      <c r="W7" s="322"/>
      <c r="X7" s="82"/>
    </row>
    <row r="8" spans="1:24" ht="16.5" customHeight="1">
      <c r="A8" s="2138">
        <v>38717</v>
      </c>
      <c r="B8" s="2139">
        <v>828566</v>
      </c>
      <c r="C8" s="2140">
        <v>600955</v>
      </c>
      <c r="D8" s="2141">
        <f t="shared" si="0"/>
        <v>1429521</v>
      </c>
      <c r="E8" s="2140">
        <v>386054</v>
      </c>
      <c r="F8" s="2140">
        <v>240561</v>
      </c>
      <c r="G8" s="2141">
        <f t="shared" si="1"/>
        <v>626615</v>
      </c>
      <c r="H8" s="12"/>
      <c r="I8" s="12"/>
      <c r="P8" s="238"/>
      <c r="W8" s="322"/>
      <c r="X8" s="82"/>
    </row>
    <row r="9" spans="1:24">
      <c r="A9" s="2138">
        <v>39082</v>
      </c>
      <c r="B9" s="2139">
        <v>930043</v>
      </c>
      <c r="C9" s="2140">
        <v>658578</v>
      </c>
      <c r="D9" s="2141">
        <f t="shared" si="0"/>
        <v>1588621</v>
      </c>
      <c r="E9" s="2140">
        <v>486327</v>
      </c>
      <c r="F9" s="2140">
        <v>322169</v>
      </c>
      <c r="G9" s="2141">
        <f t="shared" si="1"/>
        <v>808496</v>
      </c>
      <c r="H9" s="12"/>
      <c r="I9" s="12"/>
      <c r="P9" s="238"/>
      <c r="W9" s="322"/>
      <c r="X9" s="82"/>
    </row>
    <row r="10" spans="1:24">
      <c r="A10" s="2138">
        <v>39417</v>
      </c>
      <c r="B10" s="2139">
        <v>1055907</v>
      </c>
      <c r="C10" s="2140">
        <v>741120</v>
      </c>
      <c r="D10" s="2141">
        <f t="shared" si="0"/>
        <v>1797027</v>
      </c>
      <c r="E10" s="2140">
        <v>549737</v>
      </c>
      <c r="F10" s="2140">
        <v>363466</v>
      </c>
      <c r="G10" s="2141">
        <f t="shared" si="1"/>
        <v>913203</v>
      </c>
      <c r="H10" s="12"/>
      <c r="I10" s="12"/>
      <c r="J10" s="129"/>
      <c r="P10" s="238"/>
      <c r="W10" s="322"/>
      <c r="X10" s="82"/>
    </row>
    <row r="11" spans="1:24">
      <c r="A11" s="2138">
        <v>39783</v>
      </c>
      <c r="B11" s="2139">
        <v>1165631</v>
      </c>
      <c r="C11" s="2140">
        <v>818089</v>
      </c>
      <c r="D11" s="2141">
        <f t="shared" si="0"/>
        <v>1983720</v>
      </c>
      <c r="E11" s="2140">
        <v>552570</v>
      </c>
      <c r="F11" s="2140">
        <v>377173</v>
      </c>
      <c r="G11" s="2141">
        <f t="shared" si="1"/>
        <v>929743</v>
      </c>
      <c r="H11" s="12"/>
      <c r="I11" s="12"/>
      <c r="J11" s="190"/>
      <c r="K11" s="69" t="s">
        <v>25</v>
      </c>
      <c r="P11" s="238"/>
      <c r="W11" s="322"/>
      <c r="X11" s="82"/>
    </row>
    <row r="12" spans="1:24">
      <c r="A12" s="2138">
        <v>40148</v>
      </c>
      <c r="B12" s="2139">
        <v>1281904</v>
      </c>
      <c r="C12" s="2140">
        <v>911986</v>
      </c>
      <c r="D12" s="2141">
        <f t="shared" si="0"/>
        <v>2193890</v>
      </c>
      <c r="E12" s="2140">
        <v>634008</v>
      </c>
      <c r="F12" s="2140">
        <v>484285</v>
      </c>
      <c r="G12" s="2141">
        <f t="shared" si="1"/>
        <v>1118293</v>
      </c>
      <c r="H12" s="12"/>
      <c r="I12" s="12"/>
      <c r="W12" s="322"/>
      <c r="X12" s="82"/>
    </row>
    <row r="13" spans="1:24">
      <c r="A13" s="2138">
        <v>40513</v>
      </c>
      <c r="B13" s="2139">
        <v>1383536</v>
      </c>
      <c r="C13" s="2140">
        <v>991247</v>
      </c>
      <c r="D13" s="2141">
        <f t="shared" si="0"/>
        <v>2374783</v>
      </c>
      <c r="E13" s="2140">
        <v>675015</v>
      </c>
      <c r="F13" s="2140">
        <v>514586</v>
      </c>
      <c r="G13" s="2141">
        <f t="shared" si="1"/>
        <v>1189601</v>
      </c>
      <c r="H13" s="12"/>
      <c r="I13" s="12"/>
      <c r="W13" s="322"/>
      <c r="X13" s="82"/>
    </row>
    <row r="14" spans="1:24">
      <c r="A14" s="2138">
        <v>40878</v>
      </c>
      <c r="B14" s="2139">
        <v>1480731</v>
      </c>
      <c r="C14" s="2140">
        <v>1072243</v>
      </c>
      <c r="D14" s="2141">
        <f t="shared" si="0"/>
        <v>2552974</v>
      </c>
      <c r="E14" s="2140">
        <v>702422</v>
      </c>
      <c r="F14" s="2140">
        <v>540358</v>
      </c>
      <c r="G14" s="2141">
        <f t="shared" si="1"/>
        <v>1242780</v>
      </c>
      <c r="H14" s="12"/>
      <c r="I14" s="12"/>
      <c r="W14" s="322"/>
      <c r="X14" s="82"/>
    </row>
    <row r="15" spans="1:24">
      <c r="A15" s="2138">
        <v>41244</v>
      </c>
      <c r="B15" s="2139">
        <v>1570504</v>
      </c>
      <c r="C15" s="2140">
        <v>1143945</v>
      </c>
      <c r="D15" s="2141">
        <f t="shared" si="0"/>
        <v>2714449</v>
      </c>
      <c r="E15" s="2140">
        <v>726141</v>
      </c>
      <c r="F15" s="2140">
        <v>564996</v>
      </c>
      <c r="G15" s="2141">
        <f t="shared" si="1"/>
        <v>1291137</v>
      </c>
      <c r="H15" s="12"/>
      <c r="I15" s="12"/>
      <c r="W15" s="322"/>
      <c r="X15" s="82"/>
    </row>
    <row r="16" spans="1:24">
      <c r="A16" s="2138">
        <v>41609</v>
      </c>
      <c r="B16" s="2139">
        <v>1661097</v>
      </c>
      <c r="C16" s="2140">
        <v>1220033</v>
      </c>
      <c r="D16" s="2141">
        <f t="shared" si="0"/>
        <v>2881130</v>
      </c>
      <c r="E16" s="2140">
        <v>770060</v>
      </c>
      <c r="F16" s="2140">
        <v>606906</v>
      </c>
      <c r="G16" s="2141">
        <f t="shared" si="1"/>
        <v>1376966</v>
      </c>
      <c r="H16" s="12"/>
      <c r="I16" s="12"/>
      <c r="W16" s="322"/>
      <c r="X16" s="82"/>
    </row>
    <row r="17" spans="1:24">
      <c r="A17" s="2138">
        <v>41974</v>
      </c>
      <c r="B17" s="2139">
        <v>1759926</v>
      </c>
      <c r="C17" s="2140">
        <v>1309974</v>
      </c>
      <c r="D17" s="2141">
        <f t="shared" si="0"/>
        <v>3069900</v>
      </c>
      <c r="E17" s="2140">
        <v>835620</v>
      </c>
      <c r="F17" s="2140">
        <v>672772</v>
      </c>
      <c r="G17" s="2141">
        <f>+F17+E17</f>
        <v>1508392</v>
      </c>
      <c r="W17" s="322"/>
      <c r="X17" s="82"/>
    </row>
    <row r="18" spans="1:24">
      <c r="A18" s="2138" t="s">
        <v>870</v>
      </c>
      <c r="B18" s="2139">
        <v>1864734</v>
      </c>
      <c r="C18" s="2140">
        <v>1405023</v>
      </c>
      <c r="D18" s="2141">
        <f>+C18+B18</f>
        <v>3269757</v>
      </c>
      <c r="E18" s="2140">
        <v>892937</v>
      </c>
      <c r="F18" s="2140">
        <v>724170</v>
      </c>
      <c r="G18" s="2141">
        <f>+F18+E18</f>
        <v>1617107</v>
      </c>
    </row>
    <row r="19" spans="1:24">
      <c r="A19" s="2138">
        <v>42720</v>
      </c>
      <c r="B19" s="2139">
        <v>1974015</v>
      </c>
      <c r="C19" s="2140">
        <v>1499879</v>
      </c>
      <c r="D19" s="2141">
        <f>+C19+B19</f>
        <v>3473894</v>
      </c>
      <c r="E19" s="2140">
        <v>958167</v>
      </c>
      <c r="F19" s="2140">
        <v>767635</v>
      </c>
      <c r="G19" s="2141">
        <f>+F19+E19</f>
        <v>1725802</v>
      </c>
    </row>
    <row r="20" spans="1:24">
      <c r="A20" s="2142">
        <v>43056</v>
      </c>
      <c r="B20" s="2143">
        <v>2086447</v>
      </c>
      <c r="C20" s="2144">
        <v>1594307</v>
      </c>
      <c r="D20" s="2145">
        <f t="shared" si="0"/>
        <v>3680754</v>
      </c>
      <c r="E20" s="2144">
        <v>1003151</v>
      </c>
      <c r="F20" s="2144">
        <v>800863</v>
      </c>
      <c r="G20" s="2145">
        <f>+F20+E20</f>
        <v>1804014</v>
      </c>
    </row>
    <row r="21" spans="1:24">
      <c r="A21" s="38"/>
      <c r="B21" s="38"/>
      <c r="C21" s="38"/>
      <c r="D21" s="38"/>
      <c r="E21" s="38"/>
      <c r="F21" s="38"/>
      <c r="G21" s="38"/>
      <c r="H21" s="84"/>
      <c r="I21" s="84"/>
      <c r="P21" s="822"/>
      <c r="Q21" s="822"/>
    </row>
    <row r="22" spans="1:24">
      <c r="A22" s="39"/>
      <c r="B22" s="39"/>
      <c r="C22" s="39"/>
      <c r="D22" s="39"/>
      <c r="E22" s="39"/>
      <c r="F22" s="39"/>
      <c r="G22" s="39"/>
      <c r="H22" s="72"/>
      <c r="I22" s="84"/>
      <c r="P22" s="821"/>
      <c r="Q22" s="821"/>
    </row>
    <row r="23" spans="1:24">
      <c r="A23" s="1207"/>
      <c r="B23" s="72"/>
      <c r="C23" s="72"/>
      <c r="D23" s="72"/>
      <c r="E23" s="72"/>
      <c r="F23" s="72"/>
      <c r="G23" s="72"/>
      <c r="H23" s="72"/>
      <c r="I23" s="84"/>
    </row>
    <row r="24" spans="1:24">
      <c r="A24" s="1207"/>
      <c r="B24" s="1208"/>
      <c r="C24" s="1208"/>
      <c r="D24" s="1208"/>
      <c r="E24" s="1208"/>
      <c r="F24" s="87"/>
      <c r="G24" s="72"/>
      <c r="H24" s="72"/>
      <c r="I24" s="84"/>
    </row>
    <row r="25" spans="1:24">
      <c r="A25" s="837"/>
      <c r="B25" s="1401"/>
      <c r="C25" s="1401"/>
      <c r="D25" s="1401"/>
      <c r="E25" s="1401"/>
      <c r="F25" s="1402"/>
      <c r="G25" s="72"/>
      <c r="H25" s="72"/>
      <c r="I25" s="84"/>
    </row>
    <row r="26" spans="1:24" ht="25.5">
      <c r="A26" s="837" t="s">
        <v>134</v>
      </c>
      <c r="B26" s="819" t="s">
        <v>476</v>
      </c>
      <c r="C26" s="819" t="s">
        <v>478</v>
      </c>
      <c r="D26" s="819" t="s">
        <v>479</v>
      </c>
      <c r="E26" s="819" t="s">
        <v>477</v>
      </c>
      <c r="F26" s="1402"/>
      <c r="G26" s="72"/>
      <c r="H26" s="72"/>
      <c r="I26" s="84"/>
    </row>
    <row r="27" spans="1:24">
      <c r="A27" s="837">
        <f t="shared" ref="A27:B39" si="2">+A6</f>
        <v>37986</v>
      </c>
      <c r="B27" s="820">
        <f t="shared" si="2"/>
        <v>568158</v>
      </c>
      <c r="C27" s="820">
        <f t="shared" ref="C27:C38" si="3">+E6</f>
        <v>350832</v>
      </c>
      <c r="D27" s="820">
        <f t="shared" ref="D27:D39" si="4">+C6*$K$30</f>
        <v>-418380</v>
      </c>
      <c r="E27" s="820">
        <f t="shared" ref="E27:E39" si="5">+$K$30*F6</f>
        <v>-226037</v>
      </c>
      <c r="F27" s="1402"/>
      <c r="G27" s="72"/>
      <c r="H27" s="72"/>
      <c r="I27" s="84"/>
    </row>
    <row r="28" spans="1:24">
      <c r="A28" s="837">
        <f t="shared" si="2"/>
        <v>38352</v>
      </c>
      <c r="B28" s="820">
        <f t="shared" si="2"/>
        <v>685676</v>
      </c>
      <c r="C28" s="820">
        <f t="shared" si="3"/>
        <v>356770</v>
      </c>
      <c r="D28" s="820">
        <f t="shared" si="4"/>
        <v>-504526</v>
      </c>
      <c r="E28" s="820">
        <f t="shared" si="5"/>
        <v>-236516</v>
      </c>
      <c r="F28" s="1402"/>
      <c r="G28" s="72"/>
      <c r="H28" s="72"/>
      <c r="I28" s="84"/>
    </row>
    <row r="29" spans="1:24">
      <c r="A29" s="837">
        <f t="shared" si="2"/>
        <v>38717</v>
      </c>
      <c r="B29" s="820">
        <f t="shared" si="2"/>
        <v>828566</v>
      </c>
      <c r="C29" s="820">
        <f t="shared" si="3"/>
        <v>386054</v>
      </c>
      <c r="D29" s="820">
        <f t="shared" si="4"/>
        <v>-600955</v>
      </c>
      <c r="E29" s="820">
        <f t="shared" si="5"/>
        <v>-240561</v>
      </c>
      <c r="F29" s="1402"/>
      <c r="G29" s="72"/>
      <c r="H29" s="72"/>
      <c r="I29" s="84"/>
    </row>
    <row r="30" spans="1:24">
      <c r="A30" s="837">
        <f t="shared" si="2"/>
        <v>39082</v>
      </c>
      <c r="B30" s="820">
        <f t="shared" si="2"/>
        <v>930043</v>
      </c>
      <c r="C30" s="820">
        <f t="shared" si="3"/>
        <v>486327</v>
      </c>
      <c r="D30" s="820">
        <f t="shared" si="4"/>
        <v>-658578</v>
      </c>
      <c r="E30" s="820">
        <f t="shared" si="5"/>
        <v>-322169</v>
      </c>
      <c r="F30" s="1402"/>
      <c r="G30" s="72"/>
      <c r="H30" s="72"/>
      <c r="I30" s="84"/>
      <c r="K30" s="69">
        <f>+-1</f>
        <v>-1</v>
      </c>
    </row>
    <row r="31" spans="1:24">
      <c r="A31" s="837">
        <f t="shared" si="2"/>
        <v>39417</v>
      </c>
      <c r="B31" s="820">
        <f t="shared" si="2"/>
        <v>1055907</v>
      </c>
      <c r="C31" s="820">
        <f t="shared" si="3"/>
        <v>549737</v>
      </c>
      <c r="D31" s="820">
        <f t="shared" si="4"/>
        <v>-741120</v>
      </c>
      <c r="E31" s="820">
        <f t="shared" si="5"/>
        <v>-363466</v>
      </c>
      <c r="F31" s="1402"/>
      <c r="G31" s="72"/>
      <c r="H31" s="72"/>
      <c r="I31" s="84"/>
    </row>
    <row r="32" spans="1:24">
      <c r="A32" s="837">
        <f t="shared" si="2"/>
        <v>39783</v>
      </c>
      <c r="B32" s="820">
        <f t="shared" si="2"/>
        <v>1165631</v>
      </c>
      <c r="C32" s="820">
        <f t="shared" si="3"/>
        <v>552570</v>
      </c>
      <c r="D32" s="820">
        <f t="shared" si="4"/>
        <v>-818089</v>
      </c>
      <c r="E32" s="820">
        <f t="shared" si="5"/>
        <v>-377173</v>
      </c>
      <c r="F32" s="1402"/>
      <c r="G32" s="72"/>
      <c r="H32" s="72"/>
      <c r="I32" s="84"/>
    </row>
    <row r="33" spans="1:9">
      <c r="A33" s="837">
        <f t="shared" si="2"/>
        <v>40148</v>
      </c>
      <c r="B33" s="820">
        <f t="shared" si="2"/>
        <v>1281904</v>
      </c>
      <c r="C33" s="820">
        <f t="shared" si="3"/>
        <v>634008</v>
      </c>
      <c r="D33" s="820">
        <f t="shared" si="4"/>
        <v>-911986</v>
      </c>
      <c r="E33" s="820">
        <f t="shared" si="5"/>
        <v>-484285</v>
      </c>
      <c r="F33" s="1402"/>
      <c r="G33" s="72"/>
      <c r="H33" s="72"/>
      <c r="I33" s="84"/>
    </row>
    <row r="34" spans="1:9">
      <c r="A34" s="837">
        <f t="shared" si="2"/>
        <v>40513</v>
      </c>
      <c r="B34" s="820">
        <f t="shared" si="2"/>
        <v>1383536</v>
      </c>
      <c r="C34" s="820">
        <f t="shared" si="3"/>
        <v>675015</v>
      </c>
      <c r="D34" s="820">
        <f t="shared" si="4"/>
        <v>-991247</v>
      </c>
      <c r="E34" s="820">
        <f t="shared" si="5"/>
        <v>-514586</v>
      </c>
      <c r="F34" s="1402"/>
      <c r="G34" s="72"/>
      <c r="H34" s="72"/>
      <c r="I34" s="84"/>
    </row>
    <row r="35" spans="1:9">
      <c r="A35" s="837">
        <f t="shared" si="2"/>
        <v>40878</v>
      </c>
      <c r="B35" s="820">
        <f t="shared" si="2"/>
        <v>1480731</v>
      </c>
      <c r="C35" s="820">
        <f t="shared" si="3"/>
        <v>702422</v>
      </c>
      <c r="D35" s="820">
        <f t="shared" si="4"/>
        <v>-1072243</v>
      </c>
      <c r="E35" s="820">
        <f t="shared" si="5"/>
        <v>-540358</v>
      </c>
      <c r="F35" s="1402"/>
      <c r="G35" s="72"/>
      <c r="H35" s="72"/>
      <c r="I35" s="84"/>
    </row>
    <row r="36" spans="1:9">
      <c r="A36" s="837">
        <f t="shared" si="2"/>
        <v>41244</v>
      </c>
      <c r="B36" s="820">
        <f t="shared" si="2"/>
        <v>1570504</v>
      </c>
      <c r="C36" s="820">
        <f t="shared" si="3"/>
        <v>726141</v>
      </c>
      <c r="D36" s="820">
        <f t="shared" si="4"/>
        <v>-1143945</v>
      </c>
      <c r="E36" s="820">
        <f t="shared" si="5"/>
        <v>-564996</v>
      </c>
      <c r="F36" s="1402"/>
      <c r="G36" s="72"/>
      <c r="H36" s="72"/>
      <c r="I36" s="84"/>
    </row>
    <row r="37" spans="1:9">
      <c r="A37" s="837">
        <f t="shared" si="2"/>
        <v>41609</v>
      </c>
      <c r="B37" s="820">
        <f t="shared" si="2"/>
        <v>1661097</v>
      </c>
      <c r="C37" s="820">
        <f t="shared" si="3"/>
        <v>770060</v>
      </c>
      <c r="D37" s="820">
        <f t="shared" si="4"/>
        <v>-1220033</v>
      </c>
      <c r="E37" s="820">
        <f t="shared" si="5"/>
        <v>-606906</v>
      </c>
      <c r="F37" s="1402"/>
      <c r="G37" s="72"/>
      <c r="H37" s="72"/>
      <c r="I37" s="84"/>
    </row>
    <row r="38" spans="1:9">
      <c r="A38" s="837">
        <f t="shared" si="2"/>
        <v>41974</v>
      </c>
      <c r="B38" s="820">
        <f t="shared" si="2"/>
        <v>1759926</v>
      </c>
      <c r="C38" s="820">
        <f t="shared" si="3"/>
        <v>835620</v>
      </c>
      <c r="D38" s="820">
        <f t="shared" si="4"/>
        <v>-1309974</v>
      </c>
      <c r="E38" s="820">
        <f t="shared" si="5"/>
        <v>-672772</v>
      </c>
      <c r="F38" s="1402"/>
      <c r="G38" s="72"/>
      <c r="H38" s="72"/>
      <c r="I38" s="84"/>
    </row>
    <row r="39" spans="1:9">
      <c r="A39" s="837" t="str">
        <f t="shared" si="2"/>
        <v>Dic-15</v>
      </c>
      <c r="B39" s="820">
        <f t="shared" si="2"/>
        <v>1864734</v>
      </c>
      <c r="C39" s="820">
        <f>+E18</f>
        <v>892937</v>
      </c>
      <c r="D39" s="820">
        <f t="shared" si="4"/>
        <v>-1405023</v>
      </c>
      <c r="E39" s="820">
        <f t="shared" si="5"/>
        <v>-724170</v>
      </c>
      <c r="F39" s="1402"/>
      <c r="G39" s="72"/>
      <c r="H39" s="72"/>
      <c r="I39" s="84"/>
    </row>
    <row r="40" spans="1:9">
      <c r="A40" s="837">
        <f>+A20</f>
        <v>43056</v>
      </c>
      <c r="B40" s="820">
        <f>+B20</f>
        <v>2086447</v>
      </c>
      <c r="C40" s="820">
        <f>+E20</f>
        <v>1003151</v>
      </c>
      <c r="D40" s="820">
        <f>+C20*$K$30</f>
        <v>-1594307</v>
      </c>
      <c r="E40" s="820">
        <f>+$K$30*F20</f>
        <v>-800863</v>
      </c>
      <c r="F40" s="1402"/>
      <c r="G40" s="72"/>
      <c r="H40" s="72"/>
      <c r="I40" s="84"/>
    </row>
    <row r="41" spans="1:9">
      <c r="A41" s="837"/>
      <c r="B41" s="1401"/>
      <c r="C41" s="1401"/>
      <c r="D41" s="1401"/>
      <c r="E41" s="1401"/>
      <c r="F41" s="1402"/>
      <c r="G41" s="72"/>
      <c r="H41" s="84"/>
      <c r="I41" s="84"/>
    </row>
    <row r="42" spans="1:9">
      <c r="A42" s="1207"/>
      <c r="B42" s="87"/>
      <c r="C42" s="87"/>
      <c r="D42" s="87"/>
      <c r="E42" s="87"/>
      <c r="F42" s="87"/>
      <c r="G42" s="72"/>
      <c r="H42" s="84"/>
      <c r="I42" s="84"/>
    </row>
    <row r="43" spans="1:9">
      <c r="A43" s="1207"/>
      <c r="B43" s="87"/>
      <c r="C43" s="87"/>
      <c r="D43" s="87"/>
      <c r="E43" s="87"/>
      <c r="F43" s="87"/>
      <c r="G43" s="87"/>
      <c r="H43" s="84"/>
      <c r="I43" s="84"/>
    </row>
    <row r="44" spans="1:9">
      <c r="A44" s="1207"/>
      <c r="B44" s="87"/>
      <c r="C44" s="87"/>
      <c r="D44" s="87"/>
      <c r="E44" s="87"/>
      <c r="F44" s="72"/>
      <c r="G44" s="72"/>
      <c r="H44" s="84"/>
      <c r="I44" s="84"/>
    </row>
    <row r="45" spans="1:9">
      <c r="A45" s="1207"/>
      <c r="B45" s="72"/>
      <c r="C45" s="72"/>
      <c r="D45" s="72"/>
      <c r="E45" s="72"/>
      <c r="F45" s="72"/>
      <c r="G45" s="72"/>
      <c r="H45" s="84"/>
      <c r="I45" s="84"/>
    </row>
    <row r="46" spans="1:9">
      <c r="A46" s="1207"/>
      <c r="B46" s="72"/>
      <c r="C46" s="72"/>
      <c r="D46" s="72"/>
      <c r="E46" s="72"/>
      <c r="F46" s="84"/>
      <c r="G46" s="84"/>
    </row>
    <row r="47" spans="1:9">
      <c r="A47" s="837"/>
      <c r="B47" s="84"/>
      <c r="C47" s="84"/>
      <c r="D47" s="84"/>
      <c r="E47" s="84"/>
      <c r="F47" s="84"/>
      <c r="G47" s="84"/>
    </row>
    <row r="48" spans="1:9">
      <c r="A48" s="84"/>
      <c r="B48" s="84"/>
      <c r="C48" s="84"/>
      <c r="D48" s="84"/>
      <c r="E48" s="84"/>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U29" sqref="U29"/>
    </sheetView>
  </sheetViews>
  <sheetFormatPr baseColWidth="10" defaultColWidth="11.42578125" defaultRowHeight="15"/>
  <cols>
    <col min="1" max="1" width="22.28515625" style="69" customWidth="1"/>
    <col min="2" max="2" width="17.7109375" style="69" customWidth="1"/>
    <col min="3" max="3" width="17.85546875" style="69" customWidth="1"/>
    <col min="4" max="4" width="10.28515625" style="69" customWidth="1"/>
    <col min="5" max="5" width="17.5703125" style="69" customWidth="1"/>
    <col min="6" max="6" width="10.42578125" style="69" customWidth="1"/>
    <col min="7" max="7" width="11.7109375" style="69" customWidth="1"/>
    <col min="8" max="8" width="10.42578125" style="69" customWidth="1"/>
    <col min="9" max="9" width="16.140625" style="69" customWidth="1"/>
    <col min="10" max="10" width="11.140625" style="69" customWidth="1"/>
    <col min="11" max="11" width="12.5703125" style="69" customWidth="1"/>
    <col min="12" max="12" width="11.140625" style="69" customWidth="1"/>
    <col min="13" max="13" width="16.42578125" style="69" customWidth="1"/>
    <col min="14" max="14" width="12" style="69" customWidth="1"/>
    <col min="15" max="15" width="22" style="69" customWidth="1"/>
    <col min="16" max="16" width="27.7109375" style="69" customWidth="1"/>
    <col min="17" max="17" width="16.7109375" style="69" customWidth="1"/>
    <col min="18" max="18" width="15.28515625" style="69" customWidth="1"/>
    <col min="19" max="19" width="12.5703125" style="69" bestFit="1" customWidth="1"/>
    <col min="20" max="20" width="11.42578125" style="69"/>
    <col min="21" max="21" width="15.42578125" style="69" bestFit="1" customWidth="1"/>
    <col min="22" max="16384" width="11.42578125" style="69"/>
  </cols>
  <sheetData>
    <row r="1" spans="1:19" ht="111" customHeight="1">
      <c r="A1" s="2305"/>
      <c r="B1" s="2305"/>
      <c r="C1" s="2305"/>
      <c r="D1" s="2305"/>
      <c r="E1" s="2305"/>
      <c r="F1" s="2305"/>
      <c r="G1" s="2305"/>
      <c r="H1" s="2305"/>
      <c r="I1" s="2305"/>
      <c r="J1" s="2305"/>
      <c r="K1" s="2305"/>
      <c r="L1" s="2305"/>
      <c r="M1" s="2305"/>
      <c r="N1" s="2305"/>
      <c r="O1" s="2305"/>
      <c r="P1" s="2305"/>
      <c r="Q1" s="2305"/>
    </row>
    <row r="2" spans="1:19" ht="9.75" customHeight="1">
      <c r="A2" s="42"/>
      <c r="B2" s="42"/>
      <c r="C2" s="42"/>
      <c r="D2" s="42"/>
      <c r="E2" s="42"/>
      <c r="F2" s="42"/>
      <c r="G2" s="42"/>
      <c r="H2" s="42"/>
      <c r="I2" s="42"/>
      <c r="J2" s="42"/>
      <c r="K2" s="42"/>
      <c r="L2" s="42"/>
      <c r="M2" s="42"/>
      <c r="N2" s="42"/>
      <c r="O2" s="42"/>
      <c r="P2" s="42"/>
      <c r="Q2" s="42"/>
      <c r="R2" s="42"/>
      <c r="S2" s="42"/>
    </row>
    <row r="3" spans="1:19" s="32" customFormat="1" ht="29.25" customHeight="1">
      <c r="A3" s="2306" t="s">
        <v>169</v>
      </c>
      <c r="B3" s="2306"/>
      <c r="C3" s="69"/>
      <c r="D3" s="69"/>
      <c r="E3" s="69"/>
      <c r="F3" s="42"/>
      <c r="G3" s="42"/>
      <c r="H3" s="42"/>
      <c r="I3" s="42"/>
      <c r="J3" s="42"/>
      <c r="K3" s="42"/>
      <c r="L3" s="42"/>
      <c r="M3" s="42"/>
      <c r="N3" s="42"/>
      <c r="O3" s="42"/>
      <c r="P3" s="42"/>
      <c r="Q3" s="42"/>
      <c r="R3" s="42"/>
      <c r="S3" s="42"/>
    </row>
    <row r="4" spans="1:19" s="32" customFormat="1" ht="29.25" customHeight="1">
      <c r="A4" s="289" t="s">
        <v>168</v>
      </c>
      <c r="B4" s="1123" t="s">
        <v>634</v>
      </c>
      <c r="C4" s="69"/>
      <c r="D4" s="69"/>
      <c r="E4" s="69"/>
      <c r="F4" s="1949"/>
      <c r="G4" s="39"/>
      <c r="H4" s="39"/>
      <c r="I4" s="1950"/>
      <c r="J4" s="86"/>
      <c r="K4" s="86"/>
      <c r="L4" s="86"/>
      <c r="M4" s="69"/>
      <c r="N4" s="69"/>
      <c r="O4" s="69"/>
      <c r="P4" s="69"/>
      <c r="Q4" s="69"/>
      <c r="R4" s="102"/>
    </row>
    <row r="5" spans="1:19" s="32" customFormat="1" ht="21">
      <c r="A5" s="678" t="s">
        <v>20</v>
      </c>
      <c r="B5" s="1147">
        <v>733</v>
      </c>
      <c r="C5" s="69"/>
      <c r="D5" s="69"/>
      <c r="E5" s="69"/>
      <c r="F5" s="1949"/>
      <c r="G5" s="39"/>
      <c r="H5" s="39"/>
      <c r="I5" s="1950"/>
      <c r="J5" s="86"/>
      <c r="K5" s="86"/>
      <c r="L5" s="86"/>
      <c r="M5" s="69"/>
      <c r="N5" s="69"/>
      <c r="O5" s="69"/>
      <c r="P5" s="69"/>
      <c r="Q5" s="69"/>
      <c r="R5" s="102"/>
    </row>
    <row r="6" spans="1:19" s="32" customFormat="1" ht="21">
      <c r="A6" s="678" t="s">
        <v>21</v>
      </c>
      <c r="B6" s="679">
        <v>1859</v>
      </c>
      <c r="C6" s="69"/>
      <c r="D6" s="69"/>
      <c r="E6" s="69"/>
      <c r="F6" s="1949"/>
      <c r="G6" s="39"/>
      <c r="H6" s="39"/>
      <c r="I6" s="1950"/>
      <c r="J6" s="86"/>
      <c r="K6" s="86"/>
      <c r="L6" s="86"/>
      <c r="M6" s="69"/>
      <c r="N6" s="69"/>
      <c r="O6" s="69"/>
      <c r="P6" s="69"/>
      <c r="Q6" s="69"/>
      <c r="R6" s="102"/>
    </row>
    <row r="7" spans="1:19" s="32" customFormat="1" ht="21">
      <c r="A7" s="678" t="s">
        <v>22</v>
      </c>
      <c r="B7" s="679">
        <v>1247</v>
      </c>
      <c r="C7" s="69"/>
      <c r="D7" s="69"/>
      <c r="E7" s="69"/>
      <c r="F7" s="1949"/>
      <c r="G7" s="39"/>
      <c r="H7" s="39"/>
      <c r="I7" s="1950"/>
      <c r="J7" s="86"/>
      <c r="K7" s="86"/>
      <c r="L7" s="86"/>
      <c r="M7" s="69"/>
      <c r="N7" s="69"/>
      <c r="O7" s="69"/>
      <c r="P7" s="69"/>
      <c r="Q7" s="69"/>
      <c r="R7" s="102"/>
    </row>
    <row r="8" spans="1:19" s="32" customFormat="1" ht="21">
      <c r="A8" s="678" t="s">
        <v>23</v>
      </c>
      <c r="B8" s="679">
        <v>1028</v>
      </c>
      <c r="C8" s="69"/>
      <c r="D8" s="69"/>
      <c r="E8" s="69"/>
      <c r="F8" s="1949"/>
      <c r="G8" s="39"/>
      <c r="H8" s="39"/>
      <c r="I8" s="1950"/>
      <c r="J8" s="86"/>
      <c r="K8" s="86"/>
      <c r="L8" s="86"/>
      <c r="M8" s="69"/>
      <c r="N8" s="69"/>
      <c r="O8" s="69"/>
      <c r="P8" s="69"/>
      <c r="Q8" s="69"/>
      <c r="R8" s="44"/>
      <c r="S8" s="45"/>
    </row>
    <row r="9" spans="1:19" s="32" customFormat="1" ht="21">
      <c r="A9" s="678" t="s">
        <v>24</v>
      </c>
      <c r="B9" s="679">
        <v>25287</v>
      </c>
      <c r="C9" s="69"/>
      <c r="D9" s="69"/>
      <c r="E9" s="69"/>
      <c r="F9" s="1949"/>
      <c r="G9" s="39"/>
      <c r="H9" s="39"/>
      <c r="I9" s="1950"/>
      <c r="J9" s="86"/>
      <c r="K9" s="86"/>
      <c r="L9" s="86"/>
      <c r="M9" s="69"/>
      <c r="N9" s="69"/>
      <c r="O9" s="69"/>
      <c r="P9" s="69"/>
      <c r="Q9" s="69"/>
      <c r="R9" s="102"/>
    </row>
    <row r="10" spans="1:19" s="32" customFormat="1" ht="21">
      <c r="A10" s="678" t="s">
        <v>170</v>
      </c>
      <c r="B10" s="679">
        <v>10644</v>
      </c>
      <c r="C10" s="69"/>
      <c r="D10" s="69"/>
      <c r="E10" s="69"/>
      <c r="F10" s="1952"/>
      <c r="G10" s="39"/>
      <c r="H10" s="39"/>
      <c r="J10" s="86"/>
      <c r="K10" s="86"/>
      <c r="L10" s="86"/>
      <c r="M10" s="69"/>
      <c r="N10" s="69"/>
      <c r="O10" s="69"/>
      <c r="P10" s="69"/>
      <c r="Q10" s="69"/>
      <c r="R10" s="102"/>
    </row>
    <row r="11" spans="1:19" s="32" customFormat="1" ht="19.5" customHeight="1">
      <c r="A11" s="678" t="s">
        <v>207</v>
      </c>
      <c r="B11" s="679">
        <v>6268</v>
      </c>
      <c r="C11" s="69"/>
      <c r="D11" s="69"/>
      <c r="E11" s="69"/>
      <c r="F11" s="1951"/>
      <c r="G11" s="39"/>
      <c r="H11" s="39"/>
      <c r="I11" s="1951"/>
      <c r="J11" s="86"/>
      <c r="K11" s="86"/>
      <c r="L11" s="86"/>
      <c r="M11" s="69"/>
      <c r="N11" s="69"/>
      <c r="O11" s="69"/>
      <c r="P11" s="69"/>
      <c r="Q11" s="69"/>
      <c r="R11" s="102"/>
    </row>
    <row r="12" spans="1:19" s="32" customFormat="1" ht="19.5" customHeight="1">
      <c r="A12" s="678" t="s">
        <v>437</v>
      </c>
      <c r="B12" s="681">
        <v>10046</v>
      </c>
      <c r="C12" s="69"/>
      <c r="D12" s="69"/>
      <c r="E12" s="69"/>
      <c r="F12" s="1951"/>
      <c r="G12" s="39"/>
      <c r="H12" s="39"/>
      <c r="J12" s="86"/>
      <c r="K12" s="86"/>
      <c r="L12" s="86"/>
      <c r="M12" s="69"/>
      <c r="N12" s="69"/>
      <c r="O12" s="69"/>
      <c r="P12" s="69"/>
      <c r="Q12" s="69"/>
      <c r="R12" s="102"/>
    </row>
    <row r="13" spans="1:19" s="32" customFormat="1" ht="19.5" customHeight="1">
      <c r="A13" s="678" t="s">
        <v>503</v>
      </c>
      <c r="B13" s="681">
        <v>15740</v>
      </c>
      <c r="C13" s="69"/>
      <c r="D13" s="69"/>
      <c r="G13" s="46"/>
      <c r="H13" s="69"/>
      <c r="I13" s="86"/>
      <c r="J13" s="86"/>
      <c r="K13" s="86"/>
      <c r="L13" s="86"/>
      <c r="M13" s="69"/>
      <c r="N13" s="69"/>
      <c r="O13" s="69"/>
      <c r="P13" s="69"/>
      <c r="Q13" s="69"/>
      <c r="R13" s="102"/>
    </row>
    <row r="14" spans="1:19" s="32" customFormat="1" ht="19.5" customHeight="1">
      <c r="A14" s="678" t="s">
        <v>513</v>
      </c>
      <c r="B14" s="681">
        <v>32365</v>
      </c>
      <c r="C14" s="69"/>
      <c r="D14" s="69"/>
      <c r="E14" s="69"/>
      <c r="G14" s="46"/>
      <c r="H14" s="69"/>
      <c r="I14" s="86"/>
      <c r="J14" s="86"/>
      <c r="K14" s="86"/>
      <c r="L14" s="86"/>
      <c r="M14" s="69"/>
      <c r="N14" s="69"/>
      <c r="O14" s="69"/>
      <c r="P14" s="69"/>
      <c r="Q14" s="69"/>
      <c r="R14" s="102"/>
    </row>
    <row r="15" spans="1:19" s="32" customFormat="1" ht="19.5" customHeight="1">
      <c r="A15" s="678" t="s">
        <v>868</v>
      </c>
      <c r="B15" s="681">
        <f>4157+38433</f>
        <v>42590</v>
      </c>
      <c r="C15" s="69"/>
      <c r="D15" s="69"/>
      <c r="E15" s="69"/>
      <c r="G15" s="46"/>
      <c r="H15" s="69"/>
      <c r="I15" s="86"/>
      <c r="J15" s="86"/>
      <c r="K15" s="86"/>
      <c r="L15" s="86"/>
      <c r="M15" s="69"/>
      <c r="N15" s="69"/>
      <c r="O15" s="69"/>
      <c r="P15" s="69"/>
      <c r="Q15" s="69"/>
      <c r="R15" s="102"/>
    </row>
    <row r="16" spans="1:19" s="32" customFormat="1" ht="19.5" customHeight="1">
      <c r="A16" s="678" t="s">
        <v>911</v>
      </c>
      <c r="B16" s="679">
        <f>+'III.5.13.Trasp. cedidos'!S16</f>
        <v>65077</v>
      </c>
      <c r="C16" s="956"/>
      <c r="D16" s="956"/>
      <c r="E16" s="956"/>
      <c r="G16" s="46"/>
      <c r="H16" s="956"/>
      <c r="I16" s="86"/>
      <c r="J16" s="86"/>
      <c r="K16" s="86"/>
      <c r="L16" s="86"/>
      <c r="M16" s="956"/>
      <c r="N16" s="956"/>
      <c r="O16" s="956"/>
      <c r="P16" s="956"/>
      <c r="Q16" s="956"/>
      <c r="R16" s="102"/>
    </row>
    <row r="17" spans="1:19" s="32" customFormat="1" ht="19.5" customHeight="1">
      <c r="A17" s="678" t="s">
        <v>1001</v>
      </c>
      <c r="B17" s="681">
        <v>75082</v>
      </c>
      <c r="C17" s="956"/>
      <c r="D17" s="956"/>
      <c r="E17" s="956"/>
      <c r="G17" s="46"/>
      <c r="H17" s="956"/>
      <c r="I17" s="86"/>
      <c r="J17" s="86"/>
      <c r="K17" s="86"/>
      <c r="L17" s="86"/>
      <c r="M17" s="956"/>
      <c r="N17" s="956"/>
      <c r="O17" s="956"/>
      <c r="P17" s="956"/>
      <c r="Q17" s="956"/>
      <c r="R17" s="102"/>
    </row>
    <row r="18" spans="1:19" s="32" customFormat="1" ht="21">
      <c r="A18" s="680" t="s">
        <v>17</v>
      </c>
      <c r="B18" s="1257">
        <f>SUM(B5:B17)</f>
        <v>287966</v>
      </c>
      <c r="C18" s="69"/>
      <c r="D18" s="69"/>
      <c r="E18" s="69"/>
      <c r="F18" s="46"/>
      <c r="G18" s="46"/>
      <c r="H18" s="69"/>
      <c r="I18" s="86"/>
      <c r="J18" s="86"/>
      <c r="K18" s="86"/>
      <c r="L18" s="86"/>
      <c r="M18" s="69"/>
      <c r="N18" s="69"/>
      <c r="O18" s="69"/>
      <c r="P18" s="69"/>
      <c r="Q18" s="69"/>
      <c r="R18" s="102"/>
      <c r="S18" s="101"/>
    </row>
    <row r="19" spans="1:19" s="32" customFormat="1">
      <c r="A19" s="86"/>
      <c r="B19" s="86"/>
      <c r="C19" s="86"/>
      <c r="D19" s="86"/>
      <c r="E19" s="86"/>
      <c r="F19" s="86"/>
      <c r="G19" s="86"/>
      <c r="H19" s="86"/>
      <c r="I19" s="86"/>
      <c r="J19" s="86"/>
      <c r="K19" s="86"/>
      <c r="L19" s="86"/>
      <c r="M19" s="86"/>
      <c r="N19" s="86"/>
      <c r="O19" s="86"/>
      <c r="P19" s="86"/>
      <c r="Q19" s="86"/>
      <c r="R19" s="102"/>
      <c r="S19" s="101"/>
    </row>
    <row r="20" spans="1:19" s="32" customFormat="1">
      <c r="A20" s="86"/>
      <c r="B20" s="86"/>
      <c r="C20" s="37"/>
      <c r="D20" s="37"/>
      <c r="E20" s="37"/>
      <c r="F20" s="37"/>
      <c r="G20" s="53"/>
      <c r="H20" s="37"/>
      <c r="I20" s="53"/>
      <c r="J20" s="37"/>
      <c r="K20" s="37"/>
      <c r="L20" s="37"/>
      <c r="M20" s="37"/>
      <c r="N20" s="37"/>
      <c r="O20" s="37"/>
      <c r="P20" s="53"/>
      <c r="Q20" s="18"/>
      <c r="R20" s="102"/>
      <c r="S20" s="101"/>
    </row>
    <row r="21" spans="1:19" s="32" customFormat="1">
      <c r="A21" s="86"/>
      <c r="B21" s="86"/>
      <c r="C21" s="37"/>
      <c r="D21" s="37"/>
      <c r="E21" s="37"/>
      <c r="F21" s="37"/>
      <c r="G21" s="53"/>
      <c r="H21" s="37"/>
      <c r="I21" s="53"/>
      <c r="J21" s="37"/>
      <c r="K21" s="37"/>
      <c r="L21" s="37"/>
      <c r="M21" s="53"/>
      <c r="N21" s="37"/>
      <c r="O21" s="37"/>
      <c r="P21" s="37"/>
      <c r="Q21" s="37"/>
      <c r="R21" s="102"/>
      <c r="S21" s="101"/>
    </row>
    <row r="22" spans="1:19" s="32" customFormat="1">
      <c r="A22" s="86"/>
      <c r="B22" s="86"/>
      <c r="C22" s="37"/>
      <c r="D22" s="37"/>
      <c r="E22" s="37"/>
      <c r="F22" s="37"/>
      <c r="G22" s="53"/>
      <c r="H22" s="37"/>
      <c r="I22" s="53"/>
      <c r="J22" s="37"/>
      <c r="K22" s="37"/>
      <c r="L22" s="37"/>
      <c r="M22" s="53"/>
      <c r="N22" s="37"/>
      <c r="O22" s="37"/>
      <c r="P22" s="37"/>
      <c r="Q22" s="37"/>
      <c r="R22" s="102"/>
      <c r="S22" s="102"/>
    </row>
    <row r="23" spans="1:19" s="32" customFormat="1">
      <c r="A23" s="86"/>
      <c r="B23" s="86"/>
      <c r="C23" s="37"/>
      <c r="D23" s="37"/>
      <c r="E23" s="37"/>
      <c r="F23" s="37"/>
      <c r="G23" s="53"/>
      <c r="H23" s="37"/>
      <c r="I23" s="53"/>
      <c r="J23" s="37"/>
      <c r="K23" s="37"/>
      <c r="L23" s="37"/>
      <c r="M23" s="37"/>
      <c r="N23" s="37"/>
      <c r="O23" s="37"/>
      <c r="P23" s="53"/>
      <c r="Q23" s="37"/>
      <c r="R23" s="102"/>
      <c r="S23" s="102"/>
    </row>
    <row r="24" spans="1:19" s="32" customFormat="1">
      <c r="A24" s="86"/>
      <c r="B24" s="86"/>
      <c r="C24" s="37"/>
      <c r="D24" s="37"/>
      <c r="E24" s="37"/>
      <c r="F24" s="37"/>
      <c r="G24" s="53"/>
      <c r="H24" s="37"/>
      <c r="I24" s="53"/>
      <c r="J24" s="37"/>
      <c r="K24" s="37"/>
      <c r="L24" s="37"/>
      <c r="M24" s="53"/>
      <c r="N24" s="37"/>
      <c r="O24" s="37"/>
      <c r="P24" s="53"/>
      <c r="Q24" s="53"/>
      <c r="R24" s="102"/>
      <c r="S24" s="102"/>
    </row>
    <row r="25" spans="1:19" s="32" customFormat="1">
      <c r="A25" s="86"/>
      <c r="B25" s="86"/>
      <c r="C25" s="37"/>
      <c r="D25" s="37"/>
      <c r="E25" s="37"/>
      <c r="F25" s="37"/>
      <c r="G25" s="37"/>
      <c r="H25" s="37"/>
      <c r="I25" s="53"/>
      <c r="J25" s="37"/>
      <c r="K25" s="53"/>
      <c r="L25" s="53"/>
      <c r="M25" s="37"/>
      <c r="N25" s="37"/>
      <c r="O25" s="37"/>
      <c r="P25" s="37"/>
      <c r="Q25" s="37"/>
      <c r="R25" s="102"/>
      <c r="S25" s="102"/>
    </row>
    <row r="26" spans="1:19" s="32" customFormat="1">
      <c r="A26" s="86"/>
      <c r="B26" s="86"/>
      <c r="C26" s="37"/>
      <c r="D26" s="37"/>
      <c r="E26" s="37"/>
      <c r="F26" s="37"/>
      <c r="G26" s="37"/>
      <c r="H26" s="37"/>
      <c r="I26" s="53"/>
      <c r="J26" s="37"/>
      <c r="K26" s="37"/>
      <c r="L26" s="37"/>
      <c r="M26" s="53"/>
      <c r="N26" s="37"/>
      <c r="O26" s="37"/>
      <c r="P26" s="37"/>
      <c r="Q26" s="53"/>
      <c r="R26" s="102"/>
      <c r="S26" s="102"/>
    </row>
    <row r="27" spans="1:19" s="32" customFormat="1">
      <c r="A27" s="86"/>
      <c r="B27" s="86"/>
      <c r="C27" s="37"/>
      <c r="D27" s="37"/>
      <c r="E27" s="37"/>
      <c r="F27" s="37"/>
      <c r="G27" s="53"/>
      <c r="H27" s="37"/>
      <c r="I27" s="53"/>
      <c r="J27" s="37"/>
      <c r="K27" s="37"/>
      <c r="L27" s="37"/>
      <c r="M27" s="53"/>
      <c r="N27" s="37"/>
      <c r="O27" s="37"/>
      <c r="P27" s="37"/>
      <c r="Q27" s="53"/>
      <c r="R27" s="102"/>
      <c r="S27" s="102"/>
    </row>
    <row r="28" spans="1:19" s="32" customFormat="1">
      <c r="A28" s="86"/>
      <c r="B28" s="86"/>
      <c r="C28" s="86"/>
      <c r="D28" s="19"/>
      <c r="E28" s="19"/>
      <c r="F28" s="19"/>
      <c r="G28" s="20"/>
      <c r="H28" s="19"/>
      <c r="I28" s="20"/>
      <c r="J28" s="19"/>
      <c r="K28" s="20"/>
      <c r="L28" s="20"/>
      <c r="M28" s="20"/>
      <c r="N28" s="19"/>
      <c r="O28" s="19"/>
      <c r="P28" s="19"/>
      <c r="Q28" s="21"/>
      <c r="R28" s="102"/>
      <c r="S28" s="102"/>
    </row>
    <row r="29" spans="1:19" s="32" customFormat="1">
      <c r="A29" s="86"/>
      <c r="B29" s="86"/>
      <c r="C29" s="37"/>
      <c r="D29" s="37"/>
      <c r="E29" s="37"/>
      <c r="F29" s="37"/>
      <c r="G29" s="53"/>
      <c r="H29" s="37"/>
      <c r="I29" s="53"/>
      <c r="J29" s="37"/>
      <c r="K29" s="37"/>
      <c r="L29" s="37"/>
      <c r="M29" s="53"/>
      <c r="N29" s="37"/>
      <c r="O29" s="37"/>
      <c r="P29" s="53"/>
      <c r="Q29" s="53"/>
      <c r="R29" s="102"/>
      <c r="S29" s="102"/>
    </row>
    <row r="30" spans="1:19" s="32" customFormat="1">
      <c r="A30" s="86"/>
      <c r="B30" s="86"/>
      <c r="C30" s="86"/>
      <c r="D30" s="86"/>
      <c r="E30" s="86"/>
      <c r="F30" s="86"/>
      <c r="G30" s="86"/>
      <c r="H30" s="86"/>
      <c r="I30" s="86"/>
      <c r="J30" s="86"/>
      <c r="K30" s="86"/>
      <c r="L30" s="86"/>
      <c r="M30" s="86"/>
      <c r="N30" s="86"/>
      <c r="O30" s="86"/>
      <c r="P30" s="86"/>
      <c r="Q30" s="86"/>
      <c r="R30" s="102"/>
      <c r="S30" s="102"/>
    </row>
    <row r="31" spans="1:19" s="32" customFormat="1">
      <c r="A31" s="86"/>
      <c r="B31" s="86"/>
      <c r="C31" s="86"/>
      <c r="D31" s="86"/>
      <c r="E31" s="86"/>
      <c r="F31" s="86"/>
      <c r="G31" s="86"/>
      <c r="H31" s="86"/>
      <c r="I31" s="86"/>
      <c r="J31" s="86"/>
      <c r="K31" s="86"/>
      <c r="L31" s="86"/>
      <c r="M31" s="86"/>
      <c r="N31" s="86"/>
      <c r="O31" s="86"/>
      <c r="P31" s="86"/>
      <c r="Q31" s="86"/>
      <c r="R31" s="102"/>
      <c r="S31" s="102"/>
    </row>
    <row r="32" spans="1:19" s="32" customFormat="1">
      <c r="A32" s="86"/>
      <c r="B32" s="86"/>
      <c r="C32" s="86"/>
      <c r="D32" s="86"/>
      <c r="E32" s="86"/>
      <c r="F32" s="86"/>
      <c r="G32" s="86"/>
      <c r="H32" s="86"/>
      <c r="I32" s="86"/>
      <c r="J32" s="86"/>
      <c r="K32" s="86"/>
      <c r="L32" s="86"/>
      <c r="M32" s="86"/>
      <c r="N32" s="86"/>
      <c r="O32" s="86"/>
      <c r="P32" s="86"/>
      <c r="Q32" s="86"/>
      <c r="R32" s="102"/>
      <c r="S32" s="102"/>
    </row>
    <row r="33" spans="1:21" s="32" customFormat="1">
      <c r="A33" s="86"/>
      <c r="B33" s="86"/>
      <c r="C33" s="86"/>
      <c r="D33" s="86"/>
      <c r="E33" s="86"/>
      <c r="F33" s="86"/>
      <c r="G33" s="86"/>
      <c r="H33" s="86"/>
      <c r="I33" s="86"/>
      <c r="J33" s="86"/>
      <c r="K33" s="86"/>
      <c r="L33" s="86"/>
      <c r="M33" s="86"/>
      <c r="N33" s="86"/>
      <c r="O33" s="86"/>
      <c r="P33" s="86"/>
      <c r="Q33" s="86"/>
      <c r="R33" s="102"/>
      <c r="S33" s="102"/>
    </row>
    <row r="34" spans="1:21" s="32" customFormat="1">
      <c r="A34" s="86"/>
      <c r="B34" s="86"/>
      <c r="C34" s="86"/>
      <c r="D34" s="86"/>
      <c r="E34" s="86"/>
      <c r="F34" s="86"/>
      <c r="G34" s="86"/>
      <c r="H34" s="86"/>
      <c r="I34" s="86"/>
      <c r="J34" s="86"/>
      <c r="K34" s="86"/>
      <c r="L34" s="86"/>
      <c r="M34" s="86"/>
      <c r="N34" s="86"/>
      <c r="O34" s="86"/>
      <c r="P34" s="86"/>
      <c r="Q34" s="86"/>
      <c r="R34" s="102"/>
      <c r="S34" s="102"/>
    </row>
    <row r="35" spans="1:21" s="32" customFormat="1">
      <c r="A35" s="86"/>
      <c r="B35" s="86"/>
      <c r="C35" s="86"/>
      <c r="D35" s="86"/>
      <c r="E35" s="86"/>
      <c r="F35" s="86"/>
      <c r="G35" s="86"/>
      <c r="H35" s="86"/>
      <c r="I35" s="86"/>
      <c r="J35" s="86"/>
      <c r="K35" s="86"/>
      <c r="L35" s="86"/>
      <c r="M35" s="86"/>
      <c r="N35" s="86"/>
      <c r="O35" s="86"/>
      <c r="P35" s="86"/>
      <c r="Q35" s="86"/>
      <c r="R35" s="102"/>
      <c r="S35" s="102"/>
    </row>
    <row r="36" spans="1:21" s="32" customFormat="1">
      <c r="A36" s="86"/>
      <c r="B36" s="86"/>
      <c r="C36" s="86"/>
      <c r="D36" s="86"/>
      <c r="E36" s="86"/>
      <c r="F36" s="86"/>
      <c r="G36" s="86"/>
      <c r="H36" s="86"/>
      <c r="I36" s="86"/>
      <c r="J36" s="86"/>
      <c r="K36" s="86"/>
      <c r="L36" s="86"/>
      <c r="M36" s="86"/>
      <c r="N36" s="86"/>
      <c r="O36" s="86"/>
      <c r="P36" s="86"/>
      <c r="Q36" s="86"/>
    </row>
    <row r="37" spans="1:21" s="32" customFormat="1">
      <c r="A37" s="86"/>
      <c r="B37" s="86"/>
      <c r="C37" s="86"/>
      <c r="D37" s="86"/>
      <c r="E37" s="86"/>
      <c r="F37" s="86"/>
      <c r="G37" s="86"/>
      <c r="H37" s="86"/>
      <c r="I37" s="86"/>
      <c r="J37" s="86"/>
      <c r="K37" s="86"/>
      <c r="L37" s="86"/>
      <c r="M37" s="86"/>
      <c r="N37" s="86"/>
      <c r="O37" s="86"/>
      <c r="P37" s="86"/>
      <c r="Q37" s="86"/>
    </row>
    <row r="38" spans="1:21" s="32" customFormat="1">
      <c r="A38" s="86"/>
      <c r="B38" s="86"/>
      <c r="C38" s="86"/>
      <c r="D38" s="86"/>
      <c r="E38" s="86"/>
      <c r="F38" s="86"/>
      <c r="G38" s="86"/>
      <c r="H38" s="86"/>
      <c r="I38" s="86"/>
      <c r="J38" s="86"/>
      <c r="K38" s="86"/>
      <c r="L38" s="86"/>
      <c r="M38" s="86"/>
      <c r="N38" s="86"/>
      <c r="O38" s="86"/>
      <c r="P38" s="86"/>
      <c r="Q38" s="86"/>
      <c r="U38" s="78"/>
    </row>
    <row r="39" spans="1:21" s="32" customFormat="1">
      <c r="A39" s="69"/>
      <c r="B39" s="69"/>
      <c r="C39" s="69"/>
      <c r="D39" s="69"/>
      <c r="E39" s="69"/>
      <c r="F39" s="69"/>
      <c r="G39" s="69"/>
      <c r="H39" s="69"/>
      <c r="I39" s="69"/>
      <c r="J39" s="69"/>
      <c r="K39" s="69"/>
      <c r="L39" s="69"/>
      <c r="M39" s="69"/>
      <c r="N39" s="69"/>
      <c r="O39" s="69"/>
      <c r="P39" s="69"/>
      <c r="Q39" s="69"/>
    </row>
    <row r="40" spans="1:21" s="32" customFormat="1">
      <c r="A40" s="69"/>
      <c r="B40" s="69"/>
      <c r="C40" s="69"/>
      <c r="D40" s="69"/>
      <c r="E40" s="69"/>
      <c r="F40" s="69"/>
      <c r="G40" s="69"/>
      <c r="H40" s="69"/>
      <c r="I40" s="69"/>
      <c r="J40" s="69"/>
      <c r="K40" s="69"/>
      <c r="L40" s="69"/>
      <c r="M40" s="69"/>
      <c r="N40" s="69"/>
      <c r="O40" s="69"/>
      <c r="P40" s="69"/>
      <c r="Q40" s="69"/>
    </row>
    <row r="41" spans="1:21" s="32" customFormat="1">
      <c r="A41" s="69"/>
      <c r="B41" s="69"/>
      <c r="C41" s="69"/>
      <c r="D41" s="69"/>
      <c r="E41" s="69"/>
      <c r="F41" s="69"/>
      <c r="G41" s="69"/>
      <c r="H41" s="69"/>
      <c r="I41" s="69"/>
      <c r="J41" s="69"/>
      <c r="K41" s="69"/>
      <c r="L41" s="69"/>
      <c r="M41" s="69"/>
      <c r="N41" s="69"/>
      <c r="O41" s="69"/>
      <c r="P41" s="69"/>
      <c r="Q41" s="69"/>
    </row>
    <row r="42" spans="1:21" s="32" customFormat="1">
      <c r="A42" s="69"/>
      <c r="B42" s="69"/>
      <c r="C42" s="69"/>
      <c r="D42" s="69"/>
      <c r="E42" s="69"/>
      <c r="F42" s="69"/>
      <c r="G42" s="69"/>
      <c r="H42" s="69"/>
      <c r="I42" s="69"/>
      <c r="J42" s="69"/>
      <c r="K42" s="69"/>
      <c r="L42" s="69"/>
      <c r="M42" s="69"/>
      <c r="N42" s="69"/>
      <c r="O42" s="69"/>
      <c r="P42" s="69"/>
      <c r="Q42" s="69"/>
    </row>
    <row r="43" spans="1:21" s="32" customFormat="1">
      <c r="A43" s="69"/>
      <c r="B43" s="69"/>
      <c r="C43" s="69"/>
      <c r="D43" s="69"/>
      <c r="E43" s="69"/>
      <c r="F43" s="69"/>
      <c r="G43" s="69"/>
      <c r="H43" s="69"/>
      <c r="I43" s="69"/>
      <c r="J43" s="69"/>
      <c r="K43" s="69"/>
      <c r="L43" s="69"/>
      <c r="M43" s="69"/>
      <c r="N43" s="69"/>
      <c r="O43" s="69"/>
      <c r="P43" s="69"/>
      <c r="Q43" s="69"/>
    </row>
    <row r="44" spans="1:21" s="32" customFormat="1">
      <c r="A44" s="69"/>
      <c r="B44" s="69"/>
      <c r="C44" s="69"/>
      <c r="D44" s="69"/>
      <c r="E44" s="69"/>
      <c r="F44" s="69"/>
      <c r="G44" s="69"/>
      <c r="H44" s="69"/>
      <c r="I44" s="69"/>
      <c r="J44" s="69"/>
      <c r="K44" s="69"/>
      <c r="L44" s="69"/>
      <c r="M44" s="69"/>
      <c r="N44" s="69"/>
      <c r="O44" s="69"/>
      <c r="P44" s="69"/>
      <c r="Q44" s="69"/>
    </row>
    <row r="45" spans="1:21" s="32" customFormat="1">
      <c r="A45" s="69"/>
      <c r="B45" s="69"/>
      <c r="C45" s="69"/>
      <c r="D45" s="69"/>
      <c r="E45" s="69"/>
      <c r="F45" s="69"/>
      <c r="G45" s="69"/>
      <c r="H45" s="69"/>
      <c r="I45" s="69"/>
      <c r="J45" s="69"/>
      <c r="K45" s="69"/>
      <c r="L45" s="69"/>
      <c r="M45" s="69"/>
      <c r="N45" s="69"/>
      <c r="O45" s="69"/>
      <c r="P45" s="69"/>
      <c r="Q45" s="69"/>
    </row>
    <row r="46" spans="1:21" s="32" customFormat="1">
      <c r="A46" s="69"/>
      <c r="B46" s="69"/>
      <c r="C46" s="69"/>
      <c r="D46" s="69"/>
      <c r="E46" s="69"/>
      <c r="F46" s="69"/>
      <c r="G46" s="69"/>
      <c r="H46" s="69"/>
      <c r="I46" s="69"/>
      <c r="J46" s="69"/>
      <c r="K46" s="69"/>
      <c r="L46" s="69"/>
      <c r="M46" s="69"/>
      <c r="N46" s="69"/>
      <c r="O46" s="69"/>
      <c r="P46" s="69"/>
      <c r="Q46" s="69"/>
    </row>
    <row r="47" spans="1:21" s="32" customFormat="1">
      <c r="A47" s="69"/>
      <c r="B47" s="69"/>
      <c r="C47" s="69"/>
      <c r="D47" s="69"/>
      <c r="E47" s="69"/>
      <c r="F47" s="69"/>
      <c r="G47" s="69"/>
      <c r="H47" s="69"/>
      <c r="I47" s="69"/>
      <c r="J47" s="69"/>
      <c r="K47" s="69"/>
      <c r="L47" s="69"/>
      <c r="M47" s="69"/>
      <c r="N47" s="69"/>
      <c r="O47" s="69"/>
      <c r="P47" s="69"/>
      <c r="Q47" s="69"/>
    </row>
    <row r="48" spans="1:21" s="32" customFormat="1">
      <c r="A48" s="69"/>
      <c r="B48" s="69"/>
      <c r="C48" s="69"/>
      <c r="D48" s="69"/>
      <c r="E48" s="69"/>
      <c r="F48" s="69"/>
      <c r="G48" s="69"/>
      <c r="H48" s="69"/>
      <c r="I48" s="69"/>
      <c r="J48" s="69"/>
      <c r="K48" s="69"/>
      <c r="L48" s="69"/>
      <c r="M48" s="69"/>
      <c r="N48" s="69"/>
      <c r="O48" s="69"/>
      <c r="P48" s="69"/>
      <c r="Q48" s="69"/>
    </row>
    <row r="49" spans="1:17" s="32" customFormat="1">
      <c r="A49" s="69"/>
      <c r="B49" s="69"/>
      <c r="C49" s="69"/>
      <c r="D49" s="69"/>
      <c r="E49" s="69"/>
      <c r="F49" s="69"/>
      <c r="G49" s="69"/>
      <c r="H49" s="69"/>
      <c r="I49" s="69"/>
      <c r="J49" s="69"/>
      <c r="K49" s="69"/>
      <c r="L49" s="69"/>
      <c r="M49" s="69"/>
      <c r="N49" s="69"/>
      <c r="O49" s="69"/>
      <c r="P49" s="69"/>
      <c r="Q49" s="69"/>
    </row>
    <row r="50" spans="1:17" s="32" customFormat="1">
      <c r="A50" s="69"/>
      <c r="B50" s="69"/>
      <c r="C50" s="69"/>
      <c r="D50" s="69"/>
      <c r="E50" s="69"/>
      <c r="F50" s="69"/>
      <c r="G50" s="69"/>
      <c r="H50" s="69"/>
      <c r="I50" s="69"/>
      <c r="J50" s="69"/>
      <c r="K50" s="69"/>
      <c r="L50" s="69"/>
      <c r="M50" s="69"/>
      <c r="N50" s="69"/>
      <c r="O50" s="69"/>
      <c r="P50" s="69"/>
      <c r="Q50" s="69"/>
    </row>
    <row r="51" spans="1:17" s="32" customFormat="1">
      <c r="A51" s="69"/>
      <c r="B51" s="69"/>
      <c r="C51" s="69"/>
      <c r="D51" s="69"/>
      <c r="E51" s="69"/>
      <c r="F51" s="69"/>
      <c r="G51" s="69"/>
      <c r="H51" s="69"/>
      <c r="I51" s="69"/>
      <c r="J51" s="69"/>
      <c r="K51" s="69"/>
      <c r="L51" s="69"/>
      <c r="M51" s="69"/>
      <c r="N51" s="69"/>
      <c r="O51" s="69"/>
      <c r="P51" s="69"/>
      <c r="Q51" s="69"/>
    </row>
    <row r="52" spans="1:17" s="32" customFormat="1">
      <c r="A52" s="69"/>
      <c r="B52" s="69"/>
      <c r="C52" s="69"/>
      <c r="D52" s="69"/>
      <c r="E52" s="69"/>
      <c r="F52" s="69"/>
      <c r="G52" s="69"/>
      <c r="H52" s="69"/>
      <c r="I52" s="69"/>
      <c r="J52" s="69"/>
      <c r="K52" s="69"/>
      <c r="L52" s="69"/>
      <c r="M52" s="69"/>
      <c r="N52" s="69"/>
      <c r="O52" s="69"/>
      <c r="P52" s="69"/>
      <c r="Q52" s="69"/>
    </row>
    <row r="53" spans="1:17" s="32" customFormat="1">
      <c r="A53" s="69"/>
      <c r="B53" s="69"/>
      <c r="C53" s="69"/>
      <c r="D53" s="69"/>
      <c r="E53" s="69"/>
      <c r="F53" s="69"/>
      <c r="G53" s="69"/>
      <c r="H53" s="69"/>
      <c r="I53" s="69"/>
      <c r="J53" s="69"/>
      <c r="K53" s="69"/>
      <c r="L53" s="69"/>
      <c r="M53" s="69"/>
      <c r="N53" s="69"/>
      <c r="O53" s="69"/>
      <c r="P53" s="69"/>
      <c r="Q53" s="69"/>
    </row>
    <row r="54" spans="1:17" s="32" customFormat="1">
      <c r="A54" s="69"/>
      <c r="B54" s="69"/>
      <c r="C54" s="69"/>
      <c r="D54" s="69"/>
      <c r="E54" s="69"/>
      <c r="F54" s="69"/>
      <c r="G54" s="69"/>
      <c r="H54" s="69"/>
      <c r="I54" s="69"/>
      <c r="J54" s="69"/>
      <c r="K54" s="69"/>
      <c r="L54" s="69"/>
      <c r="M54" s="69"/>
      <c r="N54" s="69"/>
      <c r="O54" s="69"/>
      <c r="P54" s="69"/>
      <c r="Q54" s="69"/>
    </row>
    <row r="55" spans="1:17" s="32" customFormat="1">
      <c r="A55" s="69"/>
      <c r="B55" s="69"/>
      <c r="C55" s="69"/>
      <c r="D55" s="69"/>
      <c r="E55" s="69"/>
      <c r="F55" s="69"/>
      <c r="G55" s="69"/>
      <c r="H55" s="69"/>
      <c r="I55" s="69"/>
      <c r="J55" s="69"/>
      <c r="K55" s="69"/>
      <c r="L55" s="69"/>
      <c r="M55" s="69"/>
      <c r="N55" s="69"/>
      <c r="O55" s="69"/>
      <c r="P55" s="69"/>
      <c r="Q55" s="69"/>
    </row>
    <row r="56" spans="1:17" s="32" customFormat="1">
      <c r="A56" s="69"/>
      <c r="B56" s="69"/>
      <c r="C56" s="69"/>
      <c r="D56" s="69"/>
      <c r="E56" s="69"/>
      <c r="F56" s="69"/>
      <c r="G56" s="69"/>
      <c r="H56" s="69"/>
      <c r="I56" s="69"/>
      <c r="J56" s="69"/>
      <c r="K56" s="69"/>
      <c r="L56" s="69"/>
      <c r="M56" s="69"/>
      <c r="N56" s="69"/>
      <c r="O56" s="69"/>
      <c r="P56" s="69"/>
      <c r="Q56" s="69"/>
    </row>
    <row r="57" spans="1:17" s="32" customFormat="1">
      <c r="A57" s="69"/>
      <c r="B57" s="69"/>
      <c r="C57" s="69"/>
      <c r="D57" s="69"/>
      <c r="E57" s="69"/>
      <c r="F57" s="69"/>
      <c r="G57" s="69"/>
      <c r="H57" s="69"/>
      <c r="I57" s="69"/>
      <c r="J57" s="69"/>
      <c r="K57" s="69"/>
      <c r="L57" s="69"/>
      <c r="M57" s="69"/>
      <c r="N57" s="69"/>
      <c r="O57" s="69"/>
      <c r="P57" s="69"/>
      <c r="Q57" s="69"/>
    </row>
    <row r="58" spans="1:17" s="32" customFormat="1">
      <c r="A58" s="69"/>
      <c r="B58" s="69"/>
      <c r="C58" s="69"/>
      <c r="D58" s="69"/>
      <c r="E58" s="69"/>
      <c r="F58" s="69"/>
      <c r="G58" s="69"/>
      <c r="H58" s="69"/>
      <c r="I58" s="69"/>
      <c r="J58" s="69"/>
      <c r="K58" s="69"/>
      <c r="L58" s="69"/>
      <c r="M58" s="69"/>
      <c r="N58" s="69"/>
      <c r="O58" s="69"/>
      <c r="P58" s="69"/>
      <c r="Q58" s="69"/>
    </row>
    <row r="59" spans="1:17" s="32" customFormat="1">
      <c r="A59" s="69"/>
      <c r="B59" s="69"/>
      <c r="C59" s="69"/>
      <c r="D59" s="69"/>
      <c r="E59" s="69"/>
      <c r="F59" s="69"/>
      <c r="G59" s="69"/>
      <c r="H59" s="69"/>
      <c r="I59" s="69"/>
      <c r="J59" s="69"/>
      <c r="K59" s="69"/>
      <c r="L59" s="69"/>
      <c r="M59" s="69"/>
      <c r="N59" s="69"/>
      <c r="O59" s="69"/>
      <c r="P59" s="69"/>
      <c r="Q59" s="69"/>
    </row>
    <row r="60" spans="1:17" s="32" customFormat="1">
      <c r="A60" s="69"/>
      <c r="B60" s="69"/>
      <c r="C60" s="69"/>
      <c r="D60" s="69"/>
      <c r="E60" s="69"/>
      <c r="F60" s="69"/>
      <c r="G60" s="69"/>
      <c r="H60" s="69"/>
      <c r="I60" s="69"/>
      <c r="J60" s="69"/>
      <c r="K60" s="69"/>
      <c r="L60" s="69"/>
      <c r="M60" s="69"/>
      <c r="N60" s="69"/>
      <c r="O60" s="69"/>
      <c r="P60" s="69"/>
      <c r="Q60" s="69"/>
    </row>
    <row r="61" spans="1:17" s="32" customFormat="1">
      <c r="A61" s="69"/>
      <c r="B61" s="69"/>
      <c r="C61" s="69"/>
      <c r="D61" s="69"/>
      <c r="E61" s="69"/>
      <c r="F61" s="69"/>
      <c r="G61" s="69"/>
      <c r="H61" s="69"/>
      <c r="I61" s="69"/>
      <c r="J61" s="69"/>
      <c r="K61" s="69"/>
      <c r="L61" s="69"/>
      <c r="M61" s="69"/>
      <c r="N61" s="69"/>
      <c r="O61" s="69"/>
      <c r="P61" s="69"/>
      <c r="Q61" s="69"/>
    </row>
    <row r="62" spans="1:17" s="32" customFormat="1">
      <c r="A62" s="69"/>
      <c r="B62" s="69"/>
      <c r="C62" s="69"/>
      <c r="D62" s="69"/>
      <c r="E62" s="69"/>
      <c r="F62" s="69"/>
      <c r="G62" s="69"/>
      <c r="H62" s="69"/>
      <c r="I62" s="69"/>
      <c r="J62" s="69"/>
      <c r="K62" s="69"/>
      <c r="L62" s="69"/>
      <c r="M62" s="69"/>
      <c r="N62" s="69"/>
      <c r="O62" s="69"/>
      <c r="P62" s="69"/>
      <c r="Q62" s="69"/>
    </row>
    <row r="63" spans="1:17" s="32" customFormat="1">
      <c r="A63" s="69"/>
      <c r="B63" s="69"/>
      <c r="C63" s="69"/>
      <c r="D63" s="69"/>
      <c r="E63" s="69"/>
      <c r="F63" s="69"/>
      <c r="G63" s="69"/>
      <c r="H63" s="69"/>
      <c r="I63" s="69"/>
      <c r="J63" s="69"/>
      <c r="K63" s="69"/>
      <c r="L63" s="69"/>
      <c r="M63" s="69"/>
      <c r="N63" s="69"/>
      <c r="O63" s="69"/>
      <c r="P63" s="69"/>
      <c r="Q63" s="69"/>
    </row>
    <row r="64" spans="1:17" s="32" customFormat="1">
      <c r="A64" s="69"/>
      <c r="B64" s="69"/>
      <c r="C64" s="69"/>
      <c r="D64" s="69"/>
      <c r="E64" s="69"/>
      <c r="F64" s="69"/>
      <c r="G64" s="69"/>
      <c r="H64" s="69"/>
      <c r="I64" s="69"/>
      <c r="J64" s="69"/>
      <c r="K64" s="69"/>
      <c r="L64" s="69"/>
      <c r="M64" s="69"/>
      <c r="N64" s="69"/>
      <c r="O64" s="69"/>
      <c r="P64" s="69"/>
      <c r="Q64" s="69"/>
    </row>
    <row r="65" spans="1:17" s="32" customFormat="1">
      <c r="A65" s="69"/>
      <c r="B65" s="69"/>
      <c r="C65" s="69"/>
      <c r="D65" s="69"/>
      <c r="E65" s="69"/>
      <c r="F65" s="69"/>
      <c r="G65" s="69"/>
      <c r="H65" s="69"/>
      <c r="I65" s="69"/>
      <c r="J65" s="69"/>
      <c r="K65" s="69"/>
      <c r="L65" s="69"/>
      <c r="M65" s="69"/>
      <c r="N65" s="69"/>
      <c r="O65" s="69"/>
      <c r="P65" s="69"/>
      <c r="Q65" s="69"/>
    </row>
    <row r="66" spans="1:17" s="32" customFormat="1">
      <c r="A66" s="69"/>
      <c r="B66" s="69"/>
      <c r="C66" s="69"/>
      <c r="D66" s="69"/>
      <c r="E66" s="69"/>
      <c r="F66" s="69"/>
      <c r="G66" s="69"/>
      <c r="H66" s="69"/>
      <c r="I66" s="69"/>
      <c r="J66" s="69"/>
      <c r="K66" s="69"/>
      <c r="L66" s="69"/>
      <c r="M66" s="69"/>
      <c r="N66" s="69"/>
      <c r="O66" s="69"/>
      <c r="P66" s="69"/>
      <c r="Q66" s="69"/>
    </row>
    <row r="67" spans="1:17" s="32" customFormat="1">
      <c r="A67" s="69"/>
      <c r="B67" s="69"/>
      <c r="C67" s="69"/>
      <c r="D67" s="69"/>
      <c r="E67" s="69"/>
      <c r="F67" s="69"/>
      <c r="G67" s="69"/>
      <c r="H67" s="69"/>
      <c r="I67" s="69"/>
      <c r="J67" s="69"/>
      <c r="K67" s="69"/>
      <c r="L67" s="69"/>
      <c r="M67" s="69"/>
      <c r="N67" s="69"/>
      <c r="O67" s="69"/>
      <c r="P67" s="69"/>
      <c r="Q67" s="69"/>
    </row>
    <row r="68" spans="1:17" s="32" customFormat="1">
      <c r="A68" s="69"/>
      <c r="B68" s="69"/>
      <c r="C68" s="69"/>
      <c r="D68" s="69"/>
      <c r="E68" s="69"/>
      <c r="F68" s="69"/>
      <c r="G68" s="69"/>
      <c r="H68" s="69"/>
      <c r="I68" s="69"/>
      <c r="J68" s="69"/>
      <c r="K68" s="69"/>
      <c r="L68" s="69"/>
      <c r="M68" s="69"/>
      <c r="N68" s="69"/>
      <c r="O68" s="69"/>
      <c r="P68" s="69"/>
      <c r="Q68" s="69"/>
    </row>
    <row r="69" spans="1:17" s="32" customFormat="1">
      <c r="A69" s="69"/>
      <c r="B69" s="69"/>
      <c r="C69" s="69"/>
      <c r="D69" s="69"/>
      <c r="E69" s="69"/>
      <c r="F69" s="69"/>
      <c r="G69" s="69"/>
      <c r="H69" s="69"/>
      <c r="I69" s="69"/>
      <c r="J69" s="69"/>
      <c r="K69" s="69"/>
      <c r="L69" s="69"/>
      <c r="M69" s="69"/>
      <c r="N69" s="69"/>
      <c r="O69" s="69"/>
      <c r="P69" s="69"/>
      <c r="Q69" s="69"/>
    </row>
    <row r="70" spans="1:17" s="32" customFormat="1">
      <c r="A70" s="69"/>
      <c r="B70" s="69"/>
      <c r="C70" s="69"/>
      <c r="D70" s="69"/>
      <c r="E70" s="69"/>
      <c r="F70" s="69"/>
      <c r="G70" s="69"/>
      <c r="H70" s="69"/>
      <c r="I70" s="69"/>
      <c r="J70" s="69"/>
      <c r="K70" s="69"/>
      <c r="L70" s="69"/>
      <c r="M70" s="69"/>
      <c r="N70" s="69"/>
      <c r="O70" s="69"/>
      <c r="P70" s="69"/>
      <c r="Q70" s="69"/>
    </row>
    <row r="71" spans="1:17" s="32" customFormat="1">
      <c r="A71" s="69"/>
      <c r="B71" s="69"/>
      <c r="C71" s="69"/>
      <c r="D71" s="69"/>
      <c r="E71" s="69"/>
      <c r="F71" s="69"/>
      <c r="G71" s="69"/>
      <c r="H71" s="69"/>
      <c r="I71" s="69"/>
      <c r="J71" s="69"/>
      <c r="K71" s="69"/>
      <c r="L71" s="69"/>
      <c r="M71" s="69"/>
      <c r="N71" s="69"/>
      <c r="O71" s="69"/>
      <c r="P71" s="69"/>
      <c r="Q71" s="69"/>
    </row>
    <row r="72" spans="1:17" s="32" customFormat="1">
      <c r="A72" s="69"/>
      <c r="B72" s="69"/>
      <c r="C72" s="69"/>
      <c r="D72" s="69"/>
      <c r="E72" s="69"/>
      <c r="F72" s="69"/>
      <c r="G72" s="69"/>
      <c r="H72" s="69"/>
      <c r="I72" s="69"/>
      <c r="J72" s="69"/>
      <c r="K72" s="69"/>
      <c r="L72" s="69"/>
      <c r="M72" s="69"/>
      <c r="N72" s="69"/>
      <c r="O72" s="69"/>
      <c r="P72" s="69"/>
      <c r="Q72" s="69"/>
    </row>
    <row r="73" spans="1:17" s="32" customFormat="1">
      <c r="A73" s="69"/>
      <c r="B73" s="69"/>
      <c r="C73" s="69"/>
      <c r="D73" s="69"/>
      <c r="E73" s="69"/>
      <c r="F73" s="69"/>
      <c r="G73" s="69"/>
      <c r="H73" s="69"/>
      <c r="I73" s="69"/>
      <c r="J73" s="69"/>
      <c r="K73" s="69"/>
      <c r="L73" s="69"/>
      <c r="M73" s="69"/>
      <c r="N73" s="69"/>
      <c r="O73" s="69"/>
      <c r="P73" s="69"/>
      <c r="Q73" s="69"/>
    </row>
    <row r="74" spans="1:17" s="32" customFormat="1">
      <c r="A74" s="69"/>
      <c r="B74" s="69"/>
      <c r="C74" s="69"/>
      <c r="D74" s="69"/>
      <c r="E74" s="69"/>
      <c r="F74" s="69"/>
      <c r="G74" s="69"/>
      <c r="H74" s="69"/>
      <c r="I74" s="69"/>
      <c r="J74" s="69"/>
      <c r="K74" s="69"/>
      <c r="L74" s="69"/>
      <c r="M74" s="69"/>
      <c r="N74" s="69"/>
      <c r="O74" s="69"/>
      <c r="P74" s="69"/>
      <c r="Q74" s="69"/>
    </row>
    <row r="75" spans="1:17" s="32" customFormat="1">
      <c r="A75" s="69"/>
      <c r="B75" s="69"/>
      <c r="C75" s="69"/>
      <c r="D75" s="69"/>
      <c r="E75" s="69"/>
      <c r="F75" s="69"/>
      <c r="G75" s="69"/>
      <c r="H75" s="69"/>
      <c r="I75" s="69"/>
      <c r="J75" s="69"/>
      <c r="K75" s="69"/>
      <c r="L75" s="69"/>
      <c r="M75" s="69"/>
      <c r="N75" s="69"/>
      <c r="O75" s="69"/>
      <c r="P75" s="69"/>
      <c r="Q75" s="69"/>
    </row>
    <row r="76" spans="1:17" s="32" customFormat="1">
      <c r="A76" s="69"/>
      <c r="B76" s="69"/>
      <c r="C76" s="69"/>
      <c r="D76" s="69"/>
      <c r="E76" s="69"/>
      <c r="F76" s="69"/>
      <c r="G76" s="69"/>
      <c r="H76" s="69"/>
      <c r="I76" s="69"/>
      <c r="J76" s="69"/>
      <c r="K76" s="69"/>
      <c r="L76" s="69"/>
      <c r="M76" s="69"/>
      <c r="N76" s="69"/>
      <c r="O76" s="69"/>
      <c r="P76" s="69"/>
      <c r="Q76" s="69"/>
    </row>
    <row r="77" spans="1:17" s="32" customFormat="1">
      <c r="A77" s="69"/>
      <c r="B77" s="69"/>
      <c r="C77" s="69"/>
      <c r="D77" s="69"/>
      <c r="E77" s="69"/>
      <c r="F77" s="69"/>
      <c r="G77" s="69"/>
      <c r="H77" s="69"/>
      <c r="I77" s="69"/>
      <c r="J77" s="69"/>
      <c r="K77" s="69"/>
      <c r="L77" s="69"/>
      <c r="M77" s="69"/>
      <c r="N77" s="69"/>
      <c r="O77" s="69"/>
      <c r="P77" s="69"/>
      <c r="Q77" s="69"/>
    </row>
    <row r="78" spans="1:17" s="32" customFormat="1">
      <c r="A78" s="69"/>
      <c r="B78" s="69"/>
      <c r="C78" s="69"/>
      <c r="D78" s="69"/>
      <c r="E78" s="69"/>
      <c r="F78" s="69"/>
      <c r="G78" s="69"/>
      <c r="H78" s="69"/>
      <c r="I78" s="69"/>
      <c r="J78" s="69"/>
      <c r="K78" s="69"/>
      <c r="L78" s="69"/>
      <c r="M78" s="69"/>
      <c r="N78" s="69"/>
      <c r="O78" s="69"/>
      <c r="P78" s="69"/>
      <c r="Q78" s="69"/>
    </row>
    <row r="79" spans="1:17" s="32" customFormat="1">
      <c r="A79" s="69"/>
      <c r="B79" s="69"/>
      <c r="C79" s="69"/>
      <c r="D79" s="69"/>
      <c r="E79" s="69"/>
      <c r="F79" s="69"/>
      <c r="G79" s="69"/>
      <c r="H79" s="69"/>
      <c r="I79" s="69"/>
      <c r="J79" s="69"/>
      <c r="K79" s="69"/>
      <c r="L79" s="69"/>
      <c r="M79" s="69"/>
      <c r="N79" s="69"/>
      <c r="O79" s="69"/>
      <c r="P79" s="69"/>
      <c r="Q79" s="69"/>
    </row>
    <row r="80" spans="1:17" s="32" customFormat="1">
      <c r="A80" s="69"/>
      <c r="B80" s="69"/>
      <c r="C80" s="69"/>
      <c r="D80" s="69"/>
      <c r="E80" s="69"/>
      <c r="F80" s="69"/>
      <c r="G80" s="69"/>
      <c r="H80" s="69"/>
      <c r="I80" s="69"/>
      <c r="J80" s="69"/>
      <c r="K80" s="69"/>
      <c r="L80" s="69"/>
      <c r="M80" s="69"/>
      <c r="N80" s="69"/>
      <c r="O80" s="69"/>
      <c r="P80" s="69"/>
      <c r="Q80" s="69"/>
    </row>
    <row r="81" spans="1:17" s="32" customFormat="1">
      <c r="A81" s="69"/>
      <c r="B81" s="69"/>
      <c r="C81" s="69"/>
      <c r="D81" s="69"/>
      <c r="E81" s="69"/>
      <c r="F81" s="69"/>
      <c r="G81" s="69"/>
      <c r="H81" s="69"/>
      <c r="I81" s="69"/>
      <c r="J81" s="69"/>
      <c r="K81" s="69"/>
      <c r="L81" s="69"/>
      <c r="M81" s="69"/>
      <c r="N81" s="69"/>
      <c r="O81" s="69"/>
      <c r="P81" s="69"/>
      <c r="Q81" s="69"/>
    </row>
    <row r="82" spans="1:17" s="32" customFormat="1">
      <c r="A82" s="69"/>
      <c r="B82" s="69"/>
      <c r="C82" s="69"/>
      <c r="D82" s="69"/>
      <c r="E82" s="69"/>
      <c r="F82" s="69"/>
      <c r="G82" s="69"/>
      <c r="H82" s="69"/>
      <c r="I82" s="69"/>
      <c r="J82" s="69"/>
      <c r="K82" s="69"/>
      <c r="L82" s="69"/>
      <c r="M82" s="69"/>
      <c r="N82" s="69"/>
      <c r="O82" s="69"/>
      <c r="P82" s="69"/>
      <c r="Q82" s="69"/>
    </row>
    <row r="83" spans="1:17" s="32" customFormat="1">
      <c r="A83" s="69"/>
      <c r="B83" s="69"/>
      <c r="C83" s="69"/>
      <c r="D83" s="69"/>
      <c r="E83" s="69"/>
      <c r="F83" s="69"/>
      <c r="G83" s="69"/>
      <c r="H83" s="69"/>
      <c r="I83" s="69"/>
      <c r="J83" s="69"/>
      <c r="K83" s="69"/>
      <c r="L83" s="69"/>
      <c r="M83" s="69"/>
      <c r="N83" s="69"/>
      <c r="O83" s="69"/>
      <c r="P83" s="69"/>
      <c r="Q83" s="69"/>
    </row>
    <row r="84" spans="1:17" s="32" customFormat="1">
      <c r="A84" s="69"/>
      <c r="B84" s="69"/>
      <c r="C84" s="69"/>
      <c r="D84" s="69"/>
      <c r="E84" s="69"/>
      <c r="F84" s="69"/>
      <c r="G84" s="69"/>
      <c r="H84" s="69"/>
      <c r="I84" s="69"/>
      <c r="J84" s="69"/>
      <c r="K84" s="69"/>
      <c r="L84" s="69"/>
      <c r="M84" s="69"/>
      <c r="N84" s="69"/>
      <c r="O84" s="69"/>
      <c r="P84" s="69"/>
      <c r="Q84" s="69"/>
    </row>
    <row r="85" spans="1:17" s="32" customFormat="1">
      <c r="A85" s="69"/>
      <c r="B85" s="69"/>
      <c r="C85" s="69"/>
      <c r="D85" s="69"/>
      <c r="E85" s="69"/>
      <c r="F85" s="69"/>
      <c r="G85" s="69"/>
      <c r="H85" s="69"/>
      <c r="I85" s="69"/>
      <c r="J85" s="69"/>
      <c r="K85" s="69"/>
      <c r="L85" s="69"/>
      <c r="M85" s="69"/>
      <c r="N85" s="69"/>
      <c r="O85" s="69"/>
      <c r="P85" s="69"/>
      <c r="Q85" s="69"/>
    </row>
    <row r="86" spans="1:17" s="32" customFormat="1">
      <c r="A86" s="69"/>
      <c r="B86" s="69"/>
      <c r="C86" s="69"/>
      <c r="D86" s="69"/>
      <c r="E86" s="69"/>
      <c r="F86" s="69"/>
      <c r="G86" s="69"/>
      <c r="H86" s="69"/>
      <c r="I86" s="69"/>
      <c r="J86" s="69"/>
      <c r="K86" s="69"/>
      <c r="L86" s="69"/>
      <c r="M86" s="69"/>
      <c r="N86" s="69"/>
      <c r="O86" s="69"/>
      <c r="P86" s="69"/>
      <c r="Q86" s="69"/>
    </row>
    <row r="87" spans="1:17" s="32" customFormat="1">
      <c r="A87" s="69"/>
      <c r="B87" s="69"/>
      <c r="C87" s="69"/>
      <c r="D87" s="69"/>
      <c r="E87" s="69"/>
      <c r="F87" s="69"/>
      <c r="G87" s="69"/>
      <c r="H87" s="69"/>
      <c r="I87" s="69"/>
      <c r="J87" s="69"/>
      <c r="K87" s="69"/>
      <c r="L87" s="69"/>
      <c r="M87" s="69"/>
      <c r="N87" s="69"/>
      <c r="O87" s="69"/>
      <c r="P87" s="69"/>
      <c r="Q87" s="69"/>
    </row>
    <row r="88" spans="1:17" s="32" customFormat="1">
      <c r="A88" s="69"/>
      <c r="B88" s="69"/>
      <c r="C88" s="69"/>
      <c r="D88" s="69"/>
      <c r="E88" s="69"/>
      <c r="F88" s="69"/>
      <c r="G88" s="69"/>
      <c r="H88" s="69"/>
      <c r="I88" s="69"/>
      <c r="J88" s="69"/>
      <c r="K88" s="69"/>
      <c r="L88" s="69"/>
      <c r="M88" s="69"/>
      <c r="N88" s="69"/>
      <c r="O88" s="69"/>
      <c r="P88" s="69"/>
      <c r="Q88" s="69"/>
    </row>
    <row r="89" spans="1:17" s="32" customFormat="1">
      <c r="A89" s="69"/>
      <c r="B89" s="69"/>
      <c r="C89" s="69"/>
      <c r="D89" s="69"/>
      <c r="E89" s="69"/>
      <c r="F89" s="69"/>
      <c r="G89" s="69"/>
      <c r="H89" s="69"/>
      <c r="I89" s="69"/>
      <c r="J89" s="69"/>
      <c r="K89" s="69"/>
      <c r="L89" s="69"/>
      <c r="M89" s="69"/>
      <c r="N89" s="69"/>
      <c r="O89" s="69"/>
      <c r="P89" s="69"/>
      <c r="Q89" s="69"/>
    </row>
    <row r="90" spans="1:17" s="32" customFormat="1">
      <c r="A90" s="69"/>
      <c r="B90" s="69"/>
      <c r="C90" s="69"/>
      <c r="D90" s="69"/>
      <c r="E90" s="69"/>
      <c r="F90" s="69"/>
      <c r="G90" s="69"/>
      <c r="H90" s="69"/>
      <c r="I90" s="69"/>
      <c r="J90" s="69"/>
      <c r="K90" s="69"/>
      <c r="L90" s="69"/>
      <c r="M90" s="69"/>
      <c r="N90" s="69"/>
      <c r="O90" s="69"/>
      <c r="P90" s="69"/>
      <c r="Q90" s="69"/>
    </row>
    <row r="91" spans="1:17" s="32" customFormat="1">
      <c r="A91" s="69"/>
      <c r="B91" s="69"/>
      <c r="C91" s="69"/>
      <c r="D91" s="69"/>
      <c r="E91" s="69"/>
      <c r="F91" s="69"/>
      <c r="G91" s="69"/>
      <c r="H91" s="69"/>
      <c r="I91" s="69"/>
      <c r="J91" s="69"/>
      <c r="K91" s="69"/>
      <c r="L91" s="69"/>
      <c r="M91" s="69"/>
      <c r="N91" s="69"/>
      <c r="O91" s="69"/>
      <c r="P91" s="69"/>
      <c r="Q91" s="69"/>
    </row>
    <row r="92" spans="1:17" s="32" customFormat="1">
      <c r="A92" s="69"/>
      <c r="B92" s="69"/>
      <c r="C92" s="69"/>
      <c r="D92" s="69"/>
      <c r="E92" s="69"/>
      <c r="F92" s="69"/>
      <c r="G92" s="69"/>
      <c r="H92" s="69"/>
      <c r="I92" s="69"/>
      <c r="J92" s="69"/>
      <c r="K92" s="69"/>
      <c r="L92" s="69"/>
      <c r="M92" s="69"/>
      <c r="N92" s="69"/>
      <c r="O92" s="69"/>
      <c r="P92" s="69"/>
      <c r="Q92" s="69"/>
    </row>
    <row r="93" spans="1:17" s="32" customFormat="1">
      <c r="A93" s="69"/>
      <c r="B93" s="69"/>
      <c r="C93" s="69"/>
      <c r="D93" s="69"/>
      <c r="E93" s="69"/>
      <c r="F93" s="69"/>
      <c r="G93" s="69"/>
      <c r="H93" s="69"/>
      <c r="I93" s="69"/>
      <c r="J93" s="69"/>
      <c r="K93" s="69"/>
      <c r="L93" s="69"/>
      <c r="M93" s="69"/>
      <c r="N93" s="69"/>
      <c r="O93" s="69"/>
      <c r="P93" s="69"/>
      <c r="Q93" s="69"/>
    </row>
    <row r="94" spans="1:17" s="32" customFormat="1">
      <c r="A94" s="69"/>
      <c r="B94" s="69"/>
      <c r="C94" s="69"/>
      <c r="D94" s="69"/>
      <c r="E94" s="69"/>
      <c r="F94" s="69"/>
      <c r="G94" s="69"/>
      <c r="H94" s="69"/>
      <c r="I94" s="69"/>
      <c r="J94" s="69"/>
      <c r="K94" s="69"/>
      <c r="L94" s="69"/>
      <c r="M94" s="69"/>
      <c r="N94" s="69"/>
      <c r="O94" s="69"/>
      <c r="P94" s="69"/>
      <c r="Q94" s="69"/>
    </row>
    <row r="95" spans="1:17" s="32" customFormat="1">
      <c r="A95" s="69"/>
      <c r="B95" s="69"/>
      <c r="C95" s="69"/>
      <c r="D95" s="69"/>
      <c r="E95" s="69"/>
      <c r="F95" s="69"/>
      <c r="G95" s="69"/>
      <c r="H95" s="69"/>
      <c r="I95" s="69"/>
      <c r="J95" s="69"/>
      <c r="K95" s="69"/>
      <c r="L95" s="69"/>
      <c r="M95" s="69"/>
      <c r="N95" s="69"/>
      <c r="O95" s="69"/>
      <c r="P95" s="69"/>
      <c r="Q95" s="69"/>
    </row>
    <row r="96" spans="1:17" s="32" customFormat="1">
      <c r="A96" s="69"/>
      <c r="B96" s="69"/>
      <c r="C96" s="69"/>
      <c r="D96" s="69"/>
      <c r="E96" s="69"/>
      <c r="F96" s="69"/>
      <c r="G96" s="69"/>
      <c r="H96" s="69"/>
      <c r="I96" s="69"/>
      <c r="J96" s="69"/>
      <c r="K96" s="69"/>
      <c r="L96" s="69"/>
      <c r="M96" s="69"/>
      <c r="N96" s="69"/>
      <c r="O96" s="69"/>
      <c r="P96" s="69"/>
      <c r="Q96" s="69"/>
    </row>
    <row r="97" spans="1:17" s="32" customFormat="1">
      <c r="A97" s="69"/>
      <c r="B97" s="69"/>
      <c r="C97" s="69"/>
      <c r="D97" s="69"/>
      <c r="E97" s="69"/>
      <c r="F97" s="69"/>
      <c r="G97" s="69"/>
      <c r="H97" s="69"/>
      <c r="I97" s="69"/>
      <c r="J97" s="69"/>
      <c r="K97" s="69"/>
      <c r="L97" s="69"/>
      <c r="M97" s="69"/>
      <c r="N97" s="69"/>
      <c r="O97" s="69"/>
      <c r="P97" s="69"/>
      <c r="Q97" s="69"/>
    </row>
    <row r="98" spans="1:17" s="32" customFormat="1">
      <c r="A98" s="69"/>
      <c r="B98" s="69"/>
      <c r="C98" s="69"/>
      <c r="D98" s="69"/>
      <c r="E98" s="69"/>
      <c r="F98" s="69"/>
      <c r="G98" s="69"/>
      <c r="H98" s="69"/>
      <c r="I98" s="69"/>
      <c r="J98" s="69"/>
      <c r="K98" s="69"/>
      <c r="L98" s="69"/>
      <c r="M98" s="69"/>
      <c r="N98" s="69"/>
      <c r="O98" s="69"/>
      <c r="P98" s="69"/>
      <c r="Q98" s="69"/>
    </row>
    <row r="99" spans="1:17" s="32" customFormat="1">
      <c r="A99" s="69"/>
      <c r="B99" s="69"/>
      <c r="C99" s="69"/>
      <c r="D99" s="69"/>
      <c r="E99" s="69"/>
      <c r="F99" s="69"/>
      <c r="G99" s="69"/>
      <c r="H99" s="69"/>
      <c r="I99" s="69"/>
      <c r="J99" s="69"/>
      <c r="K99" s="69"/>
      <c r="L99" s="69"/>
      <c r="M99" s="69"/>
      <c r="N99" s="69"/>
      <c r="O99" s="69"/>
      <c r="P99" s="69"/>
      <c r="Q99" s="69"/>
    </row>
    <row r="100" spans="1:17" s="32" customFormat="1">
      <c r="A100" s="69"/>
      <c r="B100" s="69"/>
      <c r="C100" s="69"/>
      <c r="D100" s="69"/>
      <c r="E100" s="69"/>
      <c r="F100" s="69"/>
      <c r="G100" s="69"/>
      <c r="H100" s="69"/>
      <c r="I100" s="69"/>
      <c r="J100" s="69"/>
      <c r="K100" s="69"/>
      <c r="L100" s="69"/>
      <c r="M100" s="69"/>
      <c r="N100" s="69"/>
      <c r="O100" s="69"/>
      <c r="P100" s="69"/>
      <c r="Q100" s="69"/>
    </row>
    <row r="101" spans="1:17" s="32" customFormat="1">
      <c r="A101" s="69"/>
      <c r="B101" s="69"/>
      <c r="C101" s="69"/>
      <c r="D101" s="69"/>
      <c r="E101" s="69"/>
      <c r="F101" s="69"/>
      <c r="G101" s="69"/>
      <c r="H101" s="69"/>
      <c r="I101" s="69"/>
      <c r="J101" s="69"/>
      <c r="K101" s="69"/>
      <c r="L101" s="69"/>
      <c r="M101" s="69"/>
      <c r="N101" s="69"/>
      <c r="O101" s="69"/>
      <c r="P101" s="69"/>
      <c r="Q101" s="69"/>
    </row>
    <row r="102" spans="1:17" s="32" customFormat="1">
      <c r="A102" s="69"/>
      <c r="B102" s="69"/>
      <c r="C102" s="69"/>
      <c r="D102" s="69"/>
      <c r="E102" s="69"/>
      <c r="F102" s="69"/>
      <c r="G102" s="69"/>
      <c r="H102" s="69"/>
      <c r="I102" s="69"/>
      <c r="J102" s="69"/>
      <c r="K102" s="69"/>
      <c r="L102" s="69"/>
      <c r="M102" s="69"/>
      <c r="N102" s="69"/>
      <c r="O102" s="69"/>
      <c r="P102" s="69"/>
      <c r="Q102" s="69"/>
    </row>
    <row r="103" spans="1:17" s="32" customFormat="1">
      <c r="A103" s="69"/>
      <c r="B103" s="69"/>
      <c r="C103" s="69"/>
      <c r="D103" s="69"/>
      <c r="E103" s="69"/>
      <c r="F103" s="69"/>
      <c r="G103" s="69"/>
      <c r="H103" s="69"/>
      <c r="I103" s="69"/>
      <c r="J103" s="69"/>
      <c r="K103" s="69"/>
      <c r="L103" s="69"/>
      <c r="M103" s="69"/>
      <c r="N103" s="69"/>
      <c r="O103" s="69"/>
      <c r="P103" s="69"/>
      <c r="Q103" s="69"/>
    </row>
    <row r="104" spans="1:17" s="32" customFormat="1">
      <c r="A104" s="69"/>
      <c r="B104" s="69"/>
      <c r="C104" s="69"/>
      <c r="D104" s="69"/>
      <c r="E104" s="69"/>
      <c r="F104" s="69"/>
      <c r="G104" s="69"/>
      <c r="H104" s="69"/>
      <c r="I104" s="69"/>
      <c r="J104" s="69"/>
      <c r="K104" s="69"/>
      <c r="L104" s="69"/>
      <c r="M104" s="69"/>
      <c r="N104" s="69"/>
      <c r="O104" s="69"/>
      <c r="P104" s="69"/>
      <c r="Q104" s="69"/>
    </row>
    <row r="105" spans="1:17" s="32" customFormat="1">
      <c r="A105" s="69"/>
      <c r="B105" s="69"/>
      <c r="C105" s="69"/>
      <c r="D105" s="69"/>
      <c r="E105" s="69"/>
      <c r="F105" s="69"/>
      <c r="G105" s="69"/>
      <c r="H105" s="69"/>
      <c r="I105" s="69"/>
      <c r="J105" s="69"/>
      <c r="K105" s="69"/>
      <c r="L105" s="69"/>
      <c r="M105" s="69"/>
      <c r="N105" s="69"/>
      <c r="O105" s="69"/>
      <c r="P105" s="69"/>
      <c r="Q105" s="69"/>
    </row>
    <row r="106" spans="1:17" s="32" customFormat="1">
      <c r="A106" s="69"/>
      <c r="B106" s="69"/>
      <c r="C106" s="69"/>
      <c r="D106" s="69"/>
      <c r="E106" s="69"/>
      <c r="F106" s="69"/>
      <c r="G106" s="69"/>
      <c r="H106" s="69"/>
      <c r="I106" s="69"/>
      <c r="J106" s="69"/>
      <c r="K106" s="69"/>
      <c r="L106" s="69"/>
      <c r="M106" s="69"/>
      <c r="N106" s="69"/>
      <c r="O106" s="69"/>
      <c r="P106" s="69"/>
      <c r="Q106" s="69"/>
    </row>
    <row r="107" spans="1:17" s="32" customFormat="1">
      <c r="A107" s="69"/>
      <c r="B107" s="69"/>
      <c r="C107" s="69"/>
      <c r="D107" s="69"/>
      <c r="E107" s="69"/>
      <c r="F107" s="69"/>
      <c r="G107" s="69"/>
      <c r="H107" s="69"/>
      <c r="I107" s="69"/>
      <c r="J107" s="69"/>
      <c r="K107" s="69"/>
      <c r="L107" s="69"/>
      <c r="M107" s="69"/>
      <c r="N107" s="69"/>
      <c r="O107" s="69"/>
      <c r="P107" s="69"/>
      <c r="Q107" s="69"/>
    </row>
    <row r="108" spans="1:17" s="32" customFormat="1">
      <c r="A108" s="69"/>
      <c r="B108" s="69"/>
      <c r="C108" s="69"/>
      <c r="D108" s="69"/>
      <c r="E108" s="69"/>
      <c r="F108" s="69"/>
      <c r="G108" s="69"/>
      <c r="H108" s="69"/>
      <c r="I108" s="69"/>
      <c r="J108" s="69"/>
      <c r="K108" s="69"/>
      <c r="L108" s="69"/>
      <c r="M108" s="69"/>
      <c r="N108" s="69"/>
      <c r="O108" s="69"/>
      <c r="P108" s="69"/>
      <c r="Q108" s="69"/>
    </row>
    <row r="109" spans="1:17" s="32" customFormat="1">
      <c r="A109" s="69"/>
      <c r="B109" s="69"/>
      <c r="C109" s="69"/>
      <c r="D109" s="69"/>
      <c r="E109" s="69"/>
      <c r="F109" s="69"/>
      <c r="G109" s="69"/>
      <c r="H109" s="69"/>
      <c r="I109" s="69"/>
      <c r="J109" s="69"/>
      <c r="K109" s="69"/>
      <c r="L109" s="69"/>
      <c r="M109" s="69"/>
      <c r="N109" s="69"/>
      <c r="O109" s="69"/>
      <c r="P109" s="69"/>
      <c r="Q109" s="69"/>
    </row>
    <row r="110" spans="1:17" s="32" customFormat="1"/>
    <row r="111" spans="1:17" s="32" customFormat="1"/>
    <row r="112" spans="1:17" s="32" customFormat="1"/>
    <row r="113" s="32"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2"/>
  <sheetViews>
    <sheetView showGridLines="0" view="pageBreakPreview" zoomScale="55" zoomScaleNormal="78" zoomScaleSheetLayoutView="55" workbookViewId="0">
      <pane ySplit="1" topLeftCell="A2" activePane="bottomLeft" state="frozen"/>
      <selection pane="bottomLeft" activeCell="W37" sqref="W37"/>
    </sheetView>
  </sheetViews>
  <sheetFormatPr baseColWidth="10" defaultColWidth="11.42578125" defaultRowHeight="15"/>
  <cols>
    <col min="1" max="1" width="16.42578125" style="69" customWidth="1"/>
    <col min="2" max="2" width="16.42578125" style="956" customWidth="1"/>
    <col min="3" max="3" width="11.42578125" style="956" customWidth="1"/>
    <col min="4" max="4" width="11.42578125" style="69" customWidth="1"/>
    <col min="5" max="8" width="11.7109375" style="69" customWidth="1"/>
    <col min="9" max="12" width="11.42578125" style="69" customWidth="1"/>
    <col min="13" max="13" width="14.42578125" style="69" customWidth="1"/>
    <col min="14" max="14" width="13.85546875" style="69" customWidth="1"/>
    <col min="15" max="15" width="14.5703125" style="69" customWidth="1"/>
    <col min="16" max="16" width="16.42578125" style="69" customWidth="1"/>
    <col min="17" max="17" width="18.7109375" style="69" customWidth="1"/>
    <col min="18" max="18" width="16.28515625" style="69" customWidth="1"/>
    <col min="19" max="19" width="15.28515625" style="69" customWidth="1"/>
    <col min="20" max="20" width="12.140625" style="69" customWidth="1"/>
    <col min="21" max="21" width="20.28515625" style="69" customWidth="1"/>
    <col min="22" max="16384" width="11.42578125" style="69"/>
  </cols>
  <sheetData>
    <row r="1" spans="1:22" ht="85.5" customHeight="1">
      <c r="A1" s="2286"/>
      <c r="B1" s="2286"/>
      <c r="C1" s="2286"/>
      <c r="D1" s="2286"/>
      <c r="E1" s="2286"/>
      <c r="F1" s="2286"/>
      <c r="G1" s="2286"/>
      <c r="H1" s="2286"/>
      <c r="I1" s="2286"/>
      <c r="J1" s="2286"/>
      <c r="K1" s="2286"/>
      <c r="L1" s="2286"/>
      <c r="M1" s="2286"/>
      <c r="N1" s="2286"/>
      <c r="O1" s="2286"/>
      <c r="P1" s="2286"/>
      <c r="Q1" s="2286"/>
      <c r="R1" s="2286"/>
      <c r="S1" s="2286"/>
    </row>
    <row r="2" spans="1:22" s="32" customFormat="1" ht="30" customHeight="1">
      <c r="A2" s="2307" t="s">
        <v>191</v>
      </c>
      <c r="B2" s="2308"/>
      <c r="C2" s="2308"/>
      <c r="D2" s="2308"/>
      <c r="E2" s="2308"/>
      <c r="F2" s="2308"/>
      <c r="G2" s="2308"/>
      <c r="H2" s="2308"/>
      <c r="I2" s="2308"/>
      <c r="J2" s="2308"/>
      <c r="K2" s="2308"/>
      <c r="L2" s="2308"/>
      <c r="M2" s="2308"/>
      <c r="N2" s="2308"/>
      <c r="O2" s="2308"/>
      <c r="P2" s="2308"/>
      <c r="Q2" s="2308"/>
      <c r="R2" s="2308"/>
      <c r="S2" s="2309"/>
    </row>
    <row r="3" spans="1:22" s="170" customFormat="1" ht="39.75" customHeight="1">
      <c r="A3" s="305" t="s">
        <v>32</v>
      </c>
      <c r="B3" s="326" t="s">
        <v>988</v>
      </c>
      <c r="C3" s="326" t="s">
        <v>898</v>
      </c>
      <c r="D3" s="326" t="s">
        <v>71</v>
      </c>
      <c r="E3" s="326" t="s">
        <v>72</v>
      </c>
      <c r="F3" s="326" t="s">
        <v>73</v>
      </c>
      <c r="G3" s="326" t="s">
        <v>74</v>
      </c>
      <c r="H3" s="326" t="s">
        <v>75</v>
      </c>
      <c r="I3" s="326" t="s">
        <v>76</v>
      </c>
      <c r="J3" s="326" t="s">
        <v>77</v>
      </c>
      <c r="K3" s="271" t="s">
        <v>78</v>
      </c>
      <c r="L3" s="326" t="s">
        <v>79</v>
      </c>
      <c r="M3" s="305" t="s">
        <v>80</v>
      </c>
      <c r="N3" s="326" t="s">
        <v>81</v>
      </c>
      <c r="O3" s="271" t="s">
        <v>409</v>
      </c>
      <c r="P3" s="326" t="s">
        <v>70</v>
      </c>
      <c r="Q3" s="271" t="s">
        <v>172</v>
      </c>
      <c r="R3" s="273" t="s">
        <v>83</v>
      </c>
      <c r="S3" s="331" t="s">
        <v>84</v>
      </c>
      <c r="U3" s="490"/>
    </row>
    <row r="4" spans="1:22" s="32" customFormat="1" ht="15.75">
      <c r="A4" s="327" t="s">
        <v>20</v>
      </c>
      <c r="B4" s="325">
        <v>0</v>
      </c>
      <c r="C4" s="325">
        <v>0</v>
      </c>
      <c r="D4" s="325">
        <v>0</v>
      </c>
      <c r="E4" s="325">
        <v>4</v>
      </c>
      <c r="F4" s="325">
        <v>279</v>
      </c>
      <c r="G4" s="325">
        <v>115</v>
      </c>
      <c r="H4" s="325">
        <v>0</v>
      </c>
      <c r="I4" s="325">
        <v>128</v>
      </c>
      <c r="J4" s="325">
        <v>3</v>
      </c>
      <c r="K4" s="325">
        <v>68</v>
      </c>
      <c r="L4" s="325">
        <v>136</v>
      </c>
      <c r="M4" s="330">
        <f t="shared" ref="M4:M15" si="0">SUM(C4:L4)</f>
        <v>733</v>
      </c>
      <c r="N4" s="325">
        <v>0</v>
      </c>
      <c r="O4" s="325">
        <v>0</v>
      </c>
      <c r="P4" s="325">
        <v>0</v>
      </c>
      <c r="Q4" s="325">
        <v>0</v>
      </c>
      <c r="R4" s="332">
        <f t="shared" ref="R4:R15" si="1">SUM(N4:Q4)</f>
        <v>0</v>
      </c>
      <c r="S4" s="330">
        <f t="shared" ref="S4:S15" si="2">M4+R4</f>
        <v>733</v>
      </c>
      <c r="U4" s="170"/>
      <c r="V4" s="170"/>
    </row>
    <row r="5" spans="1:22" s="32" customFormat="1" ht="15.75">
      <c r="A5" s="327" t="s">
        <v>21</v>
      </c>
      <c r="B5" s="325">
        <v>0</v>
      </c>
      <c r="C5" s="325">
        <v>0</v>
      </c>
      <c r="D5" s="325">
        <v>0</v>
      </c>
      <c r="E5" s="325">
        <v>19</v>
      </c>
      <c r="F5" s="325">
        <v>349</v>
      </c>
      <c r="G5" s="325">
        <v>176</v>
      </c>
      <c r="H5" s="325">
        <v>0</v>
      </c>
      <c r="I5" s="325">
        <v>1070</v>
      </c>
      <c r="J5" s="325">
        <v>19</v>
      </c>
      <c r="K5" s="325">
        <v>94</v>
      </c>
      <c r="L5" s="325">
        <v>112</v>
      </c>
      <c r="M5" s="330">
        <f t="shared" si="0"/>
        <v>1839</v>
      </c>
      <c r="N5" s="325">
        <v>0</v>
      </c>
      <c r="O5" s="325">
        <v>0</v>
      </c>
      <c r="P5" s="325">
        <v>0</v>
      </c>
      <c r="Q5" s="325">
        <v>20</v>
      </c>
      <c r="R5" s="332">
        <f t="shared" si="1"/>
        <v>20</v>
      </c>
      <c r="S5" s="330">
        <f t="shared" si="2"/>
        <v>1859</v>
      </c>
      <c r="U5" s="170"/>
      <c r="V5" s="170"/>
    </row>
    <row r="6" spans="1:22" s="32" customFormat="1" ht="15.75">
      <c r="A6" s="327" t="s">
        <v>22</v>
      </c>
      <c r="B6" s="325">
        <v>0</v>
      </c>
      <c r="C6" s="325">
        <v>0</v>
      </c>
      <c r="D6" s="325">
        <v>0</v>
      </c>
      <c r="E6" s="325">
        <v>0</v>
      </c>
      <c r="F6" s="325">
        <v>57</v>
      </c>
      <c r="G6" s="325">
        <v>136</v>
      </c>
      <c r="H6" s="325">
        <v>0</v>
      </c>
      <c r="I6" s="325">
        <v>585</v>
      </c>
      <c r="J6" s="325">
        <v>8</v>
      </c>
      <c r="K6" s="325">
        <v>27</v>
      </c>
      <c r="L6" s="325">
        <v>434</v>
      </c>
      <c r="M6" s="330">
        <f t="shared" si="0"/>
        <v>1247</v>
      </c>
      <c r="N6" s="325">
        <v>0</v>
      </c>
      <c r="O6" s="325">
        <v>0</v>
      </c>
      <c r="P6" s="325">
        <v>0</v>
      </c>
      <c r="Q6" s="325">
        <v>0</v>
      </c>
      <c r="R6" s="332">
        <f t="shared" si="1"/>
        <v>0</v>
      </c>
      <c r="S6" s="330">
        <f t="shared" si="2"/>
        <v>1247</v>
      </c>
      <c r="U6" s="170"/>
      <c r="V6" s="170"/>
    </row>
    <row r="7" spans="1:22" s="32" customFormat="1" ht="15.75">
      <c r="A7" s="327" t="s">
        <v>23</v>
      </c>
      <c r="B7" s="325">
        <v>0</v>
      </c>
      <c r="C7" s="325">
        <v>0</v>
      </c>
      <c r="D7" s="325">
        <v>0</v>
      </c>
      <c r="E7" s="325">
        <v>0</v>
      </c>
      <c r="F7" s="325">
        <v>0</v>
      </c>
      <c r="G7" s="325">
        <v>217</v>
      </c>
      <c r="H7" s="325">
        <v>0</v>
      </c>
      <c r="I7" s="325">
        <v>497</v>
      </c>
      <c r="J7" s="325">
        <v>3</v>
      </c>
      <c r="K7" s="325">
        <v>131</v>
      </c>
      <c r="L7" s="325">
        <v>180</v>
      </c>
      <c r="M7" s="330">
        <f t="shared" si="0"/>
        <v>1028</v>
      </c>
      <c r="N7" s="325">
        <v>0</v>
      </c>
      <c r="O7" s="325">
        <v>0</v>
      </c>
      <c r="P7" s="325">
        <v>0</v>
      </c>
      <c r="Q7" s="325">
        <v>0</v>
      </c>
      <c r="R7" s="332">
        <f t="shared" si="1"/>
        <v>0</v>
      </c>
      <c r="S7" s="330">
        <f t="shared" si="2"/>
        <v>1028</v>
      </c>
      <c r="U7" s="170"/>
      <c r="V7" s="170"/>
    </row>
    <row r="8" spans="1:22" s="32" customFormat="1" ht="15.75">
      <c r="A8" s="327" t="s">
        <v>24</v>
      </c>
      <c r="B8" s="325">
        <v>0</v>
      </c>
      <c r="C8" s="325">
        <v>0</v>
      </c>
      <c r="D8" s="325">
        <v>0</v>
      </c>
      <c r="E8" s="325">
        <v>0</v>
      </c>
      <c r="F8" s="325">
        <v>0</v>
      </c>
      <c r="G8" s="325">
        <v>174</v>
      </c>
      <c r="H8" s="325">
        <v>0</v>
      </c>
      <c r="I8" s="325">
        <v>1232</v>
      </c>
      <c r="J8" s="325">
        <v>3</v>
      </c>
      <c r="K8" s="325">
        <v>52</v>
      </c>
      <c r="L8" s="325">
        <v>105</v>
      </c>
      <c r="M8" s="330">
        <f t="shared" si="0"/>
        <v>1566</v>
      </c>
      <c r="N8" s="325">
        <v>0</v>
      </c>
      <c r="O8" s="325">
        <v>0</v>
      </c>
      <c r="P8" s="325">
        <v>21139</v>
      </c>
      <c r="Q8" s="325">
        <v>2582</v>
      </c>
      <c r="R8" s="332">
        <f t="shared" si="1"/>
        <v>23721</v>
      </c>
      <c r="S8" s="330">
        <f t="shared" si="2"/>
        <v>25287</v>
      </c>
      <c r="U8" s="170"/>
      <c r="V8" s="170"/>
    </row>
    <row r="9" spans="1:22" s="32" customFormat="1" ht="15.75">
      <c r="A9" s="327" t="s">
        <v>170</v>
      </c>
      <c r="B9" s="325">
        <v>0</v>
      </c>
      <c r="C9" s="325">
        <v>0</v>
      </c>
      <c r="D9" s="325">
        <v>0</v>
      </c>
      <c r="E9" s="325">
        <v>0</v>
      </c>
      <c r="F9" s="325">
        <v>0</v>
      </c>
      <c r="G9" s="325">
        <v>505</v>
      </c>
      <c r="H9" s="325">
        <v>0</v>
      </c>
      <c r="I9" s="325">
        <v>2471</v>
      </c>
      <c r="J9" s="325">
        <v>2</v>
      </c>
      <c r="K9" s="325">
        <v>116</v>
      </c>
      <c r="L9" s="325">
        <v>125</v>
      </c>
      <c r="M9" s="330">
        <f t="shared" si="0"/>
        <v>3219</v>
      </c>
      <c r="N9" s="325">
        <v>0</v>
      </c>
      <c r="O9" s="325">
        <v>1</v>
      </c>
      <c r="P9" s="325">
        <v>3310</v>
      </c>
      <c r="Q9" s="325">
        <v>4114</v>
      </c>
      <c r="R9" s="332">
        <f t="shared" si="1"/>
        <v>7425</v>
      </c>
      <c r="S9" s="330">
        <f t="shared" si="2"/>
        <v>10644</v>
      </c>
      <c r="U9" s="170"/>
      <c r="V9" s="170"/>
    </row>
    <row r="10" spans="1:22" s="32" customFormat="1" ht="15.75">
      <c r="A10" s="327" t="s">
        <v>207</v>
      </c>
      <c r="B10" s="325">
        <v>0</v>
      </c>
      <c r="C10" s="325">
        <v>0</v>
      </c>
      <c r="D10" s="325">
        <v>0</v>
      </c>
      <c r="E10" s="325">
        <v>0</v>
      </c>
      <c r="F10" s="325">
        <v>0</v>
      </c>
      <c r="G10" s="325">
        <v>572</v>
      </c>
      <c r="H10" s="325">
        <v>0</v>
      </c>
      <c r="I10" s="325">
        <v>3158</v>
      </c>
      <c r="J10" s="325">
        <v>8</v>
      </c>
      <c r="K10" s="325">
        <v>306</v>
      </c>
      <c r="L10" s="325">
        <v>247</v>
      </c>
      <c r="M10" s="330">
        <f t="shared" si="0"/>
        <v>4291</v>
      </c>
      <c r="N10" s="325">
        <v>0</v>
      </c>
      <c r="O10" s="325">
        <v>0</v>
      </c>
      <c r="P10" s="325">
        <v>1778</v>
      </c>
      <c r="Q10" s="325">
        <v>199</v>
      </c>
      <c r="R10" s="332">
        <f t="shared" si="1"/>
        <v>1977</v>
      </c>
      <c r="S10" s="330">
        <f t="shared" si="2"/>
        <v>6268</v>
      </c>
      <c r="U10" s="170"/>
      <c r="V10" s="170"/>
    </row>
    <row r="11" spans="1:22" s="32" customFormat="1" ht="15.75">
      <c r="A11" s="327" t="s">
        <v>437</v>
      </c>
      <c r="B11" s="325">
        <v>0</v>
      </c>
      <c r="C11" s="325">
        <v>0</v>
      </c>
      <c r="D11" s="325">
        <v>0</v>
      </c>
      <c r="E11" s="325">
        <v>0</v>
      </c>
      <c r="F11" s="325">
        <v>0</v>
      </c>
      <c r="G11" s="325">
        <v>1014</v>
      </c>
      <c r="H11" s="325">
        <v>0</v>
      </c>
      <c r="I11" s="325">
        <v>3741</v>
      </c>
      <c r="J11" s="325">
        <v>11</v>
      </c>
      <c r="K11" s="325">
        <v>1022</v>
      </c>
      <c r="L11" s="325">
        <v>783</v>
      </c>
      <c r="M11" s="330">
        <f t="shared" si="0"/>
        <v>6571</v>
      </c>
      <c r="N11" s="325">
        <v>0</v>
      </c>
      <c r="O11" s="325">
        <v>513</v>
      </c>
      <c r="P11" s="325">
        <v>2945</v>
      </c>
      <c r="Q11" s="325">
        <v>17</v>
      </c>
      <c r="R11" s="332">
        <f t="shared" si="1"/>
        <v>3475</v>
      </c>
      <c r="S11" s="330">
        <f t="shared" si="2"/>
        <v>10046</v>
      </c>
      <c r="U11" s="170"/>
      <c r="V11" s="170"/>
    </row>
    <row r="12" spans="1:22" s="32" customFormat="1" ht="15.75">
      <c r="A12" s="327" t="s">
        <v>503</v>
      </c>
      <c r="B12" s="325">
        <v>0</v>
      </c>
      <c r="C12" s="325">
        <v>0</v>
      </c>
      <c r="D12" s="325">
        <v>0</v>
      </c>
      <c r="E12" s="325">
        <v>0</v>
      </c>
      <c r="F12" s="325">
        <v>0</v>
      </c>
      <c r="G12" s="325">
        <v>1482</v>
      </c>
      <c r="H12" s="325">
        <v>0</v>
      </c>
      <c r="I12" s="325">
        <v>7614</v>
      </c>
      <c r="J12" s="325">
        <v>7</v>
      </c>
      <c r="K12" s="325">
        <v>1578</v>
      </c>
      <c r="L12" s="325">
        <v>1278</v>
      </c>
      <c r="M12" s="330">
        <f t="shared" si="0"/>
        <v>11959</v>
      </c>
      <c r="N12" s="325">
        <v>0</v>
      </c>
      <c r="O12" s="325">
        <v>0</v>
      </c>
      <c r="P12" s="325">
        <v>2249</v>
      </c>
      <c r="Q12" s="325">
        <v>1532</v>
      </c>
      <c r="R12" s="332">
        <f t="shared" si="1"/>
        <v>3781</v>
      </c>
      <c r="S12" s="330">
        <f t="shared" si="2"/>
        <v>15740</v>
      </c>
      <c r="U12" s="170"/>
      <c r="V12" s="170"/>
    </row>
    <row r="13" spans="1:22" s="32" customFormat="1" ht="15.75">
      <c r="A13" s="327" t="s">
        <v>513</v>
      </c>
      <c r="B13" s="325">
        <v>0</v>
      </c>
      <c r="C13" s="325">
        <v>0</v>
      </c>
      <c r="D13" s="325">
        <v>0</v>
      </c>
      <c r="E13" s="325">
        <v>0</v>
      </c>
      <c r="F13" s="325">
        <v>0</v>
      </c>
      <c r="G13" s="325">
        <f>233+2235</f>
        <v>2468</v>
      </c>
      <c r="H13" s="325">
        <v>0</v>
      </c>
      <c r="I13" s="325">
        <f>1369+13437</f>
        <v>14806</v>
      </c>
      <c r="J13" s="325">
        <f>127+641</f>
        <v>768</v>
      </c>
      <c r="K13" s="325">
        <f>298+4015</f>
        <v>4313</v>
      </c>
      <c r="L13" s="325">
        <f>232+2281</f>
        <v>2513</v>
      </c>
      <c r="M13" s="330">
        <f t="shared" si="0"/>
        <v>24868</v>
      </c>
      <c r="N13" s="325">
        <v>0</v>
      </c>
      <c r="O13" s="325">
        <v>0</v>
      </c>
      <c r="P13" s="325">
        <f>1036+5999</f>
        <v>7035</v>
      </c>
      <c r="Q13" s="325">
        <v>462</v>
      </c>
      <c r="R13" s="332">
        <f t="shared" si="1"/>
        <v>7497</v>
      </c>
      <c r="S13" s="330">
        <f t="shared" si="2"/>
        <v>32365</v>
      </c>
      <c r="U13" s="170"/>
      <c r="V13" s="170"/>
    </row>
    <row r="14" spans="1:22" s="32" customFormat="1" ht="15.75">
      <c r="A14" s="327" t="s">
        <v>868</v>
      </c>
      <c r="B14" s="325">
        <v>0</v>
      </c>
      <c r="C14" s="325">
        <v>0</v>
      </c>
      <c r="D14" s="325">
        <v>0</v>
      </c>
      <c r="E14" s="325">
        <v>0</v>
      </c>
      <c r="F14" s="325">
        <v>0</v>
      </c>
      <c r="G14" s="325">
        <f>532+3193+753+500</f>
        <v>4978</v>
      </c>
      <c r="H14" s="325">
        <v>0</v>
      </c>
      <c r="I14" s="325">
        <f>14059+1752+2452+2163</f>
        <v>20426</v>
      </c>
      <c r="J14" s="325">
        <f>768+82+111+81</f>
        <v>1042</v>
      </c>
      <c r="K14" s="325">
        <f>3949+466+756+700</f>
        <v>5871</v>
      </c>
      <c r="L14" s="325">
        <f>2981+529+501+276</f>
        <v>4287</v>
      </c>
      <c r="M14" s="330">
        <f t="shared" si="0"/>
        <v>36604</v>
      </c>
      <c r="N14" s="325">
        <v>0</v>
      </c>
      <c r="O14" s="325">
        <v>11</v>
      </c>
      <c r="P14" s="325">
        <f>2319+1590+1203+437</f>
        <v>5549</v>
      </c>
      <c r="Q14" s="325">
        <f>119+307</f>
        <v>426</v>
      </c>
      <c r="R14" s="332">
        <f t="shared" si="1"/>
        <v>5986</v>
      </c>
      <c r="S14" s="330">
        <f t="shared" si="2"/>
        <v>42590</v>
      </c>
      <c r="U14" s="170"/>
      <c r="V14" s="170"/>
    </row>
    <row r="15" spans="1:22" s="32" customFormat="1" ht="15.75">
      <c r="A15" s="1328" t="s">
        <v>911</v>
      </c>
      <c r="B15" s="325">
        <v>0</v>
      </c>
      <c r="C15" s="325">
        <v>11383</v>
      </c>
      <c r="D15" s="325">
        <v>0</v>
      </c>
      <c r="E15" s="325">
        <v>0</v>
      </c>
      <c r="F15" s="325">
        <v>0</v>
      </c>
      <c r="G15" s="325">
        <v>10052</v>
      </c>
      <c r="H15" s="325">
        <v>0</v>
      </c>
      <c r="I15" s="325">
        <v>22261</v>
      </c>
      <c r="J15" s="325">
        <v>740</v>
      </c>
      <c r="K15" s="325">
        <v>10015</v>
      </c>
      <c r="L15" s="325">
        <v>7745</v>
      </c>
      <c r="M15" s="330">
        <f t="shared" si="0"/>
        <v>62196</v>
      </c>
      <c r="N15" s="1329">
        <v>0</v>
      </c>
      <c r="O15" s="1329">
        <v>0</v>
      </c>
      <c r="P15" s="1329">
        <v>2156</v>
      </c>
      <c r="Q15" s="1329">
        <v>725</v>
      </c>
      <c r="R15" s="1331">
        <f t="shared" si="1"/>
        <v>2881</v>
      </c>
      <c r="S15" s="1330">
        <f t="shared" si="2"/>
        <v>65077</v>
      </c>
      <c r="U15" s="170"/>
      <c r="V15" s="170"/>
    </row>
    <row r="16" spans="1:22" s="66" customFormat="1" ht="15.75">
      <c r="A16" s="327" t="s">
        <v>1002</v>
      </c>
      <c r="B16" s="2115" t="s">
        <v>1003</v>
      </c>
      <c r="C16" s="325">
        <v>13341</v>
      </c>
      <c r="D16" s="325">
        <v>0</v>
      </c>
      <c r="E16" s="325">
        <v>0</v>
      </c>
      <c r="F16" s="325">
        <v>0</v>
      </c>
      <c r="G16" s="325">
        <v>17357</v>
      </c>
      <c r="H16" s="325">
        <v>0</v>
      </c>
      <c r="I16" s="325">
        <v>18516</v>
      </c>
      <c r="J16" s="325">
        <v>997</v>
      </c>
      <c r="K16" s="325">
        <v>9041</v>
      </c>
      <c r="L16" s="325">
        <v>10089</v>
      </c>
      <c r="M16" s="330">
        <f>+B16+C16+G16+I16+J16+K16+L16</f>
        <v>69556</v>
      </c>
      <c r="N16" s="325">
        <v>0</v>
      </c>
      <c r="O16" s="325">
        <v>0</v>
      </c>
      <c r="P16" s="325">
        <v>4767</v>
      </c>
      <c r="Q16" s="325">
        <v>759</v>
      </c>
      <c r="R16" s="332">
        <f>+Q16+P16</f>
        <v>5526</v>
      </c>
      <c r="S16" s="330">
        <f>+R16+M16</f>
        <v>75082</v>
      </c>
      <c r="U16" s="1181"/>
      <c r="V16" s="1181"/>
    </row>
    <row r="17" spans="1:22" s="802" customFormat="1" ht="18.75" customHeight="1">
      <c r="A17" s="305" t="s">
        <v>17</v>
      </c>
      <c r="B17" s="329">
        <f>SUM(B4:B16)</f>
        <v>0</v>
      </c>
      <c r="C17" s="329">
        <f>SUM(C4:C16)</f>
        <v>24724</v>
      </c>
      <c r="D17" s="329">
        <f>SUM(D4:D16)</f>
        <v>0</v>
      </c>
      <c r="E17" s="329">
        <f t="shared" ref="E17:L17" si="3">SUM(E4:E16)</f>
        <v>23</v>
      </c>
      <c r="F17" s="329">
        <f t="shared" si="3"/>
        <v>685</v>
      </c>
      <c r="G17" s="329">
        <f t="shared" si="3"/>
        <v>39246</v>
      </c>
      <c r="H17" s="329">
        <f t="shared" si="3"/>
        <v>0</v>
      </c>
      <c r="I17" s="329">
        <f t="shared" si="3"/>
        <v>96505</v>
      </c>
      <c r="J17" s="329">
        <f t="shared" si="3"/>
        <v>3611</v>
      </c>
      <c r="K17" s="329">
        <f t="shared" si="3"/>
        <v>32634</v>
      </c>
      <c r="L17" s="329">
        <f t="shared" si="3"/>
        <v>28034</v>
      </c>
      <c r="M17" s="620">
        <f t="shared" ref="M17:S17" si="4">SUM(M4:M16)</f>
        <v>225677</v>
      </c>
      <c r="N17" s="329">
        <f t="shared" si="4"/>
        <v>0</v>
      </c>
      <c r="O17" s="329">
        <f t="shared" si="4"/>
        <v>525</v>
      </c>
      <c r="P17" s="329">
        <f t="shared" si="4"/>
        <v>50928</v>
      </c>
      <c r="Q17" s="329">
        <f t="shared" si="4"/>
        <v>10836</v>
      </c>
      <c r="R17" s="621">
        <f t="shared" si="4"/>
        <v>62289</v>
      </c>
      <c r="S17" s="620">
        <f t="shared" si="4"/>
        <v>287966</v>
      </c>
      <c r="T17" s="490"/>
      <c r="U17" s="1148"/>
      <c r="V17" s="1148"/>
    </row>
    <row r="18" spans="1:22" s="32" customFormat="1">
      <c r="A18" s="86"/>
      <c r="B18" s="86"/>
      <c r="C18" s="86"/>
      <c r="D18" s="86"/>
      <c r="E18" s="86"/>
      <c r="F18" s="86"/>
      <c r="G18" s="69"/>
      <c r="H18" s="69"/>
      <c r="I18" s="69"/>
      <c r="J18" s="86"/>
      <c r="K18" s="86"/>
      <c r="L18" s="86"/>
      <c r="M18" s="86"/>
      <c r="N18" s="86" t="s">
        <v>187</v>
      </c>
      <c r="O18" s="86"/>
      <c r="P18" s="86"/>
      <c r="Q18" s="86"/>
      <c r="R18" s="86"/>
      <c r="S18" s="86"/>
      <c r="U18" s="170"/>
      <c r="V18" s="170"/>
    </row>
    <row r="19" spans="1:22" s="32" customFormat="1">
      <c r="A19" s="86"/>
      <c r="B19" s="86"/>
      <c r="C19" s="86"/>
      <c r="D19" s="86"/>
      <c r="E19" s="37"/>
      <c r="F19" s="37"/>
      <c r="G19" s="37"/>
      <c r="H19" s="37"/>
      <c r="I19" s="53"/>
      <c r="J19" s="37"/>
      <c r="K19" s="53"/>
      <c r="L19" s="37"/>
      <c r="M19" s="37"/>
      <c r="N19" s="37"/>
      <c r="O19" s="37"/>
      <c r="P19" s="37"/>
      <c r="Q19" s="37"/>
      <c r="R19" s="53"/>
      <c r="S19" s="18"/>
    </row>
    <row r="20" spans="1:22" s="32" customFormat="1">
      <c r="A20" s="86"/>
      <c r="B20" s="86"/>
      <c r="C20" s="86"/>
      <c r="D20" s="86"/>
      <c r="E20" s="37"/>
      <c r="F20" s="37"/>
      <c r="G20" s="37"/>
      <c r="H20" s="37"/>
      <c r="I20" s="53"/>
      <c r="J20" s="37"/>
      <c r="K20" s="53"/>
      <c r="L20" s="37"/>
      <c r="M20" s="37"/>
      <c r="N20" s="37"/>
      <c r="O20" s="53"/>
      <c r="P20" s="37"/>
      <c r="Q20" s="37"/>
      <c r="R20" s="37"/>
      <c r="S20" s="37"/>
    </row>
    <row r="21" spans="1:22" s="32" customFormat="1">
      <c r="A21" s="86"/>
      <c r="B21" s="86"/>
      <c r="C21" s="86"/>
      <c r="D21" s="86"/>
      <c r="E21" s="37"/>
      <c r="F21" s="37"/>
      <c r="G21" s="37"/>
      <c r="H21" s="37"/>
      <c r="I21" s="53"/>
      <c r="J21" s="37"/>
      <c r="K21" s="53"/>
      <c r="L21" s="37"/>
      <c r="M21" s="37"/>
      <c r="N21" s="37"/>
      <c r="O21" s="53"/>
      <c r="P21" s="37"/>
      <c r="Q21" s="37"/>
      <c r="R21" s="37"/>
      <c r="S21" s="37"/>
    </row>
    <row r="22" spans="1:22" s="32" customFormat="1">
      <c r="A22" s="86"/>
      <c r="B22" s="86"/>
      <c r="C22" s="86"/>
      <c r="D22" s="86"/>
      <c r="E22" s="37"/>
      <c r="F22" s="37"/>
      <c r="G22" s="37"/>
      <c r="H22" s="37"/>
      <c r="I22" s="53"/>
      <c r="J22" s="37"/>
      <c r="K22" s="53"/>
      <c r="L22" s="37"/>
      <c r="M22" s="37"/>
      <c r="N22" s="37"/>
      <c r="O22" s="37"/>
      <c r="P22" s="37"/>
      <c r="Q22" s="37"/>
      <c r="R22" s="53"/>
      <c r="S22" s="37"/>
    </row>
    <row r="23" spans="1:22" s="32" customFormat="1">
      <c r="A23" s="86"/>
      <c r="B23" s="86"/>
      <c r="C23" s="86"/>
      <c r="D23" s="86"/>
      <c r="E23" s="37"/>
      <c r="F23" s="37"/>
      <c r="G23" s="37"/>
      <c r="H23" s="37"/>
      <c r="I23" s="53"/>
      <c r="J23" s="37"/>
      <c r="K23" s="53"/>
      <c r="L23" s="37"/>
      <c r="M23" s="37"/>
      <c r="N23" s="37"/>
      <c r="O23" s="53"/>
      <c r="P23" s="37"/>
      <c r="Q23" s="37"/>
      <c r="R23" s="53"/>
      <c r="S23" s="53"/>
    </row>
    <row r="24" spans="1:22" s="32" customFormat="1">
      <c r="A24" s="86"/>
      <c r="B24" s="86"/>
      <c r="C24" s="86"/>
      <c r="D24" s="86"/>
      <c r="E24" s="37"/>
      <c r="F24" s="37"/>
      <c r="G24" s="37"/>
      <c r="H24" s="37"/>
      <c r="I24" s="37"/>
      <c r="J24" s="37"/>
      <c r="K24" s="53"/>
      <c r="L24" s="37"/>
      <c r="M24" s="53"/>
      <c r="N24" s="53"/>
      <c r="O24" s="37"/>
      <c r="P24" s="37"/>
      <c r="Q24" s="37"/>
      <c r="R24" s="37"/>
      <c r="S24" s="37"/>
    </row>
    <row r="25" spans="1:22" s="32" customFormat="1">
      <c r="A25" s="86"/>
      <c r="B25" s="86"/>
      <c r="C25" s="86"/>
      <c r="D25" s="86"/>
      <c r="E25" s="37"/>
      <c r="F25" s="37"/>
      <c r="G25" s="37"/>
      <c r="H25" s="37"/>
      <c r="I25" s="37"/>
      <c r="J25" s="37"/>
      <c r="K25" s="53"/>
      <c r="L25" s="37"/>
      <c r="M25" s="37"/>
      <c r="N25" s="37"/>
      <c r="O25" s="53"/>
      <c r="P25" s="37"/>
      <c r="Q25" s="37"/>
      <c r="R25" s="37"/>
      <c r="S25" s="53"/>
    </row>
    <row r="26" spans="1:22" s="32" customFormat="1">
      <c r="A26" s="86"/>
      <c r="B26" s="86"/>
      <c r="C26" s="86"/>
      <c r="D26" s="86"/>
      <c r="E26" s="37"/>
      <c r="F26" s="37"/>
      <c r="G26" s="37"/>
      <c r="H26" s="37"/>
      <c r="I26" s="53"/>
      <c r="J26" s="37"/>
      <c r="K26" s="53"/>
      <c r="L26" s="37"/>
      <c r="M26" s="37"/>
      <c r="N26" s="37"/>
      <c r="O26" s="53"/>
      <c r="P26" s="37"/>
      <c r="Q26" s="37"/>
      <c r="R26" s="37"/>
      <c r="S26" s="53"/>
    </row>
    <row r="27" spans="1:22" s="32" customFormat="1">
      <c r="A27" s="86"/>
      <c r="B27" s="86"/>
      <c r="C27" s="86"/>
      <c r="D27" s="86"/>
      <c r="E27" s="86"/>
      <c r="F27" s="19"/>
      <c r="G27" s="19"/>
      <c r="H27" s="19"/>
      <c r="I27" s="20"/>
      <c r="J27" s="19"/>
      <c r="K27" s="20"/>
      <c r="L27" s="19"/>
      <c r="M27" s="20"/>
      <c r="N27" s="20"/>
      <c r="O27" s="20"/>
      <c r="P27" s="19"/>
      <c r="Q27" s="19"/>
      <c r="R27" s="19"/>
      <c r="S27" s="21"/>
    </row>
    <row r="28" spans="1:22" s="32" customFormat="1">
      <c r="A28" s="86"/>
      <c r="B28" s="86"/>
      <c r="C28" s="86"/>
      <c r="D28" s="86"/>
      <c r="E28" s="37"/>
      <c r="F28" s="37"/>
      <c r="G28" s="37"/>
      <c r="H28" s="37"/>
      <c r="I28" s="53"/>
      <c r="J28" s="37"/>
      <c r="K28" s="53"/>
      <c r="L28" s="37"/>
      <c r="M28" s="37"/>
      <c r="N28" s="37"/>
      <c r="O28" s="53"/>
      <c r="P28" s="37"/>
      <c r="Q28" s="37"/>
      <c r="R28" s="53"/>
      <c r="S28" s="53"/>
    </row>
    <row r="29" spans="1:22" s="32" customFormat="1">
      <c r="A29" s="86"/>
      <c r="B29" s="86"/>
      <c r="C29" s="86"/>
      <c r="D29" s="86"/>
      <c r="E29" s="86"/>
      <c r="F29" s="86"/>
      <c r="G29" s="86"/>
      <c r="H29" s="86"/>
      <c r="I29" s="86"/>
      <c r="J29" s="86"/>
      <c r="K29" s="86"/>
      <c r="L29" s="86"/>
      <c r="M29" s="86"/>
      <c r="N29" s="86"/>
      <c r="O29" s="86"/>
      <c r="P29" s="86"/>
      <c r="Q29" s="86"/>
      <c r="R29" s="86"/>
      <c r="S29" s="86"/>
    </row>
    <row r="30" spans="1:22" s="32" customFormat="1">
      <c r="A30" s="86"/>
      <c r="B30" s="86"/>
      <c r="C30" s="86"/>
      <c r="D30" s="86"/>
      <c r="E30" s="86"/>
      <c r="F30" s="86"/>
      <c r="G30" s="86"/>
      <c r="H30" s="86"/>
      <c r="I30" s="86"/>
      <c r="J30" s="86"/>
      <c r="K30" s="86"/>
      <c r="L30" s="86"/>
      <c r="M30" s="86"/>
      <c r="N30" s="86"/>
      <c r="O30" s="86"/>
      <c r="P30" s="86"/>
      <c r="Q30" s="86"/>
      <c r="R30" s="86"/>
      <c r="S30" s="86"/>
    </row>
    <row r="31" spans="1:22" s="32" customFormat="1">
      <c r="A31" s="86"/>
      <c r="B31" s="86"/>
      <c r="C31" s="86"/>
      <c r="D31" s="86"/>
      <c r="E31" s="86"/>
      <c r="F31" s="86"/>
      <c r="G31" s="86"/>
      <c r="H31" s="86"/>
      <c r="I31" s="86"/>
      <c r="J31" s="86"/>
      <c r="K31" s="86"/>
      <c r="L31" s="86"/>
      <c r="M31" s="86"/>
      <c r="N31" s="86"/>
      <c r="O31" s="86"/>
      <c r="P31" s="86"/>
      <c r="Q31" s="86"/>
      <c r="R31" s="86"/>
      <c r="S31" s="86"/>
    </row>
    <row r="32" spans="1:22" s="32" customFormat="1">
      <c r="A32" s="86"/>
      <c r="B32" s="86"/>
      <c r="C32" s="86"/>
      <c r="D32" s="86"/>
      <c r="E32" s="86"/>
      <c r="F32" s="86"/>
      <c r="G32" s="86"/>
      <c r="H32" s="86"/>
      <c r="I32" s="86"/>
      <c r="J32" s="86"/>
      <c r="K32" s="86"/>
      <c r="L32" s="86"/>
      <c r="M32" s="86"/>
      <c r="N32" s="86"/>
      <c r="O32" s="86"/>
      <c r="P32" s="86"/>
      <c r="Q32" s="86"/>
      <c r="R32" s="86"/>
      <c r="S32" s="86"/>
    </row>
    <row r="33" spans="1:19" s="32" customFormat="1">
      <c r="A33" s="86"/>
      <c r="B33" s="86"/>
      <c r="C33" s="86"/>
      <c r="D33" s="86"/>
      <c r="E33" s="86"/>
      <c r="F33" s="86"/>
      <c r="G33" s="86"/>
      <c r="H33" s="86"/>
      <c r="I33" s="86"/>
      <c r="J33" s="86"/>
      <c r="K33" s="86"/>
      <c r="L33" s="86"/>
      <c r="M33" s="86"/>
      <c r="N33" s="86"/>
      <c r="O33" s="86"/>
      <c r="P33" s="86"/>
      <c r="Q33" s="86"/>
      <c r="R33" s="86"/>
      <c r="S33" s="86"/>
    </row>
    <row r="34" spans="1:19" s="32" customFormat="1">
      <c r="A34" s="86"/>
      <c r="B34" s="86"/>
      <c r="C34" s="86"/>
      <c r="D34" s="86"/>
      <c r="E34" s="86"/>
      <c r="F34" s="86"/>
      <c r="G34" s="86"/>
      <c r="H34" s="86"/>
      <c r="I34" s="86"/>
      <c r="J34" s="86"/>
      <c r="K34" s="86"/>
      <c r="L34" s="86"/>
      <c r="M34" s="86"/>
      <c r="N34" s="86"/>
      <c r="O34" s="86"/>
      <c r="P34" s="86"/>
      <c r="Q34" s="86"/>
      <c r="R34" s="86"/>
      <c r="S34" s="86"/>
    </row>
    <row r="35" spans="1:19" s="32" customFormat="1">
      <c r="A35" s="86"/>
      <c r="B35" s="86"/>
      <c r="C35" s="86"/>
      <c r="D35" s="86"/>
      <c r="E35" s="86"/>
      <c r="F35" s="86"/>
      <c r="G35" s="86"/>
      <c r="H35" s="86"/>
      <c r="I35" s="86"/>
      <c r="J35" s="86"/>
      <c r="K35" s="86"/>
      <c r="L35" s="86"/>
      <c r="M35" s="86"/>
      <c r="N35" s="86"/>
      <c r="O35" s="86"/>
      <c r="P35" s="86"/>
      <c r="Q35" s="86"/>
      <c r="R35" s="86"/>
      <c r="S35" s="86"/>
    </row>
    <row r="36" spans="1:19" s="32" customFormat="1">
      <c r="A36" s="86"/>
      <c r="B36" s="86"/>
      <c r="C36" s="86"/>
      <c r="D36" s="86"/>
      <c r="E36" s="86"/>
      <c r="F36" s="86"/>
      <c r="G36" s="86"/>
      <c r="H36" s="86"/>
      <c r="I36" s="86"/>
      <c r="J36" s="86"/>
      <c r="K36" s="86"/>
      <c r="L36" s="86"/>
      <c r="M36" s="86"/>
      <c r="N36" s="86"/>
      <c r="O36" s="86"/>
      <c r="P36" s="86"/>
      <c r="Q36" s="86"/>
      <c r="R36" s="86"/>
      <c r="S36" s="86"/>
    </row>
    <row r="37" spans="1:19" s="32" customFormat="1">
      <c r="A37" s="86"/>
      <c r="B37" s="86"/>
      <c r="C37" s="86"/>
      <c r="D37" s="86"/>
      <c r="E37" s="86"/>
      <c r="F37" s="86"/>
      <c r="G37" s="86"/>
      <c r="H37" s="86"/>
      <c r="I37" s="86"/>
      <c r="J37" s="86"/>
      <c r="K37" s="86"/>
      <c r="L37" s="86"/>
      <c r="M37" s="86"/>
      <c r="N37" s="86"/>
      <c r="O37" s="86"/>
      <c r="P37" s="86"/>
      <c r="Q37" s="86"/>
      <c r="R37" s="86"/>
      <c r="S37" s="86"/>
    </row>
    <row r="38" spans="1:19" s="32" customFormat="1">
      <c r="A38" s="69"/>
      <c r="B38" s="956"/>
      <c r="C38" s="956"/>
      <c r="D38" s="69"/>
      <c r="E38" s="69"/>
      <c r="F38" s="69"/>
      <c r="G38" s="69"/>
      <c r="H38" s="69"/>
      <c r="I38" s="69"/>
      <c r="J38" s="69"/>
      <c r="K38" s="69"/>
      <c r="L38" s="69"/>
      <c r="M38" s="69"/>
      <c r="N38" s="69"/>
      <c r="O38" s="69"/>
      <c r="P38" s="69"/>
      <c r="Q38" s="69"/>
      <c r="R38" s="69"/>
      <c r="S38" s="69"/>
    </row>
    <row r="39" spans="1:19" s="32" customFormat="1">
      <c r="A39" s="69"/>
      <c r="B39" s="956"/>
      <c r="C39" s="956"/>
      <c r="D39" s="69"/>
      <c r="E39" s="69"/>
      <c r="F39" s="69"/>
      <c r="G39" s="69"/>
      <c r="H39" s="69"/>
      <c r="I39" s="69"/>
      <c r="J39" s="69"/>
      <c r="K39" s="69"/>
      <c r="L39" s="69"/>
      <c r="M39" s="69"/>
      <c r="N39" s="69"/>
      <c r="O39" s="69"/>
      <c r="P39" s="69"/>
      <c r="Q39" s="69"/>
      <c r="R39" s="69"/>
      <c r="S39" s="69"/>
    </row>
    <row r="40" spans="1:19" s="32" customFormat="1">
      <c r="A40" s="69"/>
      <c r="B40" s="956"/>
      <c r="C40" s="956"/>
      <c r="D40" s="69"/>
      <c r="E40" s="69"/>
      <c r="F40" s="69"/>
      <c r="G40" s="69"/>
      <c r="H40" s="69"/>
      <c r="I40" s="69"/>
      <c r="J40" s="69"/>
      <c r="K40" s="69"/>
      <c r="L40" s="69"/>
      <c r="M40" s="69"/>
      <c r="N40" s="69"/>
      <c r="O40" s="69"/>
      <c r="P40" s="69"/>
      <c r="Q40" s="69"/>
      <c r="R40" s="69"/>
      <c r="S40" s="69"/>
    </row>
    <row r="41" spans="1:19" s="32" customFormat="1">
      <c r="A41" s="69"/>
      <c r="B41" s="956"/>
      <c r="C41" s="956"/>
      <c r="D41" s="69"/>
      <c r="E41" s="69"/>
      <c r="F41" s="69"/>
      <c r="G41" s="69"/>
      <c r="H41" s="69"/>
      <c r="I41" s="69"/>
      <c r="J41" s="69"/>
      <c r="K41" s="69"/>
      <c r="L41" s="69"/>
      <c r="M41" s="69"/>
      <c r="N41" s="69"/>
      <c r="O41" s="69"/>
      <c r="P41" s="69"/>
      <c r="Q41" s="69"/>
      <c r="R41" s="69"/>
      <c r="S41" s="69"/>
    </row>
    <row r="42" spans="1:19" s="32" customFormat="1">
      <c r="A42" s="69"/>
      <c r="B42" s="956"/>
      <c r="C42" s="956"/>
      <c r="D42" s="69"/>
      <c r="E42" s="69"/>
      <c r="F42" s="69"/>
      <c r="G42" s="69"/>
      <c r="H42" s="69"/>
      <c r="I42" s="69"/>
      <c r="J42" s="69"/>
      <c r="K42" s="69"/>
      <c r="L42" s="69"/>
      <c r="M42" s="69"/>
      <c r="N42" s="69"/>
      <c r="O42" s="69"/>
      <c r="P42" s="69"/>
      <c r="Q42" s="69"/>
      <c r="R42" s="69"/>
      <c r="S42" s="69"/>
    </row>
    <row r="43" spans="1:19" s="32" customFormat="1">
      <c r="A43" s="69"/>
      <c r="B43" s="956"/>
      <c r="C43" s="956"/>
      <c r="D43" s="69"/>
      <c r="E43" s="69"/>
      <c r="F43" s="69"/>
      <c r="G43" s="69"/>
      <c r="H43" s="69"/>
      <c r="I43" s="69"/>
      <c r="J43" s="69"/>
      <c r="K43" s="69"/>
      <c r="L43" s="69"/>
      <c r="M43" s="69"/>
      <c r="N43" s="69"/>
      <c r="O43" s="69"/>
      <c r="P43" s="69"/>
      <c r="Q43" s="69"/>
      <c r="R43" s="69"/>
      <c r="S43" s="69"/>
    </row>
    <row r="44" spans="1:19" s="32" customFormat="1">
      <c r="A44" s="69"/>
      <c r="B44" s="956"/>
      <c r="C44" s="956"/>
      <c r="D44" s="69"/>
      <c r="E44" s="69"/>
      <c r="F44" s="69"/>
      <c r="G44" s="69"/>
      <c r="H44" s="69"/>
      <c r="I44" s="69"/>
      <c r="J44" s="69"/>
      <c r="K44" s="69"/>
      <c r="L44" s="69"/>
      <c r="M44" s="69"/>
      <c r="N44" s="69"/>
      <c r="O44" s="69"/>
      <c r="P44" s="69"/>
      <c r="Q44" s="69"/>
      <c r="R44" s="69"/>
      <c r="S44" s="69"/>
    </row>
    <row r="45" spans="1:19" s="32" customFormat="1">
      <c r="A45" s="69"/>
      <c r="B45" s="956"/>
      <c r="C45" s="956"/>
      <c r="D45" s="69"/>
      <c r="E45" s="69"/>
      <c r="F45" s="69"/>
      <c r="G45" s="69"/>
      <c r="H45" s="69"/>
      <c r="I45" s="69"/>
      <c r="J45" s="69"/>
      <c r="K45" s="69"/>
      <c r="L45" s="69"/>
      <c r="M45" s="69"/>
      <c r="N45" s="69"/>
      <c r="O45" s="69"/>
      <c r="P45" s="69"/>
      <c r="Q45" s="69"/>
      <c r="R45" s="69"/>
      <c r="S45" s="69"/>
    </row>
    <row r="46" spans="1:19" s="32" customFormat="1">
      <c r="A46" s="69"/>
      <c r="B46" s="956"/>
      <c r="C46" s="956"/>
      <c r="D46" s="69"/>
      <c r="E46" s="69"/>
      <c r="F46" s="69"/>
      <c r="G46" s="69"/>
      <c r="H46" s="69"/>
      <c r="I46" s="69"/>
      <c r="J46" s="69"/>
      <c r="K46" s="69"/>
      <c r="L46" s="69"/>
      <c r="M46" s="69"/>
      <c r="N46" s="69"/>
      <c r="O46" s="69"/>
      <c r="P46" s="69"/>
      <c r="Q46" s="69"/>
      <c r="R46" s="69"/>
      <c r="S46" s="69"/>
    </row>
    <row r="47" spans="1:19" s="32" customFormat="1">
      <c r="A47" s="69"/>
      <c r="B47" s="956"/>
      <c r="C47" s="956"/>
      <c r="D47" s="69"/>
      <c r="E47" s="69"/>
      <c r="F47" s="69"/>
      <c r="G47" s="69"/>
      <c r="H47" s="69"/>
      <c r="I47" s="69"/>
      <c r="J47" s="69"/>
      <c r="K47" s="69"/>
      <c r="L47" s="69"/>
      <c r="M47" s="69"/>
      <c r="N47" s="69"/>
      <c r="O47" s="69"/>
      <c r="P47" s="69"/>
      <c r="Q47" s="69"/>
      <c r="R47" s="69"/>
      <c r="S47" s="69"/>
    </row>
    <row r="48" spans="1:19" s="32" customFormat="1">
      <c r="A48" s="69"/>
      <c r="B48" s="956"/>
      <c r="C48" s="956"/>
      <c r="D48" s="69"/>
      <c r="E48" s="69"/>
      <c r="F48" s="69"/>
      <c r="G48" s="69"/>
      <c r="H48" s="69"/>
      <c r="I48" s="69"/>
      <c r="J48" s="69"/>
      <c r="K48" s="69"/>
      <c r="L48" s="69"/>
      <c r="M48" s="69"/>
      <c r="N48" s="69"/>
      <c r="O48" s="69"/>
      <c r="P48" s="69"/>
      <c r="Q48" s="69"/>
      <c r="R48" s="69"/>
      <c r="S48" s="69"/>
    </row>
    <row r="49" spans="1:19" s="32" customFormat="1">
      <c r="A49" s="69"/>
      <c r="B49" s="956"/>
      <c r="C49" s="956"/>
      <c r="D49" s="69"/>
      <c r="E49" s="69"/>
      <c r="F49" s="69"/>
      <c r="G49" s="69"/>
      <c r="H49" s="69"/>
      <c r="I49" s="69"/>
      <c r="J49" s="69"/>
      <c r="K49" s="69"/>
      <c r="L49" s="69"/>
      <c r="M49" s="69"/>
      <c r="N49" s="69"/>
      <c r="O49" s="69"/>
      <c r="P49" s="69"/>
      <c r="Q49" s="69"/>
      <c r="R49" s="69"/>
      <c r="S49" s="69"/>
    </row>
    <row r="50" spans="1:19" s="32" customFormat="1">
      <c r="A50" s="69"/>
      <c r="B50" s="956"/>
      <c r="C50" s="956"/>
      <c r="D50" s="69"/>
      <c r="E50" s="69"/>
      <c r="F50" s="69"/>
      <c r="G50" s="69"/>
      <c r="H50" s="69"/>
      <c r="I50" s="69"/>
      <c r="J50" s="69"/>
      <c r="K50" s="69"/>
      <c r="L50" s="69"/>
      <c r="M50" s="69"/>
      <c r="N50" s="69"/>
      <c r="O50" s="69"/>
      <c r="P50" s="69"/>
      <c r="Q50" s="69"/>
      <c r="R50" s="69"/>
      <c r="S50" s="69"/>
    </row>
    <row r="51" spans="1:19" s="32" customFormat="1">
      <c r="A51" s="69"/>
      <c r="B51" s="956"/>
      <c r="C51" s="956"/>
      <c r="D51" s="69"/>
      <c r="E51" s="69"/>
      <c r="F51" s="69"/>
      <c r="G51" s="69"/>
      <c r="H51" s="69"/>
      <c r="I51" s="69"/>
      <c r="J51" s="69"/>
      <c r="K51" s="69"/>
      <c r="L51" s="69"/>
      <c r="M51" s="69"/>
      <c r="N51" s="69"/>
      <c r="O51" s="69"/>
      <c r="P51" s="69"/>
      <c r="Q51" s="69"/>
      <c r="R51" s="69"/>
      <c r="S51" s="69"/>
    </row>
    <row r="52" spans="1:19" s="32" customFormat="1">
      <c r="A52" s="69"/>
      <c r="B52" s="956"/>
      <c r="C52" s="956"/>
      <c r="D52" s="69"/>
      <c r="E52" s="69"/>
      <c r="F52" s="69"/>
      <c r="G52" s="69"/>
      <c r="H52" s="69"/>
      <c r="I52" s="69"/>
      <c r="J52" s="69"/>
      <c r="K52" s="69"/>
      <c r="L52" s="69"/>
      <c r="M52" s="69"/>
      <c r="N52" s="69"/>
      <c r="O52" s="69"/>
      <c r="P52" s="69"/>
      <c r="Q52" s="69"/>
      <c r="R52" s="69"/>
      <c r="S52" s="69"/>
    </row>
    <row r="53" spans="1:19" s="32" customFormat="1">
      <c r="A53" s="69"/>
      <c r="B53" s="956"/>
      <c r="C53" s="956"/>
      <c r="D53" s="69"/>
      <c r="E53" s="69"/>
      <c r="F53" s="69"/>
      <c r="G53" s="69"/>
      <c r="H53" s="69"/>
      <c r="I53" s="69"/>
      <c r="J53" s="69"/>
      <c r="K53" s="69"/>
      <c r="L53" s="69"/>
      <c r="M53" s="69"/>
      <c r="N53" s="69"/>
      <c r="O53" s="69"/>
      <c r="P53" s="69"/>
      <c r="Q53" s="69"/>
      <c r="R53" s="69"/>
      <c r="S53" s="69"/>
    </row>
    <row r="54" spans="1:19" s="32" customFormat="1">
      <c r="A54" s="69"/>
      <c r="B54" s="956"/>
      <c r="C54" s="956"/>
      <c r="D54" s="69"/>
      <c r="E54" s="69"/>
      <c r="F54" s="69"/>
      <c r="G54" s="69"/>
      <c r="H54" s="69"/>
      <c r="I54" s="69"/>
      <c r="J54" s="69"/>
      <c r="K54" s="69"/>
      <c r="L54" s="69"/>
      <c r="M54" s="69"/>
      <c r="N54" s="69"/>
      <c r="O54" s="69"/>
      <c r="P54" s="69"/>
      <c r="Q54" s="69"/>
      <c r="R54" s="69"/>
      <c r="S54" s="69"/>
    </row>
    <row r="55" spans="1:19" s="32" customFormat="1">
      <c r="A55" s="69"/>
      <c r="B55" s="956"/>
      <c r="C55" s="956"/>
      <c r="D55" s="69"/>
      <c r="E55" s="69"/>
      <c r="F55" s="69"/>
      <c r="G55" s="69"/>
      <c r="H55" s="69"/>
      <c r="I55" s="69"/>
      <c r="J55" s="69"/>
      <c r="K55" s="69"/>
      <c r="L55" s="69"/>
      <c r="M55" s="69"/>
      <c r="N55" s="69"/>
      <c r="O55" s="69"/>
      <c r="P55" s="69"/>
      <c r="Q55" s="69"/>
      <c r="R55" s="69"/>
      <c r="S55" s="69"/>
    </row>
    <row r="56" spans="1:19" s="32" customFormat="1">
      <c r="A56" s="69"/>
      <c r="B56" s="956"/>
      <c r="C56" s="956"/>
      <c r="D56" s="69"/>
      <c r="E56" s="69"/>
      <c r="F56" s="69"/>
      <c r="G56" s="69"/>
      <c r="H56" s="69"/>
      <c r="I56" s="69"/>
      <c r="J56" s="69"/>
      <c r="K56" s="69"/>
      <c r="L56" s="69"/>
      <c r="M56" s="69"/>
      <c r="N56" s="69"/>
      <c r="O56" s="69"/>
      <c r="P56" s="69"/>
      <c r="Q56" s="69"/>
      <c r="R56" s="69"/>
      <c r="S56" s="69"/>
    </row>
    <row r="57" spans="1:19" s="32" customFormat="1">
      <c r="A57" s="69"/>
      <c r="B57" s="956"/>
      <c r="C57" s="956"/>
      <c r="D57" s="69"/>
      <c r="E57" s="69"/>
      <c r="F57" s="69"/>
      <c r="G57" s="69"/>
      <c r="H57" s="69"/>
      <c r="I57" s="69"/>
      <c r="J57" s="69"/>
      <c r="K57" s="69"/>
      <c r="L57" s="69"/>
      <c r="M57" s="69"/>
      <c r="N57" s="69"/>
      <c r="O57" s="69"/>
      <c r="P57" s="69"/>
      <c r="Q57" s="69"/>
      <c r="R57" s="69"/>
      <c r="S57" s="69"/>
    </row>
    <row r="58" spans="1:19" s="32" customFormat="1">
      <c r="A58" s="69"/>
      <c r="B58" s="956"/>
      <c r="C58" s="956"/>
      <c r="D58" s="69"/>
      <c r="E58" s="69"/>
      <c r="F58" s="69"/>
      <c r="G58" s="69"/>
      <c r="H58" s="69"/>
      <c r="I58" s="69"/>
      <c r="J58" s="69"/>
      <c r="K58" s="69"/>
      <c r="L58" s="69"/>
      <c r="M58" s="69"/>
      <c r="N58" s="69"/>
      <c r="O58" s="69"/>
      <c r="P58" s="69"/>
      <c r="Q58" s="69"/>
      <c r="R58" s="69"/>
      <c r="S58" s="69"/>
    </row>
    <row r="59" spans="1:19" s="32" customFormat="1">
      <c r="A59" s="69"/>
      <c r="B59" s="956"/>
      <c r="C59" s="956"/>
      <c r="D59" s="69"/>
      <c r="E59" s="69"/>
      <c r="F59" s="69"/>
      <c r="G59" s="69"/>
      <c r="H59" s="69"/>
      <c r="I59" s="69"/>
      <c r="J59" s="69"/>
      <c r="K59" s="69"/>
      <c r="L59" s="69"/>
      <c r="M59" s="69"/>
      <c r="N59" s="69"/>
      <c r="O59" s="69"/>
      <c r="P59" s="69"/>
      <c r="Q59" s="69"/>
      <c r="R59" s="69"/>
      <c r="S59" s="69"/>
    </row>
    <row r="60" spans="1:19" s="32" customFormat="1">
      <c r="A60" s="69"/>
      <c r="B60" s="956"/>
      <c r="C60" s="956"/>
      <c r="D60" s="69"/>
      <c r="E60" s="69"/>
      <c r="F60" s="69"/>
      <c r="G60" s="69"/>
      <c r="H60" s="69"/>
      <c r="I60" s="69"/>
      <c r="J60" s="69"/>
      <c r="K60" s="69"/>
      <c r="L60" s="69"/>
      <c r="M60" s="69"/>
      <c r="N60" s="69"/>
      <c r="O60" s="69"/>
      <c r="P60" s="69"/>
      <c r="Q60" s="69"/>
      <c r="R60" s="69"/>
      <c r="S60" s="69"/>
    </row>
    <row r="61" spans="1:19" s="32" customFormat="1">
      <c r="A61" s="69"/>
      <c r="B61" s="956"/>
      <c r="C61" s="956"/>
      <c r="D61" s="69"/>
      <c r="E61" s="69"/>
      <c r="F61" s="69"/>
      <c r="G61" s="69"/>
      <c r="H61" s="69"/>
      <c r="I61" s="69"/>
      <c r="J61" s="69"/>
      <c r="K61" s="69"/>
      <c r="L61" s="69"/>
      <c r="M61" s="69"/>
      <c r="N61" s="69"/>
      <c r="O61" s="69"/>
      <c r="P61" s="69"/>
      <c r="Q61" s="69"/>
      <c r="R61" s="69"/>
      <c r="S61" s="69"/>
    </row>
    <row r="62" spans="1:19" s="32" customFormat="1">
      <c r="A62" s="69"/>
      <c r="B62" s="956"/>
      <c r="C62" s="956"/>
      <c r="D62" s="69"/>
      <c r="E62" s="69"/>
      <c r="F62" s="69"/>
      <c r="G62" s="69"/>
      <c r="H62" s="69"/>
      <c r="I62" s="69"/>
      <c r="J62" s="69"/>
      <c r="K62" s="69"/>
      <c r="L62" s="69"/>
      <c r="M62" s="69"/>
      <c r="N62" s="69"/>
      <c r="O62" s="69"/>
      <c r="P62" s="69"/>
      <c r="Q62" s="69"/>
      <c r="R62" s="69"/>
      <c r="S62" s="69"/>
    </row>
    <row r="63" spans="1:19" s="32" customFormat="1">
      <c r="A63" s="69"/>
      <c r="B63" s="956"/>
      <c r="C63" s="956"/>
      <c r="D63" s="69"/>
      <c r="E63" s="69"/>
      <c r="F63" s="69"/>
      <c r="G63" s="69"/>
      <c r="H63" s="69"/>
      <c r="I63" s="69"/>
      <c r="J63" s="69"/>
      <c r="K63" s="69"/>
      <c r="L63" s="69"/>
      <c r="M63" s="69"/>
      <c r="N63" s="69"/>
      <c r="O63" s="69"/>
      <c r="P63" s="69"/>
      <c r="Q63" s="69"/>
      <c r="R63" s="69"/>
      <c r="S63" s="69"/>
    </row>
    <row r="64" spans="1:19" s="32" customFormat="1">
      <c r="A64" s="69"/>
      <c r="B64" s="956"/>
      <c r="C64" s="956"/>
      <c r="D64" s="69"/>
      <c r="E64" s="69"/>
      <c r="F64" s="69"/>
      <c r="G64" s="69"/>
      <c r="H64" s="69"/>
      <c r="I64" s="69"/>
      <c r="J64" s="69"/>
      <c r="K64" s="69"/>
      <c r="L64" s="69"/>
      <c r="M64" s="69"/>
      <c r="N64" s="69"/>
      <c r="O64" s="69"/>
      <c r="P64" s="69"/>
      <c r="Q64" s="69"/>
      <c r="R64" s="69"/>
      <c r="S64" s="69"/>
    </row>
    <row r="65" spans="1:19" s="32" customFormat="1">
      <c r="A65" s="69"/>
      <c r="B65" s="956"/>
      <c r="C65" s="956"/>
      <c r="D65" s="69"/>
      <c r="E65" s="69"/>
      <c r="F65" s="69"/>
      <c r="G65" s="69"/>
      <c r="H65" s="69"/>
      <c r="I65" s="69"/>
      <c r="J65" s="69"/>
      <c r="K65" s="69"/>
      <c r="L65" s="69"/>
      <c r="M65" s="69"/>
      <c r="N65" s="69"/>
      <c r="O65" s="69"/>
      <c r="P65" s="69"/>
      <c r="Q65" s="69"/>
      <c r="R65" s="69"/>
      <c r="S65" s="69"/>
    </row>
    <row r="66" spans="1:19" s="32" customFormat="1">
      <c r="A66" s="69"/>
      <c r="B66" s="956"/>
      <c r="C66" s="956"/>
      <c r="D66" s="69"/>
      <c r="E66" s="69"/>
      <c r="F66" s="69"/>
      <c r="G66" s="69"/>
      <c r="H66" s="69"/>
      <c r="I66" s="69"/>
      <c r="J66" s="69"/>
      <c r="K66" s="69"/>
      <c r="L66" s="69"/>
      <c r="M66" s="69"/>
      <c r="N66" s="69"/>
      <c r="O66" s="69"/>
      <c r="P66" s="69"/>
      <c r="Q66" s="69"/>
      <c r="R66" s="69"/>
      <c r="S66" s="69"/>
    </row>
    <row r="67" spans="1:19" s="32" customFormat="1">
      <c r="A67" s="69"/>
      <c r="B67" s="956"/>
      <c r="C67" s="956"/>
      <c r="D67" s="69"/>
      <c r="E67" s="69"/>
      <c r="F67" s="69"/>
      <c r="G67" s="69"/>
      <c r="H67" s="69"/>
      <c r="I67" s="69"/>
      <c r="J67" s="69"/>
      <c r="K67" s="69"/>
      <c r="L67" s="69"/>
      <c r="M67" s="69"/>
      <c r="N67" s="69"/>
      <c r="O67" s="69"/>
      <c r="P67" s="69"/>
      <c r="Q67" s="69"/>
      <c r="R67" s="69"/>
      <c r="S67" s="69"/>
    </row>
    <row r="68" spans="1:19" s="32" customFormat="1">
      <c r="A68" s="69"/>
      <c r="B68" s="956"/>
      <c r="C68" s="956"/>
      <c r="D68" s="69"/>
      <c r="E68" s="69"/>
      <c r="F68" s="69"/>
      <c r="G68" s="69"/>
      <c r="H68" s="69"/>
      <c r="I68" s="69"/>
      <c r="J68" s="69"/>
      <c r="K68" s="69"/>
      <c r="L68" s="69"/>
      <c r="M68" s="69"/>
      <c r="N68" s="69"/>
      <c r="O68" s="69"/>
      <c r="P68" s="69"/>
      <c r="Q68" s="69"/>
      <c r="R68" s="69"/>
      <c r="S68" s="69"/>
    </row>
    <row r="69" spans="1:19" s="32" customFormat="1">
      <c r="A69" s="69"/>
      <c r="B69" s="956"/>
      <c r="C69" s="956"/>
      <c r="D69" s="69"/>
      <c r="E69" s="69"/>
      <c r="F69" s="69"/>
      <c r="G69" s="69"/>
      <c r="H69" s="69"/>
      <c r="I69" s="69"/>
      <c r="J69" s="69"/>
      <c r="K69" s="69"/>
      <c r="L69" s="69"/>
      <c r="M69" s="69"/>
      <c r="N69" s="69"/>
      <c r="O69" s="69"/>
      <c r="P69" s="69"/>
      <c r="Q69" s="69"/>
      <c r="R69" s="69"/>
      <c r="S69" s="69"/>
    </row>
    <row r="70" spans="1:19" s="32" customFormat="1">
      <c r="A70" s="69"/>
      <c r="B70" s="956"/>
      <c r="C70" s="956"/>
      <c r="D70" s="69"/>
      <c r="E70" s="69"/>
      <c r="F70" s="69"/>
      <c r="G70" s="69"/>
      <c r="H70" s="69"/>
      <c r="I70" s="69"/>
      <c r="J70" s="69"/>
      <c r="K70" s="69"/>
      <c r="L70" s="69"/>
      <c r="M70" s="69"/>
      <c r="N70" s="69"/>
      <c r="O70" s="69"/>
      <c r="P70" s="69"/>
      <c r="Q70" s="69"/>
      <c r="R70" s="69"/>
      <c r="S70" s="69"/>
    </row>
    <row r="71" spans="1:19" s="32" customFormat="1">
      <c r="A71" s="69"/>
      <c r="B71" s="956"/>
      <c r="C71" s="956"/>
      <c r="D71" s="69"/>
      <c r="E71" s="69"/>
      <c r="F71" s="69"/>
      <c r="G71" s="69"/>
      <c r="H71" s="69"/>
      <c r="I71" s="69"/>
      <c r="J71" s="69"/>
      <c r="K71" s="69"/>
      <c r="L71" s="69"/>
      <c r="M71" s="69"/>
      <c r="N71" s="69"/>
      <c r="O71" s="69"/>
      <c r="P71" s="69"/>
      <c r="Q71" s="69"/>
      <c r="R71" s="69"/>
      <c r="S71" s="69"/>
    </row>
    <row r="72" spans="1:19" s="32" customFormat="1">
      <c r="A72" s="69"/>
      <c r="B72" s="956"/>
      <c r="C72" s="956"/>
      <c r="D72" s="69"/>
      <c r="E72" s="69"/>
      <c r="F72" s="69"/>
      <c r="G72" s="69"/>
      <c r="H72" s="69"/>
      <c r="I72" s="69"/>
      <c r="J72" s="69"/>
      <c r="K72" s="69"/>
      <c r="L72" s="69"/>
      <c r="M72" s="69"/>
      <c r="N72" s="69"/>
      <c r="O72" s="69"/>
      <c r="P72" s="69"/>
      <c r="Q72" s="69"/>
      <c r="R72" s="69"/>
      <c r="S72" s="69"/>
    </row>
    <row r="73" spans="1:19" s="32" customFormat="1">
      <c r="A73" s="69"/>
      <c r="B73" s="956"/>
      <c r="C73" s="956"/>
      <c r="D73" s="69"/>
      <c r="E73" s="69"/>
      <c r="F73" s="69"/>
      <c r="G73" s="69"/>
      <c r="H73" s="69"/>
      <c r="I73" s="69"/>
      <c r="J73" s="69"/>
      <c r="K73" s="69"/>
      <c r="L73" s="69"/>
      <c r="M73" s="69"/>
      <c r="N73" s="69"/>
      <c r="O73" s="69"/>
      <c r="P73" s="69"/>
      <c r="Q73" s="69"/>
      <c r="R73" s="69"/>
      <c r="S73" s="69"/>
    </row>
    <row r="74" spans="1:19" s="32" customFormat="1">
      <c r="A74" s="69"/>
      <c r="B74" s="956"/>
      <c r="C74" s="956"/>
      <c r="D74" s="69"/>
      <c r="E74" s="69"/>
      <c r="F74" s="69"/>
      <c r="G74" s="69"/>
      <c r="H74" s="69"/>
      <c r="I74" s="69"/>
      <c r="J74" s="69"/>
      <c r="K74" s="69"/>
      <c r="L74" s="69"/>
      <c r="M74" s="69"/>
      <c r="N74" s="69"/>
      <c r="O74" s="69"/>
      <c r="P74" s="69"/>
      <c r="Q74" s="69"/>
      <c r="R74" s="69"/>
      <c r="S74" s="69"/>
    </row>
    <row r="75" spans="1:19" s="32" customFormat="1">
      <c r="A75" s="69"/>
      <c r="B75" s="956"/>
      <c r="C75" s="956"/>
      <c r="D75" s="69"/>
      <c r="E75" s="69"/>
      <c r="F75" s="69"/>
      <c r="G75" s="69"/>
      <c r="H75" s="69"/>
      <c r="I75" s="69"/>
      <c r="J75" s="69"/>
      <c r="K75" s="69"/>
      <c r="L75" s="69"/>
      <c r="M75" s="69"/>
      <c r="N75" s="69"/>
      <c r="O75" s="69"/>
      <c r="P75" s="69"/>
      <c r="Q75" s="69"/>
      <c r="R75" s="69"/>
      <c r="S75" s="69"/>
    </row>
    <row r="76" spans="1:19" s="32" customFormat="1">
      <c r="A76" s="69"/>
      <c r="B76" s="956"/>
      <c r="C76" s="956"/>
      <c r="D76" s="69"/>
      <c r="E76" s="69"/>
      <c r="F76" s="69"/>
      <c r="G76" s="69"/>
      <c r="H76" s="69"/>
      <c r="I76" s="69"/>
      <c r="J76" s="69"/>
      <c r="K76" s="69"/>
      <c r="L76" s="69"/>
      <c r="M76" s="69"/>
      <c r="N76" s="69"/>
      <c r="O76" s="69"/>
      <c r="P76" s="69"/>
      <c r="Q76" s="69"/>
      <c r="R76" s="69"/>
      <c r="S76" s="69"/>
    </row>
    <row r="77" spans="1:19" s="32" customFormat="1">
      <c r="A77" s="69"/>
      <c r="B77" s="956"/>
      <c r="C77" s="956"/>
      <c r="D77" s="69"/>
      <c r="E77" s="69"/>
      <c r="F77" s="69"/>
      <c r="G77" s="69"/>
      <c r="H77" s="69"/>
      <c r="I77" s="69"/>
      <c r="J77" s="69"/>
      <c r="K77" s="69"/>
      <c r="L77" s="69"/>
      <c r="M77" s="69"/>
      <c r="N77" s="69"/>
      <c r="O77" s="69"/>
      <c r="P77" s="69"/>
      <c r="Q77" s="69"/>
      <c r="R77" s="69"/>
      <c r="S77" s="69"/>
    </row>
    <row r="78" spans="1:19" s="32" customFormat="1">
      <c r="A78" s="69"/>
      <c r="B78" s="956"/>
      <c r="C78" s="956"/>
      <c r="D78" s="69"/>
      <c r="E78" s="69"/>
      <c r="F78" s="69"/>
      <c r="G78" s="69"/>
      <c r="H78" s="69"/>
      <c r="I78" s="69"/>
      <c r="J78" s="69"/>
      <c r="K78" s="69"/>
      <c r="L78" s="69"/>
      <c r="M78" s="69"/>
      <c r="N78" s="69"/>
      <c r="O78" s="69"/>
      <c r="P78" s="69"/>
      <c r="Q78" s="69"/>
      <c r="R78" s="69"/>
      <c r="S78" s="69"/>
    </row>
    <row r="79" spans="1:19" s="32" customFormat="1">
      <c r="A79" s="69"/>
      <c r="B79" s="956"/>
      <c r="C79" s="956"/>
      <c r="D79" s="69"/>
      <c r="E79" s="69"/>
      <c r="F79" s="69"/>
      <c r="G79" s="69"/>
      <c r="H79" s="69"/>
      <c r="I79" s="69"/>
      <c r="J79" s="69"/>
      <c r="K79" s="69"/>
      <c r="L79" s="69"/>
      <c r="M79" s="69"/>
      <c r="N79" s="69"/>
      <c r="O79" s="69"/>
      <c r="P79" s="69"/>
      <c r="Q79" s="69"/>
      <c r="R79" s="69"/>
      <c r="S79" s="69"/>
    </row>
    <row r="80" spans="1:19" s="32" customFormat="1">
      <c r="A80" s="69"/>
      <c r="B80" s="956"/>
      <c r="C80" s="956"/>
      <c r="D80" s="69"/>
      <c r="E80" s="69"/>
      <c r="F80" s="69"/>
      <c r="G80" s="69"/>
      <c r="H80" s="69"/>
      <c r="I80" s="69"/>
      <c r="J80" s="69"/>
      <c r="K80" s="69"/>
      <c r="L80" s="69"/>
      <c r="M80" s="69"/>
      <c r="N80" s="69"/>
      <c r="O80" s="69"/>
      <c r="P80" s="69"/>
      <c r="Q80" s="69"/>
      <c r="R80" s="69"/>
      <c r="S80" s="69"/>
    </row>
    <row r="81" spans="1:19" s="32" customFormat="1">
      <c r="A81" s="69"/>
      <c r="B81" s="956"/>
      <c r="C81" s="956"/>
      <c r="D81" s="69"/>
      <c r="E81" s="69"/>
      <c r="F81" s="69"/>
      <c r="G81" s="69"/>
      <c r="H81" s="69"/>
      <c r="I81" s="69"/>
      <c r="J81" s="69"/>
      <c r="K81" s="69"/>
      <c r="L81" s="69"/>
      <c r="M81" s="69"/>
      <c r="N81" s="69"/>
      <c r="O81" s="69"/>
      <c r="P81" s="69"/>
      <c r="Q81" s="69"/>
      <c r="R81" s="69"/>
      <c r="S81" s="69"/>
    </row>
    <row r="82" spans="1:19" s="32" customFormat="1">
      <c r="A82" s="69"/>
      <c r="B82" s="956"/>
      <c r="C82" s="956"/>
      <c r="D82" s="69"/>
      <c r="E82" s="69"/>
      <c r="F82" s="69"/>
      <c r="G82" s="69"/>
      <c r="H82" s="69"/>
      <c r="I82" s="69"/>
      <c r="J82" s="69"/>
      <c r="K82" s="69"/>
      <c r="L82" s="69"/>
      <c r="M82" s="69"/>
      <c r="N82" s="69"/>
      <c r="O82" s="69"/>
      <c r="P82" s="69"/>
      <c r="Q82" s="69"/>
      <c r="R82" s="69"/>
      <c r="S82" s="69"/>
    </row>
    <row r="83" spans="1:19" s="32" customFormat="1">
      <c r="A83" s="69"/>
      <c r="B83" s="956"/>
      <c r="C83" s="956"/>
      <c r="D83" s="69"/>
      <c r="E83" s="69"/>
      <c r="F83" s="69"/>
      <c r="G83" s="69"/>
      <c r="H83" s="69"/>
      <c r="I83" s="69"/>
      <c r="J83" s="69"/>
      <c r="K83" s="69"/>
      <c r="L83" s="69"/>
      <c r="M83" s="69"/>
      <c r="N83" s="69"/>
      <c r="O83" s="69"/>
      <c r="P83" s="69"/>
      <c r="Q83" s="69"/>
      <c r="R83" s="69"/>
      <c r="S83" s="69"/>
    </row>
    <row r="84" spans="1:19" s="32" customFormat="1">
      <c r="A84" s="69"/>
      <c r="B84" s="956"/>
      <c r="C84" s="956"/>
      <c r="D84" s="69"/>
      <c r="E84" s="69"/>
      <c r="F84" s="69"/>
      <c r="G84" s="69"/>
      <c r="H84" s="69"/>
      <c r="I84" s="69"/>
      <c r="J84" s="69"/>
      <c r="K84" s="69"/>
      <c r="L84" s="69"/>
      <c r="M84" s="69"/>
      <c r="N84" s="69"/>
      <c r="O84" s="69"/>
      <c r="P84" s="69"/>
      <c r="Q84" s="69"/>
      <c r="R84" s="69"/>
      <c r="S84" s="69"/>
    </row>
    <row r="85" spans="1:19" s="32" customFormat="1">
      <c r="A85" s="69"/>
      <c r="B85" s="956"/>
      <c r="C85" s="956"/>
      <c r="D85" s="69"/>
      <c r="E85" s="69"/>
      <c r="F85" s="69"/>
      <c r="G85" s="69"/>
      <c r="H85" s="69"/>
      <c r="I85" s="69"/>
      <c r="J85" s="69"/>
      <c r="K85" s="69"/>
      <c r="L85" s="69"/>
      <c r="M85" s="69"/>
      <c r="N85" s="69"/>
      <c r="O85" s="69"/>
      <c r="P85" s="69"/>
      <c r="Q85" s="69"/>
      <c r="R85" s="69"/>
      <c r="S85" s="69"/>
    </row>
    <row r="86" spans="1:19" s="32" customFormat="1">
      <c r="A86" s="69"/>
      <c r="B86" s="956"/>
      <c r="C86" s="956"/>
      <c r="D86" s="69"/>
      <c r="E86" s="69"/>
      <c r="F86" s="69"/>
      <c r="G86" s="69"/>
      <c r="H86" s="69"/>
      <c r="I86" s="69"/>
      <c r="J86" s="69"/>
      <c r="K86" s="69"/>
      <c r="L86" s="69"/>
      <c r="M86" s="69"/>
      <c r="N86" s="69"/>
      <c r="O86" s="69"/>
      <c r="P86" s="69"/>
      <c r="Q86" s="69"/>
      <c r="R86" s="69"/>
      <c r="S86" s="69"/>
    </row>
    <row r="87" spans="1:19" s="32" customFormat="1">
      <c r="A87" s="69"/>
      <c r="B87" s="956"/>
      <c r="C87" s="956"/>
      <c r="D87" s="69"/>
      <c r="E87" s="69"/>
      <c r="F87" s="69"/>
      <c r="G87" s="69"/>
      <c r="H87" s="69"/>
      <c r="I87" s="69"/>
      <c r="J87" s="69"/>
      <c r="K87" s="69"/>
      <c r="L87" s="69"/>
      <c r="M87" s="69"/>
      <c r="N87" s="69"/>
      <c r="O87" s="69"/>
      <c r="P87" s="69"/>
      <c r="Q87" s="69"/>
      <c r="R87" s="69"/>
      <c r="S87" s="69"/>
    </row>
    <row r="88" spans="1:19" s="32" customFormat="1">
      <c r="A88" s="69"/>
      <c r="B88" s="956"/>
      <c r="C88" s="956"/>
      <c r="D88" s="69"/>
      <c r="E88" s="69"/>
      <c r="F88" s="69"/>
      <c r="G88" s="69"/>
      <c r="H88" s="69"/>
      <c r="I88" s="69"/>
      <c r="J88" s="69"/>
      <c r="K88" s="69"/>
      <c r="L88" s="69"/>
      <c r="M88" s="69"/>
      <c r="N88" s="69"/>
      <c r="O88" s="69"/>
      <c r="P88" s="69"/>
      <c r="Q88" s="69"/>
      <c r="R88" s="69"/>
      <c r="S88" s="69"/>
    </row>
    <row r="89" spans="1:19" s="32" customFormat="1">
      <c r="A89" s="69"/>
      <c r="B89" s="956"/>
      <c r="C89" s="956"/>
      <c r="D89" s="69"/>
      <c r="E89" s="69"/>
      <c r="F89" s="69"/>
      <c r="G89" s="69"/>
      <c r="H89" s="69"/>
      <c r="I89" s="69"/>
      <c r="J89" s="69"/>
      <c r="K89" s="69"/>
      <c r="L89" s="69"/>
      <c r="M89" s="69"/>
      <c r="N89" s="69"/>
      <c r="O89" s="69"/>
      <c r="P89" s="69"/>
      <c r="Q89" s="69"/>
      <c r="R89" s="69"/>
      <c r="S89" s="69"/>
    </row>
    <row r="90" spans="1:19" s="32" customFormat="1">
      <c r="A90" s="69"/>
      <c r="B90" s="956"/>
      <c r="C90" s="956"/>
      <c r="D90" s="69"/>
      <c r="E90" s="69"/>
      <c r="F90" s="69"/>
      <c r="G90" s="69"/>
      <c r="H90" s="69"/>
      <c r="I90" s="69"/>
      <c r="J90" s="69"/>
      <c r="K90" s="69"/>
      <c r="L90" s="69"/>
      <c r="M90" s="69"/>
      <c r="N90" s="69"/>
      <c r="O90" s="69"/>
      <c r="P90" s="69"/>
      <c r="Q90" s="69"/>
      <c r="R90" s="69"/>
      <c r="S90" s="69"/>
    </row>
    <row r="91" spans="1:19" s="32" customFormat="1">
      <c r="A91" s="69"/>
      <c r="B91" s="956"/>
      <c r="C91" s="956"/>
      <c r="D91" s="69"/>
      <c r="E91" s="69"/>
      <c r="F91" s="69"/>
      <c r="G91" s="69"/>
      <c r="H91" s="69"/>
      <c r="I91" s="69"/>
      <c r="J91" s="69"/>
      <c r="K91" s="69"/>
      <c r="L91" s="69"/>
      <c r="M91" s="69"/>
      <c r="N91" s="69"/>
      <c r="O91" s="69"/>
      <c r="P91" s="69"/>
      <c r="Q91" s="69"/>
      <c r="R91" s="69"/>
      <c r="S91" s="69"/>
    </row>
    <row r="92" spans="1:19" s="32" customFormat="1">
      <c r="A92" s="69"/>
      <c r="B92" s="956"/>
      <c r="C92" s="956"/>
      <c r="D92" s="69"/>
      <c r="E92" s="69"/>
      <c r="F92" s="69"/>
      <c r="G92" s="69"/>
      <c r="H92" s="69"/>
      <c r="I92" s="69"/>
      <c r="J92" s="69"/>
      <c r="K92" s="69"/>
      <c r="L92" s="69"/>
      <c r="M92" s="69"/>
      <c r="N92" s="69"/>
      <c r="O92" s="69"/>
      <c r="P92" s="69"/>
      <c r="Q92" s="69"/>
      <c r="R92" s="69"/>
      <c r="S92" s="69"/>
    </row>
    <row r="93" spans="1:19" s="32" customFormat="1">
      <c r="A93" s="69"/>
      <c r="B93" s="956"/>
      <c r="C93" s="956"/>
      <c r="D93" s="69"/>
      <c r="E93" s="69"/>
      <c r="F93" s="69"/>
      <c r="G93" s="69"/>
      <c r="H93" s="69"/>
      <c r="I93" s="69"/>
      <c r="J93" s="69"/>
      <c r="K93" s="69"/>
      <c r="L93" s="69"/>
      <c r="M93" s="69"/>
      <c r="N93" s="69"/>
      <c r="O93" s="69"/>
      <c r="P93" s="69"/>
      <c r="Q93" s="69"/>
      <c r="R93" s="69"/>
      <c r="S93" s="69"/>
    </row>
    <row r="94" spans="1:19" s="32" customFormat="1">
      <c r="A94" s="69"/>
      <c r="B94" s="956"/>
      <c r="C94" s="956"/>
      <c r="D94" s="69"/>
      <c r="E94" s="69"/>
      <c r="F94" s="69"/>
      <c r="G94" s="69"/>
      <c r="H94" s="69"/>
      <c r="I94" s="69"/>
      <c r="J94" s="69"/>
      <c r="K94" s="69"/>
      <c r="L94" s="69"/>
      <c r="M94" s="69"/>
      <c r="N94" s="69"/>
      <c r="O94" s="69"/>
      <c r="P94" s="69"/>
      <c r="Q94" s="69"/>
      <c r="R94" s="69"/>
      <c r="S94" s="69"/>
    </row>
    <row r="95" spans="1:19" s="32" customFormat="1">
      <c r="A95" s="69"/>
      <c r="B95" s="956"/>
      <c r="C95" s="956"/>
      <c r="D95" s="69"/>
      <c r="E95" s="69"/>
      <c r="F95" s="69"/>
      <c r="G95" s="69"/>
      <c r="H95" s="69"/>
      <c r="I95" s="69"/>
      <c r="J95" s="69"/>
      <c r="K95" s="69"/>
      <c r="L95" s="69"/>
      <c r="M95" s="69"/>
      <c r="N95" s="69"/>
      <c r="O95" s="69"/>
      <c r="P95" s="69"/>
      <c r="Q95" s="69"/>
      <c r="R95" s="69"/>
      <c r="S95" s="69"/>
    </row>
    <row r="96" spans="1:19" s="32" customFormat="1">
      <c r="A96" s="69"/>
      <c r="B96" s="956"/>
      <c r="C96" s="956"/>
      <c r="D96" s="69"/>
      <c r="E96" s="69"/>
      <c r="F96" s="69"/>
      <c r="G96" s="69"/>
      <c r="H96" s="69"/>
      <c r="I96" s="69"/>
      <c r="J96" s="69"/>
      <c r="K96" s="69"/>
      <c r="L96" s="69"/>
      <c r="M96" s="69"/>
      <c r="N96" s="69"/>
      <c r="O96" s="69"/>
      <c r="P96" s="69"/>
      <c r="Q96" s="69"/>
      <c r="R96" s="69"/>
      <c r="S96" s="69"/>
    </row>
    <row r="97" spans="1:19" s="32" customFormat="1">
      <c r="A97" s="69"/>
      <c r="B97" s="956"/>
      <c r="C97" s="956"/>
      <c r="D97" s="69"/>
      <c r="E97" s="69"/>
      <c r="F97" s="69"/>
      <c r="G97" s="69"/>
      <c r="H97" s="69"/>
      <c r="I97" s="69"/>
      <c r="J97" s="69"/>
      <c r="K97" s="69"/>
      <c r="L97" s="69"/>
      <c r="M97" s="69"/>
      <c r="N97" s="69"/>
      <c r="O97" s="69"/>
      <c r="P97" s="69"/>
      <c r="Q97" s="69"/>
      <c r="R97" s="69"/>
      <c r="S97" s="69"/>
    </row>
    <row r="98" spans="1:19" s="32" customFormat="1">
      <c r="A98" s="69"/>
      <c r="B98" s="956"/>
      <c r="C98" s="956"/>
      <c r="D98" s="69"/>
      <c r="E98" s="69"/>
      <c r="F98" s="69"/>
      <c r="G98" s="69"/>
      <c r="H98" s="69"/>
      <c r="I98" s="69"/>
      <c r="J98" s="69"/>
      <c r="K98" s="69"/>
      <c r="L98" s="69"/>
      <c r="M98" s="69"/>
      <c r="N98" s="69"/>
      <c r="O98" s="69"/>
      <c r="P98" s="69"/>
      <c r="Q98" s="69"/>
      <c r="R98" s="69"/>
      <c r="S98" s="69"/>
    </row>
    <row r="99" spans="1:19" s="32" customFormat="1">
      <c r="A99" s="69"/>
      <c r="B99" s="956"/>
      <c r="C99" s="956"/>
      <c r="D99" s="69"/>
      <c r="E99" s="69"/>
      <c r="F99" s="69"/>
      <c r="G99" s="69"/>
      <c r="H99" s="69"/>
      <c r="I99" s="69"/>
      <c r="J99" s="69"/>
      <c r="K99" s="69"/>
      <c r="L99" s="69"/>
      <c r="M99" s="69"/>
      <c r="N99" s="69"/>
      <c r="O99" s="69"/>
      <c r="P99" s="69"/>
      <c r="Q99" s="69"/>
      <c r="R99" s="69"/>
      <c r="S99" s="69"/>
    </row>
    <row r="100" spans="1:19" s="32" customFormat="1">
      <c r="A100" s="69"/>
      <c r="B100" s="956"/>
      <c r="C100" s="956"/>
      <c r="D100" s="69"/>
      <c r="E100" s="69"/>
      <c r="F100" s="69"/>
      <c r="G100" s="69"/>
      <c r="H100" s="69"/>
      <c r="I100" s="69"/>
      <c r="J100" s="69"/>
      <c r="K100" s="69"/>
      <c r="L100" s="69"/>
      <c r="M100" s="69"/>
      <c r="N100" s="69"/>
      <c r="O100" s="69"/>
      <c r="P100" s="69"/>
      <c r="Q100" s="69"/>
      <c r="R100" s="69"/>
      <c r="S100" s="69"/>
    </row>
    <row r="101" spans="1:19" s="32" customFormat="1">
      <c r="A101" s="69"/>
      <c r="B101" s="956"/>
      <c r="C101" s="956"/>
      <c r="D101" s="69"/>
      <c r="E101" s="69"/>
      <c r="F101" s="69"/>
      <c r="G101" s="69"/>
      <c r="H101" s="69"/>
      <c r="I101" s="69"/>
      <c r="J101" s="69"/>
      <c r="K101" s="69"/>
      <c r="L101" s="69"/>
      <c r="M101" s="69"/>
      <c r="N101" s="69"/>
      <c r="O101" s="69"/>
      <c r="P101" s="69"/>
      <c r="Q101" s="69"/>
      <c r="R101" s="69"/>
      <c r="S101" s="69"/>
    </row>
    <row r="102" spans="1:19" s="32" customFormat="1">
      <c r="A102" s="69"/>
      <c r="B102" s="956"/>
      <c r="C102" s="956"/>
      <c r="D102" s="69"/>
      <c r="E102" s="69"/>
      <c r="F102" s="69"/>
      <c r="G102" s="69"/>
      <c r="H102" s="69"/>
      <c r="I102" s="69"/>
      <c r="J102" s="69"/>
      <c r="K102" s="69"/>
      <c r="L102" s="69"/>
      <c r="M102" s="69"/>
      <c r="N102" s="69"/>
      <c r="O102" s="69"/>
      <c r="P102" s="69"/>
      <c r="Q102" s="69"/>
      <c r="R102" s="69"/>
      <c r="S102" s="69"/>
    </row>
    <row r="103" spans="1:19" s="32" customFormat="1">
      <c r="A103" s="69"/>
      <c r="B103" s="956"/>
      <c r="C103" s="956"/>
      <c r="D103" s="69"/>
      <c r="E103" s="69"/>
      <c r="F103" s="69"/>
      <c r="G103" s="69"/>
      <c r="H103" s="69"/>
      <c r="I103" s="69"/>
      <c r="J103" s="69"/>
      <c r="K103" s="69"/>
      <c r="L103" s="69"/>
      <c r="M103" s="69"/>
      <c r="N103" s="69"/>
      <c r="O103" s="69"/>
      <c r="P103" s="69"/>
      <c r="Q103" s="69"/>
      <c r="R103" s="69"/>
      <c r="S103" s="69"/>
    </row>
    <row r="104" spans="1:19" s="32" customFormat="1">
      <c r="A104" s="69"/>
      <c r="B104" s="956"/>
      <c r="C104" s="956"/>
      <c r="D104" s="69"/>
      <c r="E104" s="69"/>
      <c r="F104" s="69"/>
      <c r="G104" s="69"/>
      <c r="H104" s="69"/>
      <c r="I104" s="69"/>
      <c r="J104" s="69"/>
      <c r="K104" s="69"/>
      <c r="L104" s="69"/>
      <c r="M104" s="69"/>
      <c r="N104" s="69"/>
      <c r="O104" s="69"/>
      <c r="P104" s="69"/>
      <c r="Q104" s="69"/>
      <c r="R104" s="69"/>
      <c r="S104" s="69"/>
    </row>
    <row r="105" spans="1:19" s="32" customFormat="1">
      <c r="A105" s="69"/>
      <c r="B105" s="956"/>
      <c r="C105" s="956"/>
      <c r="D105" s="69"/>
      <c r="E105" s="69"/>
      <c r="F105" s="69"/>
      <c r="G105" s="69"/>
      <c r="H105" s="69"/>
      <c r="I105" s="69"/>
      <c r="J105" s="69"/>
      <c r="K105" s="69"/>
      <c r="L105" s="69"/>
      <c r="M105" s="69"/>
      <c r="N105" s="69"/>
      <c r="O105" s="69"/>
      <c r="P105" s="69"/>
      <c r="Q105" s="69"/>
      <c r="R105" s="69"/>
      <c r="S105" s="69"/>
    </row>
    <row r="106" spans="1:19" s="32" customFormat="1">
      <c r="A106" s="69"/>
      <c r="B106" s="956"/>
      <c r="C106" s="956"/>
      <c r="D106" s="69"/>
      <c r="E106" s="69"/>
      <c r="F106" s="69"/>
      <c r="G106" s="69"/>
      <c r="H106" s="69"/>
      <c r="I106" s="69"/>
      <c r="J106" s="69"/>
      <c r="K106" s="69"/>
      <c r="L106" s="69"/>
      <c r="M106" s="69"/>
      <c r="N106" s="69"/>
      <c r="O106" s="69"/>
      <c r="P106" s="69"/>
      <c r="Q106" s="69"/>
      <c r="R106" s="69"/>
      <c r="S106" s="69"/>
    </row>
    <row r="107" spans="1:19" s="32" customFormat="1">
      <c r="A107" s="69"/>
      <c r="B107" s="956"/>
      <c r="C107" s="956"/>
      <c r="D107" s="69"/>
      <c r="E107" s="69"/>
      <c r="F107" s="69"/>
      <c r="G107" s="69"/>
      <c r="H107" s="69"/>
      <c r="I107" s="69"/>
      <c r="J107" s="69"/>
      <c r="K107" s="69"/>
      <c r="L107" s="69"/>
      <c r="M107" s="69"/>
      <c r="N107" s="69"/>
      <c r="O107" s="69"/>
      <c r="P107" s="69"/>
      <c r="Q107" s="69"/>
      <c r="R107" s="69"/>
      <c r="S107" s="69"/>
    </row>
    <row r="108" spans="1:19" s="32" customFormat="1">
      <c r="A108" s="69"/>
      <c r="B108" s="956"/>
      <c r="C108" s="956"/>
      <c r="D108" s="69"/>
      <c r="E108" s="69"/>
      <c r="F108" s="69"/>
      <c r="G108" s="69"/>
      <c r="H108" s="69"/>
      <c r="I108" s="69"/>
      <c r="J108" s="69"/>
      <c r="K108" s="69"/>
      <c r="L108" s="69"/>
      <c r="M108" s="69"/>
      <c r="N108" s="69"/>
      <c r="O108" s="69"/>
      <c r="P108" s="69"/>
      <c r="Q108" s="69"/>
      <c r="R108" s="69"/>
      <c r="S108" s="69"/>
    </row>
    <row r="109" spans="1:19" s="32" customFormat="1"/>
    <row r="110" spans="1:19" s="32" customFormat="1"/>
    <row r="111" spans="1:19" s="32" customFormat="1"/>
    <row r="112" spans="1:19">
      <c r="A112" s="32"/>
      <c r="B112" s="32"/>
      <c r="C112" s="32"/>
      <c r="D112" s="32"/>
      <c r="E112" s="32"/>
      <c r="F112" s="32"/>
      <c r="G112" s="32"/>
      <c r="H112" s="32"/>
      <c r="I112" s="32"/>
      <c r="J112" s="32"/>
      <c r="K112" s="32"/>
      <c r="L112" s="32"/>
      <c r="M112" s="32"/>
      <c r="N112" s="32"/>
      <c r="O112" s="32"/>
      <c r="P112" s="32"/>
      <c r="Q112" s="32"/>
      <c r="R112" s="32"/>
      <c r="S112"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7"/>
  <sheetViews>
    <sheetView showGridLines="0" view="pageBreakPreview" zoomScale="70" zoomScaleNormal="40" zoomScaleSheetLayoutView="70" workbookViewId="0">
      <selection activeCell="U25" sqref="U25"/>
    </sheetView>
  </sheetViews>
  <sheetFormatPr baseColWidth="10" defaultColWidth="11.42578125" defaultRowHeight="15"/>
  <cols>
    <col min="1" max="1" width="15.140625" style="69" customWidth="1"/>
    <col min="2" max="2" width="11.28515625" style="956" customWidth="1"/>
    <col min="3" max="3" width="9.85546875" style="956" customWidth="1"/>
    <col min="4" max="4" width="9.85546875" style="69" customWidth="1"/>
    <col min="5" max="5" width="11.42578125" style="69" customWidth="1"/>
    <col min="6" max="6" width="9.140625" style="69" customWidth="1"/>
    <col min="7" max="7" width="11.42578125" style="69" customWidth="1"/>
    <col min="8" max="8" width="11.140625" style="69" customWidth="1"/>
    <col min="9" max="9" width="12.140625" style="69" customWidth="1"/>
    <col min="10" max="12" width="10.5703125" style="69" customWidth="1"/>
    <col min="13" max="13" width="14.5703125" style="69" customWidth="1"/>
    <col min="14" max="14" width="14" style="69" customWidth="1"/>
    <col min="15" max="15" width="17" style="69" customWidth="1"/>
    <col min="16" max="16" width="13.85546875" style="69" customWidth="1"/>
    <col min="17" max="17" width="13.28515625" style="69" customWidth="1"/>
    <col min="18" max="18" width="10.42578125" style="69" customWidth="1"/>
    <col min="19" max="19" width="15.140625" style="69" customWidth="1"/>
    <col min="20" max="20" width="5.140625" style="69" customWidth="1"/>
    <col min="21" max="21" width="12.42578125" style="69" bestFit="1" customWidth="1"/>
    <col min="22" max="16384" width="11.42578125" style="69"/>
  </cols>
  <sheetData>
    <row r="1" spans="1:20" ht="78.75" customHeight="1">
      <c r="A1" s="2281"/>
      <c r="B1" s="2281"/>
      <c r="C1" s="2281"/>
      <c r="D1" s="2281"/>
      <c r="E1" s="2281"/>
      <c r="F1" s="2281"/>
      <c r="G1" s="2281"/>
      <c r="H1" s="2281"/>
      <c r="I1" s="2281"/>
      <c r="J1" s="2281"/>
      <c r="K1" s="2281"/>
      <c r="L1" s="2281"/>
      <c r="M1" s="2281"/>
      <c r="N1" s="2281"/>
      <c r="O1" s="2281"/>
      <c r="P1" s="2281"/>
      <c r="Q1" s="2281"/>
      <c r="R1" s="2281"/>
      <c r="S1" s="2281"/>
    </row>
    <row r="2" spans="1:20" ht="4.5" customHeight="1">
      <c r="A2" s="163"/>
      <c r="B2" s="2082"/>
      <c r="C2" s="1537"/>
      <c r="D2" s="163"/>
      <c r="E2" s="163"/>
      <c r="F2" s="163"/>
      <c r="G2" s="163"/>
      <c r="H2" s="163"/>
      <c r="I2" s="163"/>
      <c r="J2" s="163"/>
      <c r="K2" s="163"/>
      <c r="L2" s="163"/>
      <c r="M2" s="163"/>
      <c r="N2" s="163"/>
      <c r="O2" s="163"/>
      <c r="P2" s="163"/>
      <c r="Q2" s="163"/>
      <c r="R2" s="163"/>
      <c r="S2" s="163"/>
    </row>
    <row r="3" spans="1:20" s="32" customFormat="1" ht="27.75" customHeight="1">
      <c r="A3" s="2310" t="s">
        <v>150</v>
      </c>
      <c r="B3" s="2311"/>
      <c r="C3" s="2311"/>
      <c r="D3" s="2311"/>
      <c r="E3" s="2311"/>
      <c r="F3" s="2311"/>
      <c r="G3" s="2311"/>
      <c r="H3" s="2311"/>
      <c r="I3" s="2311"/>
      <c r="J3" s="2311"/>
      <c r="K3" s="2311"/>
      <c r="L3" s="2311"/>
      <c r="M3" s="2311"/>
      <c r="N3" s="2311"/>
      <c r="O3" s="2311"/>
      <c r="P3" s="2311"/>
      <c r="Q3" s="2311"/>
      <c r="R3" s="2311"/>
      <c r="S3" s="2312"/>
    </row>
    <row r="4" spans="1:20" s="32" customFormat="1" ht="45.75" customHeight="1">
      <c r="A4" s="340" t="s">
        <v>0</v>
      </c>
      <c r="B4" s="1542" t="s">
        <v>988</v>
      </c>
      <c r="C4" s="1542" t="s">
        <v>898</v>
      </c>
      <c r="D4" s="335" t="s">
        <v>71</v>
      </c>
      <c r="E4" s="335" t="s">
        <v>72</v>
      </c>
      <c r="F4" s="335" t="s">
        <v>73</v>
      </c>
      <c r="G4" s="335" t="s">
        <v>74</v>
      </c>
      <c r="H4" s="335" t="s">
        <v>75</v>
      </c>
      <c r="I4" s="335" t="s">
        <v>76</v>
      </c>
      <c r="J4" s="335" t="s">
        <v>77</v>
      </c>
      <c r="K4" s="336" t="s">
        <v>78</v>
      </c>
      <c r="L4" s="335" t="s">
        <v>79</v>
      </c>
      <c r="M4" s="328" t="s">
        <v>80</v>
      </c>
      <c r="N4" s="335" t="s">
        <v>81</v>
      </c>
      <c r="O4" s="335" t="s">
        <v>82</v>
      </c>
      <c r="P4" s="335" t="s">
        <v>70</v>
      </c>
      <c r="Q4" s="336" t="s">
        <v>135</v>
      </c>
      <c r="R4" s="341" t="s">
        <v>83</v>
      </c>
      <c r="S4" s="331" t="s">
        <v>84</v>
      </c>
    </row>
    <row r="5" spans="1:20" s="32" customFormat="1" ht="15.75">
      <c r="A5" s="327" t="s">
        <v>20</v>
      </c>
      <c r="B5" s="333">
        <v>0</v>
      </c>
      <c r="C5" s="333">
        <v>0</v>
      </c>
      <c r="D5" s="333">
        <v>0</v>
      </c>
      <c r="E5" s="333">
        <v>57</v>
      </c>
      <c r="F5" s="333">
        <v>14</v>
      </c>
      <c r="G5" s="334">
        <v>135</v>
      </c>
      <c r="H5" s="333">
        <v>0</v>
      </c>
      <c r="I5" s="334">
        <v>76</v>
      </c>
      <c r="J5" s="333">
        <v>8</v>
      </c>
      <c r="K5" s="334">
        <v>133</v>
      </c>
      <c r="L5" s="334">
        <v>310</v>
      </c>
      <c r="M5" s="339">
        <f t="shared" ref="M5:M15" si="0">SUM(C5:L5)</f>
        <v>733</v>
      </c>
      <c r="N5" s="1275">
        <v>0</v>
      </c>
      <c r="O5" s="1275">
        <v>0</v>
      </c>
      <c r="P5" s="1275">
        <v>0</v>
      </c>
      <c r="Q5" s="1275">
        <v>0</v>
      </c>
      <c r="R5" s="1276">
        <f t="shared" ref="R5:R17" si="1">SUM(N5:Q5)</f>
        <v>0</v>
      </c>
      <c r="S5" s="1037">
        <f t="shared" ref="S5:S17" si="2">M5+R5</f>
        <v>733</v>
      </c>
      <c r="T5" s="45"/>
    </row>
    <row r="6" spans="1:20" s="32" customFormat="1" ht="15.75">
      <c r="A6" s="327" t="s">
        <v>21</v>
      </c>
      <c r="B6" s="333">
        <v>0</v>
      </c>
      <c r="C6" s="333">
        <v>0</v>
      </c>
      <c r="D6" s="333">
        <v>0</v>
      </c>
      <c r="E6" s="333">
        <v>81</v>
      </c>
      <c r="F6" s="333">
        <v>13</v>
      </c>
      <c r="G6" s="334">
        <v>181</v>
      </c>
      <c r="H6" s="333">
        <v>0</v>
      </c>
      <c r="I6" s="334">
        <v>81</v>
      </c>
      <c r="J6" s="333">
        <v>5</v>
      </c>
      <c r="K6" s="334">
        <v>230</v>
      </c>
      <c r="L6" s="334">
        <v>290</v>
      </c>
      <c r="M6" s="339">
        <f t="shared" si="0"/>
        <v>881</v>
      </c>
      <c r="N6" s="1275">
        <v>259</v>
      </c>
      <c r="O6" s="1275">
        <v>719</v>
      </c>
      <c r="P6" s="1275">
        <v>0</v>
      </c>
      <c r="Q6" s="1275">
        <v>0</v>
      </c>
      <c r="R6" s="1277">
        <f t="shared" si="1"/>
        <v>978</v>
      </c>
      <c r="S6" s="1038">
        <f t="shared" si="2"/>
        <v>1859</v>
      </c>
    </row>
    <row r="7" spans="1:20" s="32" customFormat="1" ht="15.75">
      <c r="A7" s="327" t="s">
        <v>22</v>
      </c>
      <c r="B7" s="333">
        <v>0</v>
      </c>
      <c r="C7" s="333">
        <v>0</v>
      </c>
      <c r="D7" s="333">
        <v>0</v>
      </c>
      <c r="E7" s="333">
        <v>363</v>
      </c>
      <c r="F7" s="333">
        <v>10</v>
      </c>
      <c r="G7" s="334">
        <v>208</v>
      </c>
      <c r="H7" s="333">
        <v>0</v>
      </c>
      <c r="I7" s="334">
        <v>55</v>
      </c>
      <c r="J7" s="333">
        <v>8</v>
      </c>
      <c r="K7" s="334">
        <v>288</v>
      </c>
      <c r="L7" s="334">
        <v>213</v>
      </c>
      <c r="M7" s="339">
        <f t="shared" si="0"/>
        <v>1145</v>
      </c>
      <c r="N7" s="1275">
        <v>25</v>
      </c>
      <c r="O7" s="1275">
        <v>77</v>
      </c>
      <c r="P7" s="1275">
        <v>0</v>
      </c>
      <c r="Q7" s="1275">
        <v>0</v>
      </c>
      <c r="R7" s="1277">
        <f t="shared" si="1"/>
        <v>102</v>
      </c>
      <c r="S7" s="1038">
        <f t="shared" si="2"/>
        <v>1247</v>
      </c>
    </row>
    <row r="8" spans="1:20" s="32" customFormat="1" ht="15.75">
      <c r="A8" s="327" t="s">
        <v>23</v>
      </c>
      <c r="B8" s="333">
        <v>0</v>
      </c>
      <c r="C8" s="333">
        <v>0</v>
      </c>
      <c r="D8" s="333">
        <v>0</v>
      </c>
      <c r="E8" s="333">
        <v>0</v>
      </c>
      <c r="F8" s="333">
        <v>0</v>
      </c>
      <c r="G8" s="334">
        <v>288</v>
      </c>
      <c r="H8" s="333">
        <v>0</v>
      </c>
      <c r="I8" s="334">
        <v>65</v>
      </c>
      <c r="J8" s="333">
        <v>19</v>
      </c>
      <c r="K8" s="334">
        <v>362</v>
      </c>
      <c r="L8" s="334">
        <v>228</v>
      </c>
      <c r="M8" s="339">
        <f t="shared" si="0"/>
        <v>962</v>
      </c>
      <c r="N8" s="1275">
        <v>7</v>
      </c>
      <c r="O8" s="1275">
        <v>59</v>
      </c>
      <c r="P8" s="1275">
        <v>0</v>
      </c>
      <c r="Q8" s="1275">
        <v>0</v>
      </c>
      <c r="R8" s="1277">
        <f t="shared" si="1"/>
        <v>66</v>
      </c>
      <c r="S8" s="1038">
        <f t="shared" si="2"/>
        <v>1028</v>
      </c>
    </row>
    <row r="9" spans="1:20" s="32" customFormat="1" ht="15.75">
      <c r="A9" s="327" t="s">
        <v>24</v>
      </c>
      <c r="B9" s="333">
        <v>0</v>
      </c>
      <c r="C9" s="333">
        <v>0</v>
      </c>
      <c r="D9" s="333">
        <v>0</v>
      </c>
      <c r="E9" s="333">
        <v>0</v>
      </c>
      <c r="F9" s="333">
        <v>0</v>
      </c>
      <c r="G9" s="334">
        <v>5982</v>
      </c>
      <c r="H9" s="333">
        <v>0</v>
      </c>
      <c r="I9" s="334">
        <v>5612</v>
      </c>
      <c r="J9" s="333">
        <v>59</v>
      </c>
      <c r="K9" s="334">
        <v>9295</v>
      </c>
      <c r="L9" s="334">
        <v>4268</v>
      </c>
      <c r="M9" s="339">
        <f t="shared" si="0"/>
        <v>25216</v>
      </c>
      <c r="N9" s="1275">
        <v>7</v>
      </c>
      <c r="O9" s="1275">
        <v>64</v>
      </c>
      <c r="P9" s="1275">
        <v>0</v>
      </c>
      <c r="Q9" s="1275">
        <v>0</v>
      </c>
      <c r="R9" s="1277">
        <f t="shared" si="1"/>
        <v>71</v>
      </c>
      <c r="S9" s="1038">
        <f t="shared" si="2"/>
        <v>25287</v>
      </c>
    </row>
    <row r="10" spans="1:20" s="32" customFormat="1" ht="15.75">
      <c r="A10" s="327" t="s">
        <v>170</v>
      </c>
      <c r="B10" s="333">
        <v>0</v>
      </c>
      <c r="C10" s="333">
        <v>0</v>
      </c>
      <c r="D10" s="333">
        <v>0</v>
      </c>
      <c r="E10" s="333">
        <v>0</v>
      </c>
      <c r="F10" s="333">
        <v>0</v>
      </c>
      <c r="G10" s="334">
        <v>2345</v>
      </c>
      <c r="H10" s="333">
        <v>0</v>
      </c>
      <c r="I10" s="334">
        <v>3608</v>
      </c>
      <c r="J10" s="333">
        <v>22</v>
      </c>
      <c r="K10" s="334">
        <v>2869</v>
      </c>
      <c r="L10" s="334">
        <v>1752</v>
      </c>
      <c r="M10" s="339">
        <f t="shared" si="0"/>
        <v>10596</v>
      </c>
      <c r="N10" s="1275">
        <v>5</v>
      </c>
      <c r="O10" s="1275">
        <v>43</v>
      </c>
      <c r="P10" s="1275">
        <v>0</v>
      </c>
      <c r="Q10" s="1275">
        <v>0</v>
      </c>
      <c r="R10" s="1277">
        <f t="shared" si="1"/>
        <v>48</v>
      </c>
      <c r="S10" s="1038">
        <f t="shared" si="2"/>
        <v>10644</v>
      </c>
      <c r="T10" s="102"/>
    </row>
    <row r="11" spans="1:20" s="32" customFormat="1" ht="15.75">
      <c r="A11" s="327" t="s">
        <v>207</v>
      </c>
      <c r="B11" s="333">
        <v>0</v>
      </c>
      <c r="C11" s="333">
        <v>0</v>
      </c>
      <c r="D11" s="333">
        <v>0</v>
      </c>
      <c r="E11" s="333">
        <v>0</v>
      </c>
      <c r="F11" s="333">
        <v>0</v>
      </c>
      <c r="G11" s="334">
        <v>1603</v>
      </c>
      <c r="H11" s="333">
        <v>0</v>
      </c>
      <c r="I11" s="334">
        <v>1068</v>
      </c>
      <c r="J11" s="333">
        <v>23</v>
      </c>
      <c r="K11" s="334">
        <v>2173</v>
      </c>
      <c r="L11" s="334">
        <v>1337</v>
      </c>
      <c r="M11" s="339">
        <f t="shared" si="0"/>
        <v>6204</v>
      </c>
      <c r="N11" s="1275">
        <v>23</v>
      </c>
      <c r="O11" s="1275">
        <v>41</v>
      </c>
      <c r="P11" s="1275">
        <v>0</v>
      </c>
      <c r="Q11" s="1275">
        <v>0</v>
      </c>
      <c r="R11" s="1277">
        <f t="shared" si="1"/>
        <v>64</v>
      </c>
      <c r="S11" s="1038">
        <f t="shared" si="2"/>
        <v>6268</v>
      </c>
      <c r="T11" s="102"/>
    </row>
    <row r="12" spans="1:20" s="32" customFormat="1" ht="15.75">
      <c r="A12" s="327" t="s">
        <v>437</v>
      </c>
      <c r="B12" s="333">
        <v>0</v>
      </c>
      <c r="C12" s="333">
        <v>0</v>
      </c>
      <c r="D12" s="333">
        <v>0</v>
      </c>
      <c r="E12" s="333">
        <v>0</v>
      </c>
      <c r="F12" s="333">
        <v>0</v>
      </c>
      <c r="G12" s="334">
        <v>2631</v>
      </c>
      <c r="H12" s="333">
        <v>0</v>
      </c>
      <c r="I12" s="334">
        <v>1755</v>
      </c>
      <c r="J12" s="333">
        <v>39</v>
      </c>
      <c r="K12" s="334">
        <v>3381</v>
      </c>
      <c r="L12" s="334">
        <v>2221</v>
      </c>
      <c r="M12" s="339">
        <f t="shared" si="0"/>
        <v>10027</v>
      </c>
      <c r="N12" s="1275">
        <v>3</v>
      </c>
      <c r="O12" s="1275">
        <v>16</v>
      </c>
      <c r="P12" s="1275">
        <v>0</v>
      </c>
      <c r="Q12" s="1275">
        <v>0</v>
      </c>
      <c r="R12" s="1277">
        <f t="shared" si="1"/>
        <v>19</v>
      </c>
      <c r="S12" s="1038">
        <f t="shared" si="2"/>
        <v>10046</v>
      </c>
      <c r="T12" s="102"/>
    </row>
    <row r="13" spans="1:20" s="32" customFormat="1" ht="15.75">
      <c r="A13" s="327" t="s">
        <v>503</v>
      </c>
      <c r="B13" s="333">
        <v>0</v>
      </c>
      <c r="C13" s="333">
        <v>0</v>
      </c>
      <c r="D13" s="333">
        <v>0</v>
      </c>
      <c r="E13" s="333">
        <v>0</v>
      </c>
      <c r="F13" s="333">
        <v>0</v>
      </c>
      <c r="G13" s="334">
        <v>3642</v>
      </c>
      <c r="H13" s="333">
        <v>0</v>
      </c>
      <c r="I13" s="334">
        <v>3099</v>
      </c>
      <c r="J13" s="333">
        <v>33</v>
      </c>
      <c r="K13" s="334">
        <v>5417</v>
      </c>
      <c r="L13" s="334">
        <v>3510</v>
      </c>
      <c r="M13" s="339">
        <f t="shared" si="0"/>
        <v>15701</v>
      </c>
      <c r="N13" s="1275">
        <v>7</v>
      </c>
      <c r="O13" s="1275">
        <v>32</v>
      </c>
      <c r="P13" s="1275">
        <v>0</v>
      </c>
      <c r="Q13" s="1275">
        <v>0</v>
      </c>
      <c r="R13" s="1277">
        <f t="shared" si="1"/>
        <v>39</v>
      </c>
      <c r="S13" s="1038">
        <f t="shared" si="2"/>
        <v>15740</v>
      </c>
      <c r="T13" s="102"/>
    </row>
    <row r="14" spans="1:20" s="32" customFormat="1" ht="15.75">
      <c r="A14" s="327" t="s">
        <v>513</v>
      </c>
      <c r="B14" s="333">
        <v>0</v>
      </c>
      <c r="C14" s="333">
        <v>0</v>
      </c>
      <c r="D14" s="333">
        <v>0</v>
      </c>
      <c r="E14" s="333">
        <v>0</v>
      </c>
      <c r="F14" s="333">
        <v>0</v>
      </c>
      <c r="G14" s="334">
        <v>7753</v>
      </c>
      <c r="H14" s="333">
        <v>0</v>
      </c>
      <c r="I14" s="334">
        <v>7468</v>
      </c>
      <c r="J14" s="333">
        <f>14+93</f>
        <v>107</v>
      </c>
      <c r="K14" s="334">
        <v>11143</v>
      </c>
      <c r="L14" s="334">
        <v>5850</v>
      </c>
      <c r="M14" s="339">
        <f t="shared" si="0"/>
        <v>32321</v>
      </c>
      <c r="N14" s="1275">
        <v>5</v>
      </c>
      <c r="O14" s="1275">
        <f>3+29</f>
        <v>32</v>
      </c>
      <c r="P14" s="1275">
        <v>0</v>
      </c>
      <c r="Q14" s="1275">
        <v>7</v>
      </c>
      <c r="R14" s="1277">
        <f t="shared" si="1"/>
        <v>44</v>
      </c>
      <c r="S14" s="1038">
        <f t="shared" si="2"/>
        <v>32365</v>
      </c>
      <c r="T14" s="102"/>
    </row>
    <row r="15" spans="1:20" s="32" customFormat="1" ht="15.75">
      <c r="A15" s="327" t="s">
        <v>868</v>
      </c>
      <c r="B15" s="333">
        <v>0</v>
      </c>
      <c r="C15" s="333">
        <v>0</v>
      </c>
      <c r="D15" s="333">
        <v>0</v>
      </c>
      <c r="E15" s="333">
        <v>0</v>
      </c>
      <c r="F15" s="333">
        <v>0</v>
      </c>
      <c r="G15" s="334">
        <f>1557+6505+1510+881</f>
        <v>10453</v>
      </c>
      <c r="H15" s="333">
        <v>0</v>
      </c>
      <c r="I15" s="334">
        <f>1180+5298+1095+711</f>
        <v>8284</v>
      </c>
      <c r="J15" s="333">
        <f>18+124+25+25</f>
        <v>192</v>
      </c>
      <c r="K15" s="334">
        <f>1903+9268+1891+1510</f>
        <v>14572</v>
      </c>
      <c r="L15" s="334">
        <f>1130+5562+1245+1023</f>
        <v>8960</v>
      </c>
      <c r="M15" s="339">
        <f t="shared" si="0"/>
        <v>42461</v>
      </c>
      <c r="N15" s="1275">
        <v>2</v>
      </c>
      <c r="O15" s="1275">
        <f>3+31+1+2</f>
        <v>37</v>
      </c>
      <c r="P15" s="1275">
        <v>0</v>
      </c>
      <c r="Q15" s="1275">
        <f>8+68+5+9</f>
        <v>90</v>
      </c>
      <c r="R15" s="1277">
        <f t="shared" si="1"/>
        <v>129</v>
      </c>
      <c r="S15" s="1038">
        <f t="shared" si="2"/>
        <v>42590</v>
      </c>
      <c r="T15" s="102"/>
    </row>
    <row r="16" spans="1:20" s="32" customFormat="1" ht="15.75">
      <c r="A16" s="1328" t="s">
        <v>911</v>
      </c>
      <c r="B16" s="333">
        <v>0</v>
      </c>
      <c r="C16" s="333">
        <v>1</v>
      </c>
      <c r="D16" s="333">
        <v>0</v>
      </c>
      <c r="E16" s="333">
        <v>0</v>
      </c>
      <c r="F16" s="333">
        <v>0</v>
      </c>
      <c r="G16" s="334">
        <v>17688</v>
      </c>
      <c r="H16" s="333">
        <v>0</v>
      </c>
      <c r="I16" s="334">
        <v>7993</v>
      </c>
      <c r="J16" s="333">
        <v>430</v>
      </c>
      <c r="K16" s="334">
        <v>25447</v>
      </c>
      <c r="L16" s="334">
        <v>13415</v>
      </c>
      <c r="M16" s="339">
        <f>SUM(C16:L16)</f>
        <v>64974</v>
      </c>
      <c r="N16" s="1275">
        <v>96</v>
      </c>
      <c r="O16" s="1275">
        <v>7</v>
      </c>
      <c r="P16" s="1275">
        <v>0</v>
      </c>
      <c r="Q16" s="1275">
        <v>0</v>
      </c>
      <c r="R16" s="1277">
        <f t="shared" si="1"/>
        <v>103</v>
      </c>
      <c r="S16" s="1038">
        <f t="shared" si="2"/>
        <v>65077</v>
      </c>
      <c r="T16" s="102"/>
    </row>
    <row r="17" spans="1:21" s="66" customFormat="1" ht="15.75">
      <c r="A17" s="327" t="s">
        <v>1002</v>
      </c>
      <c r="B17" s="2115" t="s">
        <v>901</v>
      </c>
      <c r="C17" s="333">
        <v>1031</v>
      </c>
      <c r="D17" s="333">
        <v>0</v>
      </c>
      <c r="E17" s="333">
        <v>0</v>
      </c>
      <c r="F17" s="333">
        <v>0</v>
      </c>
      <c r="G17" s="334">
        <v>19451</v>
      </c>
      <c r="H17" s="333">
        <v>0</v>
      </c>
      <c r="I17" s="334">
        <v>8506</v>
      </c>
      <c r="J17" s="333">
        <v>217</v>
      </c>
      <c r="K17" s="334">
        <v>29529</v>
      </c>
      <c r="L17" s="334">
        <v>15975</v>
      </c>
      <c r="M17" s="339">
        <f>SUM(C17:L17)</f>
        <v>74709</v>
      </c>
      <c r="N17" s="1275">
        <v>4</v>
      </c>
      <c r="O17" s="1275">
        <v>11</v>
      </c>
      <c r="P17" s="1275">
        <v>267</v>
      </c>
      <c r="Q17" s="1275">
        <v>91</v>
      </c>
      <c r="R17" s="1277">
        <f t="shared" si="1"/>
        <v>373</v>
      </c>
      <c r="S17" s="1038">
        <f t="shared" si="2"/>
        <v>75082</v>
      </c>
      <c r="T17" s="63"/>
    </row>
    <row r="18" spans="1:21" ht="15.75">
      <c r="A18" s="305" t="s">
        <v>17</v>
      </c>
      <c r="B18" s="326"/>
      <c r="C18" s="338">
        <f>SUM(C5:C17)</f>
        <v>1032</v>
      </c>
      <c r="D18" s="338">
        <f t="shared" ref="D18:L18" si="3">SUM(D5:D17)</f>
        <v>0</v>
      </c>
      <c r="E18" s="338">
        <f t="shared" si="3"/>
        <v>501</v>
      </c>
      <c r="F18" s="338">
        <f t="shared" si="3"/>
        <v>37</v>
      </c>
      <c r="G18" s="338">
        <f t="shared" si="3"/>
        <v>72360</v>
      </c>
      <c r="H18" s="338">
        <f t="shared" si="3"/>
        <v>0</v>
      </c>
      <c r="I18" s="338">
        <f t="shared" si="3"/>
        <v>47670</v>
      </c>
      <c r="J18" s="338">
        <f t="shared" si="3"/>
        <v>1162</v>
      </c>
      <c r="K18" s="338">
        <f t="shared" si="3"/>
        <v>104839</v>
      </c>
      <c r="L18" s="338">
        <f t="shared" si="3"/>
        <v>58329</v>
      </c>
      <c r="M18" s="683">
        <f t="shared" ref="M18:S18" si="4">SUM(M5:M17)</f>
        <v>285930</v>
      </c>
      <c r="N18" s="1278">
        <f t="shared" si="4"/>
        <v>443</v>
      </c>
      <c r="O18" s="1278">
        <f t="shared" si="4"/>
        <v>1138</v>
      </c>
      <c r="P18" s="1278">
        <f t="shared" si="4"/>
        <v>267</v>
      </c>
      <c r="Q18" s="1278">
        <f t="shared" si="4"/>
        <v>188</v>
      </c>
      <c r="R18" s="1279">
        <f t="shared" si="4"/>
        <v>2036</v>
      </c>
      <c r="S18" s="683">
        <f t="shared" si="4"/>
        <v>287966</v>
      </c>
      <c r="T18" s="102"/>
      <c r="U18" s="32"/>
    </row>
    <row r="19" spans="1:21" s="32" customFormat="1" ht="18" customHeight="1">
      <c r="A19" s="69"/>
      <c r="B19" s="956"/>
      <c r="C19" s="956"/>
      <c r="D19" s="69"/>
      <c r="E19" s="69"/>
      <c r="F19" s="69"/>
      <c r="G19" s="69"/>
      <c r="H19" s="69"/>
      <c r="I19" s="69"/>
      <c r="J19" s="69"/>
      <c r="K19" s="69"/>
      <c r="L19" s="69"/>
      <c r="M19" s="69"/>
      <c r="N19" s="69"/>
      <c r="O19" s="69"/>
      <c r="P19" s="69"/>
      <c r="Q19" s="69"/>
      <c r="R19" s="69"/>
      <c r="S19" s="69"/>
    </row>
    <row r="20" spans="1:21" s="32" customFormat="1">
      <c r="A20" s="86"/>
      <c r="B20" s="86"/>
      <c r="C20" s="86"/>
      <c r="D20" s="86"/>
      <c r="E20" s="86"/>
      <c r="F20" s="86"/>
      <c r="G20" s="86"/>
      <c r="H20" s="86"/>
      <c r="I20" s="86"/>
      <c r="J20" s="86"/>
      <c r="K20" s="86"/>
      <c r="L20" s="86"/>
      <c r="M20" s="86"/>
      <c r="N20" s="86"/>
      <c r="O20" s="86"/>
      <c r="P20" s="86"/>
      <c r="Q20" s="86"/>
      <c r="R20" s="86"/>
      <c r="S20" s="86"/>
    </row>
    <row r="21" spans="1:21" s="32" customFormat="1">
      <c r="A21" s="86"/>
      <c r="B21" s="86"/>
      <c r="C21" s="86"/>
      <c r="D21" s="86"/>
      <c r="E21" s="86"/>
      <c r="F21" s="86"/>
      <c r="G21" s="86"/>
      <c r="H21" s="86"/>
      <c r="I21" s="86"/>
      <c r="J21" s="86"/>
      <c r="K21" s="86"/>
      <c r="L21" s="86"/>
      <c r="M21" s="86"/>
      <c r="N21" s="86"/>
      <c r="O21" s="86"/>
      <c r="P21" s="86"/>
      <c r="Q21" s="86"/>
      <c r="R21" s="86"/>
      <c r="S21" s="86"/>
    </row>
    <row r="22" spans="1:21" s="32" customFormat="1">
      <c r="A22" s="86"/>
      <c r="B22" s="86"/>
      <c r="C22" s="86"/>
      <c r="D22" s="86"/>
      <c r="E22" s="86"/>
      <c r="F22" s="86"/>
      <c r="G22" s="86"/>
      <c r="H22" s="86"/>
      <c r="I22" s="86"/>
      <c r="J22" s="86"/>
      <c r="K22" s="86"/>
      <c r="L22" s="86"/>
      <c r="M22" s="86"/>
      <c r="N22" s="86"/>
      <c r="O22" s="86"/>
      <c r="P22" s="86"/>
      <c r="Q22" s="86"/>
      <c r="R22" s="86"/>
      <c r="S22" s="86"/>
    </row>
    <row r="23" spans="1:21" s="32" customFormat="1">
      <c r="A23" s="86"/>
      <c r="B23" s="86"/>
      <c r="C23" s="86"/>
      <c r="D23" s="86"/>
      <c r="E23" s="86"/>
      <c r="F23" s="86"/>
      <c r="G23" s="86"/>
      <c r="H23" s="86"/>
      <c r="I23" s="86"/>
      <c r="J23" s="86"/>
      <c r="K23" s="86"/>
      <c r="L23" s="86"/>
      <c r="M23" s="86"/>
      <c r="N23" s="86"/>
      <c r="O23" s="86"/>
      <c r="P23" s="86"/>
      <c r="Q23" s="86"/>
      <c r="R23" s="86"/>
      <c r="S23" s="86"/>
    </row>
    <row r="24" spans="1:21" s="32" customFormat="1">
      <c r="A24" s="86"/>
      <c r="B24" s="86"/>
      <c r="C24" s="86"/>
      <c r="D24" s="86"/>
      <c r="E24" s="86"/>
      <c r="F24" s="86"/>
      <c r="G24" s="86"/>
      <c r="H24" s="86"/>
      <c r="I24" s="86"/>
      <c r="J24" s="86"/>
      <c r="K24" s="86"/>
      <c r="L24" s="86"/>
      <c r="M24" s="86"/>
      <c r="N24" s="86"/>
      <c r="O24" s="86"/>
      <c r="P24" s="86"/>
      <c r="Q24" s="86"/>
      <c r="R24" s="86"/>
      <c r="S24" s="86"/>
    </row>
    <row r="25" spans="1:21" s="32" customFormat="1">
      <c r="A25" s="86"/>
      <c r="B25" s="86"/>
      <c r="C25" s="86"/>
      <c r="D25" s="86"/>
      <c r="E25" s="86"/>
      <c r="F25" s="86"/>
      <c r="G25" s="86"/>
      <c r="H25" s="86"/>
      <c r="I25" s="86"/>
      <c r="J25" s="86"/>
      <c r="K25" s="86"/>
      <c r="L25" s="86"/>
      <c r="M25" s="86"/>
      <c r="N25" s="86"/>
      <c r="O25" s="86"/>
      <c r="P25" s="86"/>
      <c r="Q25" s="86"/>
      <c r="R25" s="86"/>
      <c r="S25" s="86"/>
    </row>
    <row r="26" spans="1:21" s="32" customFormat="1">
      <c r="A26" s="86"/>
      <c r="B26" s="86"/>
      <c r="C26" s="86"/>
      <c r="D26" s="86"/>
      <c r="E26" s="86"/>
      <c r="F26" s="86"/>
      <c r="G26" s="86"/>
      <c r="H26" s="86"/>
      <c r="I26" s="86"/>
      <c r="J26" s="86"/>
      <c r="K26" s="86"/>
      <c r="L26" s="86"/>
      <c r="M26" s="86"/>
      <c r="N26" s="86"/>
      <c r="O26" s="86"/>
      <c r="P26" s="86"/>
      <c r="Q26" s="86"/>
      <c r="R26" s="86"/>
      <c r="S26" s="86"/>
    </row>
    <row r="27" spans="1:21" s="32" customFormat="1">
      <c r="A27" s="86"/>
      <c r="B27" s="86"/>
      <c r="C27" s="86"/>
      <c r="D27" s="86"/>
      <c r="E27" s="86"/>
      <c r="F27" s="86"/>
      <c r="G27" s="86"/>
      <c r="H27" s="86"/>
      <c r="I27" s="86"/>
      <c r="J27" s="86"/>
      <c r="K27" s="86"/>
      <c r="L27" s="86"/>
      <c r="M27" s="86"/>
      <c r="N27" s="86"/>
      <c r="O27" s="86"/>
      <c r="P27" s="86"/>
      <c r="Q27" s="86"/>
      <c r="R27" s="86"/>
      <c r="S27" s="86"/>
      <c r="U27" s="69"/>
    </row>
    <row r="28" spans="1:21" s="32" customFormat="1">
      <c r="A28" s="86"/>
      <c r="B28" s="86"/>
      <c r="C28" s="86"/>
      <c r="D28" s="86"/>
      <c r="E28" s="86"/>
      <c r="F28" s="86"/>
      <c r="G28" s="86"/>
      <c r="H28" s="86"/>
      <c r="I28" s="86"/>
      <c r="J28" s="86"/>
      <c r="K28" s="86"/>
      <c r="L28" s="86"/>
      <c r="M28" s="86"/>
      <c r="N28" s="86"/>
      <c r="O28" s="86"/>
      <c r="P28" s="86"/>
      <c r="Q28" s="86"/>
      <c r="R28" s="86"/>
      <c r="S28" s="86"/>
      <c r="U28" s="69"/>
    </row>
    <row r="29" spans="1:21" s="32" customFormat="1">
      <c r="A29" s="86"/>
      <c r="B29" s="86"/>
      <c r="C29" s="86"/>
      <c r="D29" s="86"/>
      <c r="E29" s="86"/>
      <c r="F29" s="86"/>
      <c r="G29" s="86"/>
      <c r="H29" s="86"/>
      <c r="I29" s="86"/>
      <c r="J29" s="86"/>
      <c r="K29" s="86"/>
      <c r="L29" s="86"/>
      <c r="M29" s="86"/>
      <c r="N29" s="86"/>
      <c r="O29" s="86"/>
      <c r="P29" s="86"/>
      <c r="Q29" s="86"/>
      <c r="R29" s="86"/>
      <c r="S29" s="86"/>
      <c r="U29" s="69"/>
    </row>
    <row r="30" spans="1:21" s="32" customFormat="1">
      <c r="A30" s="86"/>
      <c r="B30" s="86"/>
      <c r="C30" s="86"/>
      <c r="D30" s="86"/>
      <c r="E30" s="86"/>
      <c r="F30" s="86"/>
      <c r="G30" s="86"/>
      <c r="H30" s="86"/>
      <c r="I30" s="86"/>
      <c r="J30" s="86"/>
      <c r="K30" s="86"/>
      <c r="L30" s="86"/>
      <c r="M30" s="86"/>
      <c r="N30" s="86"/>
      <c r="O30" s="86"/>
      <c r="P30" s="86"/>
      <c r="Q30" s="86"/>
      <c r="R30" s="86"/>
      <c r="S30" s="86"/>
      <c r="U30" s="69"/>
    </row>
    <row r="31" spans="1:21" s="32" customFormat="1">
      <c r="A31" s="86"/>
      <c r="B31" s="86"/>
      <c r="C31" s="86"/>
      <c r="D31" s="86"/>
      <c r="E31" s="86"/>
      <c r="F31" s="86"/>
      <c r="G31" s="86"/>
      <c r="H31" s="86"/>
      <c r="I31" s="86"/>
      <c r="J31" s="86"/>
      <c r="K31" s="86"/>
      <c r="L31" s="86"/>
      <c r="M31" s="86"/>
      <c r="N31" s="86"/>
      <c r="O31" s="86"/>
      <c r="P31" s="86"/>
      <c r="Q31" s="86"/>
      <c r="R31" s="86"/>
      <c r="S31" s="86"/>
      <c r="U31" s="69"/>
    </row>
    <row r="32" spans="1:21" s="32" customFormat="1">
      <c r="A32" s="86"/>
      <c r="B32" s="86"/>
      <c r="C32" s="86"/>
      <c r="D32" s="86"/>
      <c r="E32" s="86"/>
      <c r="F32" s="86"/>
      <c r="G32" s="86"/>
      <c r="H32" s="86"/>
      <c r="I32" s="86"/>
      <c r="J32" s="86"/>
      <c r="K32" s="86"/>
      <c r="L32" s="86"/>
      <c r="M32" s="86"/>
      <c r="N32" s="86"/>
      <c r="O32" s="86"/>
      <c r="P32" s="86"/>
      <c r="Q32" s="86"/>
      <c r="R32" s="86"/>
      <c r="S32" s="86"/>
      <c r="U32" s="69"/>
    </row>
    <row r="33" spans="1:21" s="32" customFormat="1">
      <c r="A33" s="86"/>
      <c r="B33" s="86"/>
      <c r="C33" s="86"/>
      <c r="D33" s="5"/>
      <c r="E33" s="86"/>
      <c r="F33" s="86"/>
      <c r="G33" s="86"/>
      <c r="H33" s="86"/>
      <c r="I33" s="86"/>
      <c r="J33" s="86"/>
      <c r="K33" s="86"/>
      <c r="L33" s="86"/>
      <c r="M33" s="86"/>
      <c r="N33" s="86"/>
      <c r="O33" s="86"/>
      <c r="P33" s="86"/>
      <c r="Q33" s="86"/>
      <c r="R33" s="86"/>
      <c r="S33" s="86"/>
      <c r="U33" s="69"/>
    </row>
    <row r="34" spans="1:21" s="32" customFormat="1">
      <c r="A34" s="86"/>
      <c r="B34" s="86"/>
      <c r="C34" s="86"/>
      <c r="D34" s="4"/>
      <c r="E34" s="86"/>
      <c r="F34" s="86"/>
      <c r="G34" s="86"/>
      <c r="H34" s="86"/>
      <c r="I34" s="86"/>
      <c r="J34" s="86"/>
      <c r="K34" s="86"/>
      <c r="L34" s="86"/>
      <c r="M34" s="86"/>
      <c r="N34" s="86"/>
      <c r="O34" s="86"/>
      <c r="P34" s="86"/>
      <c r="Q34" s="86"/>
      <c r="R34" s="86"/>
      <c r="S34" s="86"/>
      <c r="U34" s="69"/>
    </row>
    <row r="35" spans="1:21" s="32" customFormat="1">
      <c r="A35" s="86"/>
      <c r="B35" s="86"/>
      <c r="C35" s="86"/>
      <c r="D35" s="22"/>
      <c r="E35" s="86"/>
      <c r="F35" s="86"/>
      <c r="G35" s="86"/>
      <c r="H35" s="86"/>
      <c r="I35" s="86"/>
      <c r="J35" s="86"/>
      <c r="K35" s="86"/>
      <c r="L35" s="86"/>
      <c r="M35" s="86"/>
      <c r="N35" s="86"/>
      <c r="O35" s="86"/>
      <c r="P35" s="86"/>
      <c r="Q35" s="86"/>
      <c r="R35" s="86"/>
      <c r="S35" s="86"/>
      <c r="U35" s="69"/>
    </row>
    <row r="36" spans="1:21" s="32" customFormat="1">
      <c r="A36" s="86"/>
      <c r="B36" s="86"/>
      <c r="C36" s="86"/>
      <c r="D36" s="86"/>
      <c r="E36" s="86"/>
      <c r="F36" s="86"/>
      <c r="G36" s="86"/>
      <c r="H36" s="86"/>
      <c r="I36" s="86"/>
      <c r="J36" s="86"/>
      <c r="K36" s="86"/>
      <c r="L36" s="86"/>
      <c r="M36" s="86"/>
      <c r="N36" s="86"/>
      <c r="O36" s="86"/>
      <c r="P36" s="86"/>
      <c r="Q36" s="86"/>
      <c r="R36" s="86"/>
      <c r="S36" s="86"/>
      <c r="U36" s="69"/>
    </row>
    <row r="37" spans="1:21" s="32" customFormat="1">
      <c r="A37" s="86"/>
      <c r="B37" s="86"/>
      <c r="C37" s="86"/>
      <c r="D37" s="86"/>
      <c r="E37" s="86"/>
      <c r="F37" s="86"/>
      <c r="G37" s="86"/>
      <c r="H37" s="86"/>
      <c r="I37" s="86"/>
      <c r="J37" s="86"/>
      <c r="K37" s="86"/>
      <c r="L37" s="86"/>
      <c r="M37" s="86"/>
      <c r="N37" s="86"/>
      <c r="O37" s="86"/>
      <c r="P37" s="86"/>
      <c r="Q37" s="86"/>
      <c r="R37" s="86"/>
      <c r="S37" s="86"/>
      <c r="U37" s="69"/>
    </row>
    <row r="38" spans="1:21" s="32" customFormat="1">
      <c r="A38" s="86"/>
      <c r="B38" s="86"/>
      <c r="C38" s="86"/>
      <c r="D38" s="86"/>
      <c r="E38" s="86"/>
      <c r="F38" s="86"/>
      <c r="G38" s="86"/>
      <c r="H38" s="86"/>
      <c r="I38" s="86"/>
      <c r="J38" s="86"/>
      <c r="K38" s="86"/>
      <c r="L38" s="86"/>
      <c r="M38" s="86"/>
      <c r="N38" s="86"/>
      <c r="O38" s="86"/>
      <c r="P38" s="86"/>
      <c r="Q38" s="86"/>
      <c r="R38" s="86"/>
      <c r="S38" s="86"/>
      <c r="U38" s="69"/>
    </row>
    <row r="39" spans="1:21" s="32" customFormat="1">
      <c r="A39" s="86"/>
      <c r="B39" s="86"/>
      <c r="C39" s="86"/>
      <c r="D39" s="86"/>
      <c r="E39" s="86"/>
      <c r="F39" s="86"/>
      <c r="G39" s="86"/>
      <c r="H39" s="86"/>
      <c r="I39" s="86"/>
      <c r="J39" s="86"/>
      <c r="K39" s="86"/>
      <c r="L39" s="86"/>
      <c r="M39" s="86"/>
      <c r="N39" s="86"/>
      <c r="O39" s="86"/>
      <c r="P39" s="86"/>
      <c r="Q39" s="86"/>
      <c r="R39" s="86"/>
      <c r="S39" s="86"/>
      <c r="U39" s="69"/>
    </row>
    <row r="40" spans="1:21" s="32" customFormat="1">
      <c r="A40" s="86"/>
      <c r="B40" s="86"/>
      <c r="C40" s="86"/>
      <c r="D40" s="86"/>
      <c r="E40" s="86"/>
      <c r="F40" s="86"/>
      <c r="G40" s="86"/>
      <c r="H40" s="86"/>
      <c r="I40" s="10"/>
      <c r="J40" s="86"/>
      <c r="K40" s="86"/>
      <c r="L40" s="86"/>
      <c r="M40" s="86"/>
      <c r="N40" s="86"/>
      <c r="O40" s="86"/>
      <c r="P40" s="86"/>
      <c r="Q40" s="86"/>
      <c r="R40" s="86"/>
      <c r="S40" s="86"/>
      <c r="U40" s="69"/>
    </row>
    <row r="41" spans="1:21" s="32" customFormat="1">
      <c r="A41" s="69"/>
      <c r="B41" s="956"/>
      <c r="C41" s="956"/>
      <c r="D41" s="69"/>
      <c r="E41" s="69"/>
      <c r="F41" s="69"/>
      <c r="G41" s="69"/>
      <c r="H41" s="69"/>
      <c r="I41" s="69"/>
      <c r="J41" s="69"/>
      <c r="K41" s="69"/>
      <c r="L41" s="69"/>
      <c r="M41" s="69"/>
      <c r="N41" s="69"/>
      <c r="O41" s="69"/>
      <c r="P41" s="69"/>
      <c r="Q41" s="69"/>
      <c r="R41" s="69"/>
      <c r="S41" s="69"/>
      <c r="U41" s="69"/>
    </row>
    <row r="42" spans="1:21" s="32" customFormat="1">
      <c r="A42" s="69"/>
      <c r="B42" s="956"/>
      <c r="C42" s="956"/>
      <c r="D42" s="69"/>
      <c r="E42" s="69"/>
      <c r="F42" s="69"/>
      <c r="G42" s="69"/>
      <c r="H42" s="69"/>
      <c r="I42" s="69"/>
      <c r="J42" s="69"/>
      <c r="K42" s="69"/>
      <c r="L42" s="69"/>
      <c r="M42" s="69"/>
      <c r="N42" s="69"/>
      <c r="O42" s="69"/>
      <c r="P42" s="69"/>
      <c r="Q42" s="69"/>
      <c r="R42" s="69"/>
      <c r="S42" s="69"/>
      <c r="U42" s="69"/>
    </row>
    <row r="43" spans="1:21" s="32" customFormat="1">
      <c r="A43" s="69"/>
      <c r="B43" s="956"/>
      <c r="C43" s="956"/>
      <c r="D43" s="69"/>
      <c r="E43" s="69"/>
      <c r="F43" s="69"/>
      <c r="G43" s="69"/>
      <c r="H43" s="69"/>
      <c r="I43" s="69"/>
      <c r="J43" s="69"/>
      <c r="K43" s="69"/>
      <c r="L43" s="69"/>
      <c r="M43" s="69"/>
      <c r="N43" s="69"/>
      <c r="O43" s="69"/>
      <c r="P43" s="69"/>
      <c r="Q43" s="69"/>
      <c r="R43" s="69"/>
      <c r="S43" s="69"/>
      <c r="U43" s="69"/>
    </row>
    <row r="44" spans="1:21" s="32" customFormat="1">
      <c r="A44" s="69"/>
      <c r="B44" s="956"/>
      <c r="C44" s="956"/>
      <c r="D44" s="69"/>
      <c r="E44" s="69"/>
      <c r="F44" s="69"/>
      <c r="G44" s="69"/>
      <c r="H44" s="69"/>
      <c r="I44" s="69"/>
      <c r="J44" s="69"/>
      <c r="K44" s="69"/>
      <c r="L44" s="69"/>
      <c r="M44" s="69"/>
      <c r="N44" s="69"/>
      <c r="O44" s="69"/>
      <c r="P44" s="69"/>
      <c r="Q44" s="69"/>
      <c r="R44" s="69"/>
      <c r="S44" s="69"/>
      <c r="U44" s="69"/>
    </row>
    <row r="45" spans="1:21" s="32" customFormat="1">
      <c r="A45" s="69"/>
      <c r="B45" s="956"/>
      <c r="C45" s="956"/>
      <c r="D45" s="69"/>
      <c r="E45" s="69"/>
      <c r="F45" s="69"/>
      <c r="G45" s="69"/>
      <c r="H45" s="69"/>
      <c r="I45" s="69"/>
      <c r="J45" s="69"/>
      <c r="K45" s="69"/>
      <c r="L45" s="69"/>
      <c r="M45" s="69"/>
      <c r="N45" s="69"/>
      <c r="O45" s="69"/>
      <c r="P45" s="69"/>
      <c r="Q45" s="69"/>
      <c r="R45" s="69"/>
      <c r="S45" s="69"/>
      <c r="U45" s="69"/>
    </row>
    <row r="46" spans="1:21" s="32" customFormat="1">
      <c r="A46" s="69"/>
      <c r="B46" s="956"/>
      <c r="C46" s="956"/>
      <c r="D46" s="69"/>
      <c r="E46" s="69"/>
      <c r="F46" s="69"/>
      <c r="G46" s="69"/>
      <c r="H46" s="69"/>
      <c r="I46" s="69"/>
      <c r="J46" s="69"/>
      <c r="K46" s="69"/>
      <c r="L46" s="69"/>
      <c r="M46" s="69"/>
      <c r="N46" s="69"/>
      <c r="O46" s="69"/>
      <c r="P46" s="69"/>
      <c r="Q46" s="69"/>
      <c r="R46" s="69"/>
      <c r="S46" s="69"/>
      <c r="U46" s="69"/>
    </row>
    <row r="47" spans="1:21" s="32" customFormat="1">
      <c r="A47" s="69"/>
      <c r="B47" s="956"/>
      <c r="C47" s="956"/>
      <c r="D47" s="69"/>
      <c r="E47" s="69"/>
      <c r="F47" s="69"/>
      <c r="G47" s="69"/>
      <c r="H47" s="69"/>
      <c r="I47" s="69"/>
      <c r="J47" s="69"/>
      <c r="K47" s="69"/>
      <c r="L47" s="69"/>
      <c r="M47" s="69"/>
      <c r="N47" s="69"/>
      <c r="O47" s="69"/>
      <c r="P47" s="69"/>
      <c r="Q47" s="69"/>
      <c r="R47" s="69"/>
      <c r="S47" s="69"/>
      <c r="U47" s="69"/>
    </row>
    <row r="48" spans="1:21" s="32" customFormat="1">
      <c r="A48" s="69"/>
      <c r="B48" s="956"/>
      <c r="C48" s="956"/>
      <c r="D48" s="69"/>
      <c r="E48" s="69"/>
      <c r="F48" s="69"/>
      <c r="G48" s="69"/>
      <c r="H48" s="69"/>
      <c r="I48" s="69"/>
      <c r="J48" s="69"/>
      <c r="K48" s="69"/>
      <c r="L48" s="69"/>
      <c r="M48" s="69"/>
      <c r="N48" s="69"/>
      <c r="O48" s="69"/>
      <c r="P48" s="69"/>
      <c r="Q48" s="69"/>
      <c r="R48" s="69"/>
      <c r="S48" s="69"/>
      <c r="U48" s="69"/>
    </row>
    <row r="49" spans="1:21" s="32" customFormat="1">
      <c r="A49" s="69"/>
      <c r="B49" s="956"/>
      <c r="C49" s="956"/>
      <c r="D49" s="69"/>
      <c r="E49" s="69"/>
      <c r="F49" s="69"/>
      <c r="G49" s="69"/>
      <c r="H49" s="69"/>
      <c r="I49" s="69"/>
      <c r="J49" s="69"/>
      <c r="K49" s="69"/>
      <c r="L49" s="69"/>
      <c r="M49" s="69"/>
      <c r="N49" s="69"/>
      <c r="O49" s="69"/>
      <c r="P49" s="69"/>
      <c r="Q49" s="69"/>
      <c r="R49" s="69"/>
      <c r="S49" s="69"/>
      <c r="U49" s="69"/>
    </row>
    <row r="50" spans="1:21" s="32" customFormat="1">
      <c r="A50" s="69"/>
      <c r="B50" s="956"/>
      <c r="C50" s="956"/>
      <c r="D50" s="69"/>
      <c r="E50" s="69"/>
      <c r="F50" s="69"/>
      <c r="G50" s="69"/>
      <c r="H50" s="69"/>
      <c r="I50" s="69"/>
      <c r="J50" s="69"/>
      <c r="K50" s="69"/>
      <c r="L50" s="69"/>
      <c r="M50" s="69"/>
      <c r="N50" s="69"/>
      <c r="O50" s="69"/>
      <c r="P50" s="69"/>
      <c r="Q50" s="69"/>
      <c r="R50" s="69"/>
      <c r="S50" s="69"/>
      <c r="U50" s="69"/>
    </row>
    <row r="51" spans="1:21" s="32" customFormat="1">
      <c r="A51" s="69"/>
      <c r="B51" s="956"/>
      <c r="C51" s="956"/>
      <c r="D51" s="69"/>
      <c r="E51" s="69"/>
      <c r="F51" s="69"/>
      <c r="G51" s="69"/>
      <c r="H51" s="69"/>
      <c r="I51" s="69"/>
      <c r="J51" s="69"/>
      <c r="K51" s="69"/>
      <c r="L51" s="69"/>
      <c r="M51" s="69"/>
      <c r="N51" s="69"/>
      <c r="O51" s="69"/>
      <c r="P51" s="69"/>
      <c r="Q51" s="69"/>
      <c r="R51" s="69"/>
      <c r="S51" s="69"/>
      <c r="U51" s="69"/>
    </row>
    <row r="52" spans="1:21" s="32" customFormat="1">
      <c r="A52" s="69"/>
      <c r="B52" s="956"/>
      <c r="C52" s="956"/>
      <c r="D52" s="69"/>
      <c r="E52" s="69"/>
      <c r="F52" s="69"/>
      <c r="G52" s="69"/>
      <c r="H52" s="69"/>
      <c r="I52" s="69"/>
      <c r="J52" s="69"/>
      <c r="K52" s="69"/>
      <c r="L52" s="69"/>
      <c r="M52" s="69"/>
      <c r="N52" s="69"/>
      <c r="O52" s="69"/>
      <c r="P52" s="69"/>
      <c r="Q52" s="69"/>
      <c r="R52" s="69"/>
      <c r="S52" s="69"/>
      <c r="U52" s="69"/>
    </row>
    <row r="53" spans="1:21" s="32" customFormat="1">
      <c r="A53" s="69"/>
      <c r="B53" s="956"/>
      <c r="C53" s="956"/>
      <c r="D53" s="69"/>
      <c r="E53" s="69"/>
      <c r="F53" s="69"/>
      <c r="G53" s="69"/>
      <c r="H53" s="69"/>
      <c r="I53" s="69"/>
      <c r="J53" s="69"/>
      <c r="K53" s="69"/>
      <c r="L53" s="69"/>
      <c r="M53" s="69"/>
      <c r="N53" s="69"/>
      <c r="O53" s="69"/>
      <c r="P53" s="69"/>
      <c r="Q53" s="69"/>
      <c r="R53" s="69"/>
      <c r="S53" s="69"/>
      <c r="U53" s="69"/>
    </row>
    <row r="54" spans="1:21" s="32" customFormat="1">
      <c r="A54" s="69"/>
      <c r="B54" s="956"/>
      <c r="C54" s="956"/>
      <c r="D54" s="69"/>
      <c r="E54" s="69"/>
      <c r="F54" s="69"/>
      <c r="G54" s="69"/>
      <c r="H54" s="69"/>
      <c r="I54" s="69"/>
      <c r="J54" s="69"/>
      <c r="K54" s="69"/>
      <c r="L54" s="69"/>
      <c r="M54" s="69"/>
      <c r="N54" s="69"/>
      <c r="O54" s="69"/>
      <c r="P54" s="69"/>
      <c r="Q54" s="69"/>
      <c r="R54" s="69"/>
      <c r="S54" s="69"/>
      <c r="U54" s="69"/>
    </row>
    <row r="55" spans="1:21" s="32" customFormat="1">
      <c r="A55" s="69"/>
      <c r="B55" s="956"/>
      <c r="C55" s="956"/>
      <c r="D55" s="69"/>
      <c r="E55" s="69"/>
      <c r="F55" s="69"/>
      <c r="G55" s="69"/>
      <c r="H55" s="69"/>
      <c r="I55" s="69"/>
      <c r="J55" s="69"/>
      <c r="K55" s="69"/>
      <c r="L55" s="69"/>
      <c r="M55" s="69"/>
      <c r="N55" s="69"/>
      <c r="O55" s="69"/>
      <c r="P55" s="69"/>
      <c r="Q55" s="69"/>
      <c r="R55" s="69"/>
      <c r="S55" s="69"/>
      <c r="U55" s="69"/>
    </row>
    <row r="56" spans="1:21" s="32" customFormat="1">
      <c r="A56" s="69"/>
      <c r="B56" s="956"/>
      <c r="C56" s="956"/>
      <c r="D56" s="69"/>
      <c r="E56" s="69"/>
      <c r="F56" s="69"/>
      <c r="G56" s="69"/>
      <c r="H56" s="69"/>
      <c r="I56" s="69"/>
      <c r="J56" s="69"/>
      <c r="K56" s="69"/>
      <c r="L56" s="69"/>
      <c r="M56" s="69"/>
      <c r="N56" s="69"/>
      <c r="O56" s="69"/>
      <c r="P56" s="69"/>
      <c r="Q56" s="69"/>
      <c r="R56" s="69"/>
      <c r="S56" s="69"/>
      <c r="U56" s="69"/>
    </row>
    <row r="57" spans="1:21" s="32" customFormat="1">
      <c r="A57" s="69"/>
      <c r="B57" s="956"/>
      <c r="C57" s="956"/>
      <c r="D57" s="69"/>
      <c r="E57" s="69"/>
      <c r="F57" s="69"/>
      <c r="G57" s="69"/>
      <c r="H57" s="69"/>
      <c r="I57" s="69"/>
      <c r="J57" s="69"/>
      <c r="K57" s="69"/>
      <c r="L57" s="69"/>
      <c r="M57" s="69"/>
      <c r="N57" s="69"/>
      <c r="O57" s="69"/>
      <c r="P57" s="69"/>
      <c r="Q57" s="69"/>
      <c r="R57" s="69"/>
      <c r="S57" s="69"/>
      <c r="U57" s="69"/>
    </row>
    <row r="58" spans="1:21" s="32" customFormat="1">
      <c r="A58" s="69"/>
      <c r="B58" s="956"/>
      <c r="C58" s="956"/>
      <c r="D58" s="69"/>
      <c r="E58" s="69"/>
      <c r="F58" s="69"/>
      <c r="G58" s="69"/>
      <c r="H58" s="69"/>
      <c r="I58" s="69"/>
      <c r="J58" s="69"/>
      <c r="K58" s="69"/>
      <c r="L58" s="69"/>
      <c r="M58" s="69"/>
      <c r="N58" s="69"/>
      <c r="O58" s="69"/>
      <c r="P58" s="69"/>
      <c r="Q58" s="69"/>
      <c r="R58" s="69"/>
      <c r="S58" s="69"/>
      <c r="U58" s="69"/>
    </row>
    <row r="59" spans="1:21" s="32" customFormat="1">
      <c r="A59" s="69"/>
      <c r="B59" s="956"/>
      <c r="C59" s="956"/>
      <c r="D59" s="69"/>
      <c r="E59" s="69"/>
      <c r="F59" s="69"/>
      <c r="G59" s="69"/>
      <c r="H59" s="69"/>
      <c r="I59" s="69"/>
      <c r="J59" s="69"/>
      <c r="K59" s="69"/>
      <c r="L59" s="69"/>
      <c r="M59" s="69"/>
      <c r="N59" s="69"/>
      <c r="O59" s="69"/>
      <c r="P59" s="69"/>
      <c r="Q59" s="69"/>
      <c r="R59" s="69"/>
      <c r="S59" s="69"/>
      <c r="U59" s="69"/>
    </row>
    <row r="60" spans="1:21" s="32" customFormat="1">
      <c r="A60" s="69"/>
      <c r="B60" s="956"/>
      <c r="C60" s="956"/>
      <c r="D60" s="69"/>
      <c r="E60" s="69"/>
      <c r="F60" s="69"/>
      <c r="G60" s="69"/>
      <c r="H60" s="69"/>
      <c r="I60" s="69"/>
      <c r="J60" s="69"/>
      <c r="K60" s="69"/>
      <c r="L60" s="69"/>
      <c r="M60" s="69"/>
      <c r="N60" s="69"/>
      <c r="O60" s="69"/>
      <c r="P60" s="69"/>
      <c r="Q60" s="69"/>
      <c r="R60" s="69"/>
      <c r="S60" s="69"/>
      <c r="U60" s="69"/>
    </row>
    <row r="61" spans="1:21" s="32" customFormat="1">
      <c r="A61" s="69"/>
      <c r="B61" s="956"/>
      <c r="C61" s="956"/>
      <c r="D61" s="69"/>
      <c r="E61" s="69"/>
      <c r="F61" s="69"/>
      <c r="G61" s="69"/>
      <c r="H61" s="69"/>
      <c r="I61" s="69"/>
      <c r="J61" s="69"/>
      <c r="K61" s="69"/>
      <c r="L61" s="69"/>
      <c r="M61" s="69"/>
      <c r="N61" s="69"/>
      <c r="O61" s="69"/>
      <c r="P61" s="69"/>
      <c r="Q61" s="69"/>
      <c r="R61" s="69"/>
      <c r="S61" s="69"/>
      <c r="U61" s="69"/>
    </row>
    <row r="62" spans="1:21" s="32" customFormat="1">
      <c r="A62" s="69"/>
      <c r="B62" s="956"/>
      <c r="C62" s="956"/>
      <c r="D62" s="69"/>
      <c r="E62" s="69"/>
      <c r="F62" s="69"/>
      <c r="G62" s="69"/>
      <c r="H62" s="69"/>
      <c r="I62" s="69"/>
      <c r="J62" s="69"/>
      <c r="K62" s="69"/>
      <c r="L62" s="69"/>
      <c r="M62" s="69"/>
      <c r="N62" s="69"/>
      <c r="O62" s="69"/>
      <c r="P62" s="69"/>
      <c r="Q62" s="69"/>
      <c r="R62" s="69"/>
      <c r="S62" s="69"/>
      <c r="U62" s="69"/>
    </row>
    <row r="63" spans="1:21" s="32" customFormat="1">
      <c r="A63" s="69"/>
      <c r="B63" s="956"/>
      <c r="C63" s="956"/>
      <c r="D63" s="69"/>
      <c r="E63" s="69"/>
      <c r="F63" s="69"/>
      <c r="G63" s="69"/>
      <c r="H63" s="69"/>
      <c r="I63" s="69"/>
      <c r="J63" s="69"/>
      <c r="K63" s="69"/>
      <c r="L63" s="69"/>
      <c r="M63" s="69"/>
      <c r="N63" s="69"/>
      <c r="O63" s="69"/>
      <c r="P63" s="69"/>
      <c r="Q63" s="69"/>
      <c r="R63" s="69"/>
      <c r="S63" s="69"/>
      <c r="U63" s="69"/>
    </row>
    <row r="64" spans="1:21" s="32" customFormat="1">
      <c r="A64" s="69"/>
      <c r="B64" s="956"/>
      <c r="C64" s="956"/>
      <c r="D64" s="69"/>
      <c r="E64" s="69"/>
      <c r="F64" s="69"/>
      <c r="G64" s="69"/>
      <c r="H64" s="69"/>
      <c r="I64" s="69"/>
      <c r="J64" s="69"/>
      <c r="K64" s="69"/>
      <c r="L64" s="69"/>
      <c r="M64" s="69"/>
      <c r="N64" s="69"/>
      <c r="O64" s="69"/>
      <c r="P64" s="69"/>
      <c r="Q64" s="69"/>
      <c r="R64" s="69"/>
      <c r="S64" s="69"/>
      <c r="U64" s="69"/>
    </row>
    <row r="65" spans="1:21" s="32" customFormat="1">
      <c r="A65" s="69"/>
      <c r="B65" s="956"/>
      <c r="C65" s="956"/>
      <c r="D65" s="69"/>
      <c r="E65" s="69"/>
      <c r="F65" s="69"/>
      <c r="G65" s="69"/>
      <c r="H65" s="69"/>
      <c r="I65" s="69"/>
      <c r="J65" s="69"/>
      <c r="K65" s="69"/>
      <c r="L65" s="69"/>
      <c r="M65" s="69"/>
      <c r="N65" s="69"/>
      <c r="O65" s="69"/>
      <c r="P65" s="69"/>
      <c r="Q65" s="69"/>
      <c r="R65" s="69"/>
      <c r="S65" s="69"/>
      <c r="U65" s="69"/>
    </row>
    <row r="66" spans="1:21" s="32" customFormat="1">
      <c r="A66" s="69"/>
      <c r="B66" s="956"/>
      <c r="C66" s="956"/>
      <c r="D66" s="69"/>
      <c r="E66" s="69"/>
      <c r="F66" s="69"/>
      <c r="G66" s="69"/>
      <c r="H66" s="69"/>
      <c r="I66" s="69"/>
      <c r="J66" s="69"/>
      <c r="K66" s="69"/>
      <c r="L66" s="69"/>
      <c r="M66" s="69"/>
      <c r="N66" s="69"/>
      <c r="O66" s="69"/>
      <c r="P66" s="69"/>
      <c r="Q66" s="69"/>
      <c r="R66" s="69"/>
      <c r="S66" s="69"/>
      <c r="U66" s="69"/>
    </row>
    <row r="67" spans="1:21" s="32" customFormat="1">
      <c r="A67" s="69"/>
      <c r="B67" s="956"/>
      <c r="C67" s="956"/>
      <c r="D67" s="69"/>
      <c r="E67" s="69"/>
      <c r="F67" s="69"/>
      <c r="G67" s="69"/>
      <c r="H67" s="69"/>
      <c r="I67" s="69"/>
      <c r="J67" s="69"/>
      <c r="K67" s="69"/>
      <c r="L67" s="69"/>
      <c r="M67" s="69"/>
      <c r="N67" s="69"/>
      <c r="O67" s="69"/>
      <c r="P67" s="69"/>
      <c r="Q67" s="69"/>
      <c r="R67" s="69"/>
      <c r="S67" s="69"/>
      <c r="U67" s="69"/>
    </row>
    <row r="68" spans="1:21" s="32" customFormat="1">
      <c r="A68" s="69"/>
      <c r="B68" s="956"/>
      <c r="C68" s="956"/>
      <c r="D68" s="69"/>
      <c r="E68" s="69"/>
      <c r="F68" s="69"/>
      <c r="G68" s="69"/>
      <c r="H68" s="69"/>
      <c r="I68" s="69"/>
      <c r="J68" s="69"/>
      <c r="K68" s="69"/>
      <c r="L68" s="69"/>
      <c r="M68" s="69"/>
      <c r="N68" s="69"/>
      <c r="O68" s="69"/>
      <c r="P68" s="69"/>
      <c r="Q68" s="69"/>
      <c r="R68" s="69"/>
      <c r="S68" s="69"/>
      <c r="U68" s="69"/>
    </row>
    <row r="69" spans="1:21" s="32" customFormat="1">
      <c r="A69" s="69"/>
      <c r="B69" s="956"/>
      <c r="C69" s="956"/>
      <c r="D69" s="69"/>
      <c r="E69" s="69"/>
      <c r="F69" s="69"/>
      <c r="G69" s="69"/>
      <c r="H69" s="69"/>
      <c r="I69" s="69"/>
      <c r="J69" s="69"/>
      <c r="K69" s="69"/>
      <c r="L69" s="69"/>
      <c r="M69" s="69"/>
      <c r="N69" s="69"/>
      <c r="O69" s="69"/>
      <c r="P69" s="69"/>
      <c r="Q69" s="69"/>
      <c r="R69" s="69"/>
      <c r="S69" s="69"/>
      <c r="U69" s="69"/>
    </row>
    <row r="70" spans="1:21" s="32" customFormat="1">
      <c r="A70" s="69"/>
      <c r="B70" s="956"/>
      <c r="C70" s="956"/>
      <c r="D70" s="69"/>
      <c r="E70" s="69"/>
      <c r="F70" s="69"/>
      <c r="G70" s="69"/>
      <c r="H70" s="69"/>
      <c r="I70" s="69"/>
      <c r="J70" s="69"/>
      <c r="K70" s="69"/>
      <c r="L70" s="69"/>
      <c r="M70" s="69"/>
      <c r="N70" s="69"/>
      <c r="O70" s="69"/>
      <c r="P70" s="69"/>
      <c r="Q70" s="69"/>
      <c r="R70" s="69"/>
      <c r="S70" s="69"/>
      <c r="U70" s="69"/>
    </row>
    <row r="71" spans="1:21" s="32" customFormat="1">
      <c r="A71" s="69"/>
      <c r="B71" s="956"/>
      <c r="C71" s="956"/>
      <c r="D71" s="69"/>
      <c r="E71" s="69"/>
      <c r="F71" s="69"/>
      <c r="G71" s="69"/>
      <c r="H71" s="69"/>
      <c r="I71" s="69"/>
      <c r="J71" s="69"/>
      <c r="K71" s="69"/>
      <c r="L71" s="69"/>
      <c r="M71" s="69"/>
      <c r="N71" s="69"/>
      <c r="O71" s="69"/>
      <c r="P71" s="69"/>
      <c r="Q71" s="69"/>
      <c r="R71" s="69"/>
      <c r="S71" s="69"/>
      <c r="U71" s="69"/>
    </row>
    <row r="72" spans="1:21" s="32" customFormat="1">
      <c r="A72" s="69"/>
      <c r="B72" s="956"/>
      <c r="C72" s="956"/>
      <c r="D72" s="69"/>
      <c r="E72" s="69"/>
      <c r="F72" s="69"/>
      <c r="G72" s="69"/>
      <c r="H72" s="69"/>
      <c r="I72" s="69"/>
      <c r="J72" s="69"/>
      <c r="K72" s="69"/>
      <c r="L72" s="69"/>
      <c r="M72" s="69"/>
      <c r="N72" s="69"/>
      <c r="O72" s="69"/>
      <c r="P72" s="69"/>
      <c r="Q72" s="69"/>
      <c r="R72" s="69"/>
      <c r="S72" s="69"/>
      <c r="U72" s="69"/>
    </row>
    <row r="73" spans="1:21" s="32" customFormat="1">
      <c r="A73" s="69"/>
      <c r="B73" s="956"/>
      <c r="C73" s="956"/>
      <c r="D73" s="69"/>
      <c r="E73" s="69"/>
      <c r="F73" s="69"/>
      <c r="G73" s="69"/>
      <c r="H73" s="69"/>
      <c r="I73" s="69"/>
      <c r="J73" s="69"/>
      <c r="K73" s="69"/>
      <c r="L73" s="69"/>
      <c r="M73" s="69"/>
      <c r="N73" s="69"/>
      <c r="O73" s="69"/>
      <c r="P73" s="69"/>
      <c r="Q73" s="69"/>
      <c r="R73" s="69"/>
      <c r="S73" s="69"/>
      <c r="U73" s="69"/>
    </row>
    <row r="74" spans="1:21" s="32" customFormat="1">
      <c r="A74" s="69"/>
      <c r="B74" s="956"/>
      <c r="C74" s="956"/>
      <c r="D74" s="69"/>
      <c r="E74" s="69"/>
      <c r="F74" s="69"/>
      <c r="G74" s="69"/>
      <c r="H74" s="69"/>
      <c r="I74" s="69"/>
      <c r="J74" s="69"/>
      <c r="K74" s="69"/>
      <c r="L74" s="69"/>
      <c r="M74" s="69"/>
      <c r="N74" s="69"/>
      <c r="O74" s="69"/>
      <c r="P74" s="69"/>
      <c r="Q74" s="69"/>
      <c r="R74" s="69"/>
      <c r="S74" s="69"/>
      <c r="U74" s="69"/>
    </row>
    <row r="75" spans="1:21" s="32" customFormat="1">
      <c r="A75" s="69"/>
      <c r="B75" s="956"/>
      <c r="C75" s="956"/>
      <c r="D75" s="69"/>
      <c r="E75" s="69"/>
      <c r="F75" s="69"/>
      <c r="G75" s="69"/>
      <c r="H75" s="69"/>
      <c r="I75" s="69"/>
      <c r="J75" s="69"/>
      <c r="K75" s="69"/>
      <c r="L75" s="69"/>
      <c r="M75" s="69"/>
      <c r="N75" s="69"/>
      <c r="O75" s="69"/>
      <c r="P75" s="69"/>
      <c r="Q75" s="69"/>
      <c r="R75" s="69"/>
      <c r="S75" s="69"/>
      <c r="U75" s="69"/>
    </row>
    <row r="76" spans="1:21" s="32" customFormat="1">
      <c r="A76" s="69"/>
      <c r="B76" s="956"/>
      <c r="C76" s="956"/>
      <c r="D76" s="69"/>
      <c r="E76" s="69"/>
      <c r="F76" s="69"/>
      <c r="G76" s="69"/>
      <c r="H76" s="69"/>
      <c r="I76" s="69"/>
      <c r="J76" s="69"/>
      <c r="K76" s="69"/>
      <c r="L76" s="69"/>
      <c r="M76" s="69"/>
      <c r="N76" s="69"/>
      <c r="O76" s="69"/>
      <c r="P76" s="69"/>
      <c r="Q76" s="69"/>
      <c r="R76" s="69"/>
      <c r="S76" s="69"/>
      <c r="U76" s="69"/>
    </row>
    <row r="77" spans="1:21" s="32" customFormat="1">
      <c r="A77" s="69"/>
      <c r="B77" s="956"/>
      <c r="C77" s="956"/>
      <c r="D77" s="69"/>
      <c r="E77" s="69"/>
      <c r="F77" s="69"/>
      <c r="G77" s="69"/>
      <c r="H77" s="69"/>
      <c r="I77" s="69"/>
      <c r="J77" s="69"/>
      <c r="K77" s="69"/>
      <c r="L77" s="69"/>
      <c r="M77" s="69"/>
      <c r="N77" s="69"/>
      <c r="O77" s="69"/>
      <c r="P77" s="69"/>
      <c r="Q77" s="69"/>
      <c r="R77" s="69"/>
      <c r="S77" s="69"/>
      <c r="U77" s="69"/>
    </row>
    <row r="78" spans="1:21" s="32" customFormat="1">
      <c r="A78" s="69"/>
      <c r="B78" s="956"/>
      <c r="C78" s="956"/>
      <c r="D78" s="69"/>
      <c r="E78" s="69"/>
      <c r="F78" s="69"/>
      <c r="G78" s="69"/>
      <c r="H78" s="69"/>
      <c r="I78" s="69"/>
      <c r="J78" s="69"/>
      <c r="K78" s="69"/>
      <c r="L78" s="69"/>
      <c r="M78" s="69"/>
      <c r="N78" s="69"/>
      <c r="O78" s="69"/>
      <c r="P78" s="69"/>
      <c r="Q78" s="69"/>
      <c r="R78" s="69"/>
      <c r="S78" s="69"/>
      <c r="U78" s="69"/>
    </row>
    <row r="79" spans="1:21" s="32" customFormat="1">
      <c r="A79" s="69"/>
      <c r="B79" s="956"/>
      <c r="C79" s="956"/>
      <c r="D79" s="69"/>
      <c r="E79" s="69"/>
      <c r="F79" s="69"/>
      <c r="G79" s="69"/>
      <c r="H79" s="69"/>
      <c r="I79" s="69"/>
      <c r="J79" s="69"/>
      <c r="K79" s="69"/>
      <c r="L79" s="69"/>
      <c r="M79" s="69"/>
      <c r="N79" s="69"/>
      <c r="O79" s="69"/>
      <c r="P79" s="69"/>
      <c r="Q79" s="69"/>
      <c r="R79" s="69"/>
      <c r="S79" s="69"/>
      <c r="U79" s="69"/>
    </row>
    <row r="80" spans="1:21" s="32" customFormat="1">
      <c r="A80" s="69"/>
      <c r="B80" s="956"/>
      <c r="C80" s="956"/>
      <c r="D80" s="69"/>
      <c r="E80" s="69"/>
      <c r="F80" s="69"/>
      <c r="G80" s="69"/>
      <c r="H80" s="69"/>
      <c r="I80" s="69"/>
      <c r="J80" s="69"/>
      <c r="K80" s="69"/>
      <c r="L80" s="69"/>
      <c r="M80" s="69"/>
      <c r="N80" s="69"/>
      <c r="O80" s="69"/>
      <c r="P80" s="69"/>
      <c r="Q80" s="69"/>
      <c r="R80" s="69"/>
      <c r="S80" s="69"/>
      <c r="U80" s="69"/>
    </row>
    <row r="81" spans="1:21" s="32" customFormat="1">
      <c r="A81" s="69"/>
      <c r="B81" s="956"/>
      <c r="C81" s="956"/>
      <c r="D81" s="69"/>
      <c r="E81" s="69"/>
      <c r="F81" s="69"/>
      <c r="G81" s="69"/>
      <c r="H81" s="69"/>
      <c r="I81" s="69"/>
      <c r="J81" s="69"/>
      <c r="K81" s="69"/>
      <c r="L81" s="69"/>
      <c r="M81" s="69"/>
      <c r="N81" s="69"/>
      <c r="O81" s="69"/>
      <c r="P81" s="69"/>
      <c r="Q81" s="69"/>
      <c r="R81" s="69"/>
      <c r="S81" s="69"/>
      <c r="U81" s="69"/>
    </row>
    <row r="82" spans="1:21" s="32" customFormat="1">
      <c r="A82" s="69"/>
      <c r="B82" s="956"/>
      <c r="C82" s="956"/>
      <c r="D82" s="69"/>
      <c r="E82" s="69"/>
      <c r="F82" s="69"/>
      <c r="G82" s="69"/>
      <c r="H82" s="69"/>
      <c r="I82" s="69"/>
      <c r="J82" s="69"/>
      <c r="K82" s="69"/>
      <c r="L82" s="69"/>
      <c r="M82" s="69"/>
      <c r="N82" s="69"/>
      <c r="O82" s="69"/>
      <c r="P82" s="69"/>
      <c r="Q82" s="69"/>
      <c r="R82" s="69"/>
      <c r="S82" s="69"/>
      <c r="U82" s="69"/>
    </row>
    <row r="83" spans="1:21" s="32" customFormat="1">
      <c r="A83" s="69"/>
      <c r="B83" s="956"/>
      <c r="C83" s="956"/>
      <c r="D83" s="69"/>
      <c r="E83" s="69"/>
      <c r="F83" s="69"/>
      <c r="G83" s="69"/>
      <c r="H83" s="69"/>
      <c r="I83" s="69"/>
      <c r="J83" s="69"/>
      <c r="K83" s="69"/>
      <c r="L83" s="69"/>
      <c r="M83" s="69"/>
      <c r="N83" s="69"/>
      <c r="O83" s="69"/>
      <c r="P83" s="69"/>
      <c r="Q83" s="69"/>
      <c r="R83" s="69"/>
      <c r="S83" s="69"/>
      <c r="U83" s="69"/>
    </row>
    <row r="84" spans="1:21" s="32" customFormat="1">
      <c r="A84" s="69"/>
      <c r="B84" s="956"/>
      <c r="C84" s="956"/>
      <c r="D84" s="69"/>
      <c r="E84" s="69"/>
      <c r="F84" s="69"/>
      <c r="G84" s="69"/>
      <c r="H84" s="69"/>
      <c r="I84" s="69"/>
      <c r="J84" s="69"/>
      <c r="K84" s="69"/>
      <c r="L84" s="69"/>
      <c r="M84" s="69"/>
      <c r="N84" s="69"/>
      <c r="O84" s="69"/>
      <c r="P84" s="69"/>
      <c r="Q84" s="69"/>
      <c r="R84" s="69"/>
      <c r="S84" s="69"/>
      <c r="U84" s="69"/>
    </row>
    <row r="85" spans="1:21" s="32" customFormat="1">
      <c r="A85" s="69"/>
      <c r="B85" s="956"/>
      <c r="C85" s="956"/>
      <c r="D85" s="69"/>
      <c r="E85" s="69"/>
      <c r="F85" s="69"/>
      <c r="G85" s="69"/>
      <c r="H85" s="69"/>
      <c r="I85" s="69"/>
      <c r="J85" s="69"/>
      <c r="K85" s="69"/>
      <c r="L85" s="69"/>
      <c r="M85" s="69"/>
      <c r="N85" s="69"/>
      <c r="O85" s="69"/>
      <c r="P85" s="69"/>
      <c r="Q85" s="69"/>
      <c r="R85" s="69"/>
      <c r="S85" s="69"/>
      <c r="U85" s="69"/>
    </row>
    <row r="86" spans="1:21" s="32" customFormat="1">
      <c r="A86" s="69"/>
      <c r="B86" s="956"/>
      <c r="C86" s="956"/>
      <c r="D86" s="69"/>
      <c r="E86" s="69"/>
      <c r="F86" s="69"/>
      <c r="G86" s="69"/>
      <c r="H86" s="69"/>
      <c r="I86" s="69"/>
      <c r="J86" s="69"/>
      <c r="K86" s="69"/>
      <c r="L86" s="69"/>
      <c r="M86" s="69"/>
      <c r="N86" s="69"/>
      <c r="O86" s="69"/>
      <c r="P86" s="69"/>
      <c r="Q86" s="69"/>
      <c r="R86" s="69"/>
      <c r="S86" s="69"/>
      <c r="U86" s="69"/>
    </row>
    <row r="87" spans="1:21" s="32" customFormat="1">
      <c r="A87" s="69"/>
      <c r="B87" s="956"/>
      <c r="C87" s="956"/>
      <c r="D87" s="69"/>
      <c r="E87" s="69"/>
      <c r="F87" s="69"/>
      <c r="G87" s="69"/>
      <c r="H87" s="69"/>
      <c r="I87" s="69"/>
      <c r="J87" s="69"/>
      <c r="K87" s="69"/>
      <c r="L87" s="69"/>
      <c r="M87" s="69"/>
      <c r="N87" s="69"/>
      <c r="O87" s="69"/>
      <c r="P87" s="69"/>
      <c r="Q87" s="69"/>
      <c r="R87" s="69"/>
      <c r="S87" s="69"/>
      <c r="U87" s="69"/>
    </row>
    <row r="88" spans="1:21" s="32" customFormat="1">
      <c r="A88" s="69"/>
      <c r="B88" s="956"/>
      <c r="C88" s="956"/>
      <c r="D88" s="69"/>
      <c r="E88" s="69"/>
      <c r="F88" s="69"/>
      <c r="G88" s="69"/>
      <c r="H88" s="69"/>
      <c r="I88" s="69"/>
      <c r="J88" s="69"/>
      <c r="K88" s="69"/>
      <c r="L88" s="69"/>
      <c r="M88" s="69"/>
      <c r="N88" s="69"/>
      <c r="O88" s="69"/>
      <c r="P88" s="69"/>
      <c r="Q88" s="69"/>
      <c r="R88" s="69"/>
      <c r="S88" s="69"/>
      <c r="U88" s="69"/>
    </row>
    <row r="89" spans="1:21" s="32" customFormat="1">
      <c r="A89" s="69"/>
      <c r="B89" s="956"/>
      <c r="C89" s="956"/>
      <c r="D89" s="69"/>
      <c r="E89" s="69"/>
      <c r="F89" s="69"/>
      <c r="G89" s="69"/>
      <c r="H89" s="69"/>
      <c r="I89" s="69"/>
      <c r="J89" s="69"/>
      <c r="K89" s="69"/>
      <c r="L89" s="69"/>
      <c r="M89" s="69"/>
      <c r="N89" s="69"/>
      <c r="O89" s="69"/>
      <c r="P89" s="69"/>
      <c r="Q89" s="69"/>
      <c r="R89" s="69"/>
      <c r="S89" s="69"/>
      <c r="U89" s="69"/>
    </row>
    <row r="90" spans="1:21" s="32" customFormat="1">
      <c r="A90" s="69"/>
      <c r="B90" s="956"/>
      <c r="C90" s="956"/>
      <c r="D90" s="69"/>
      <c r="E90" s="69"/>
      <c r="F90" s="69"/>
      <c r="G90" s="69"/>
      <c r="H90" s="69"/>
      <c r="I90" s="69"/>
      <c r="J90" s="69"/>
      <c r="K90" s="69"/>
      <c r="L90" s="69"/>
      <c r="M90" s="69"/>
      <c r="N90" s="69"/>
      <c r="O90" s="69"/>
      <c r="P90" s="69"/>
      <c r="Q90" s="69"/>
      <c r="R90" s="69"/>
      <c r="S90" s="69"/>
      <c r="U90" s="69"/>
    </row>
    <row r="91" spans="1:21" s="32" customFormat="1">
      <c r="A91" s="69"/>
      <c r="B91" s="956"/>
      <c r="C91" s="956"/>
      <c r="D91" s="69"/>
      <c r="E91" s="69"/>
      <c r="F91" s="69"/>
      <c r="G91" s="69"/>
      <c r="H91" s="69"/>
      <c r="I91" s="69"/>
      <c r="J91" s="69"/>
      <c r="K91" s="69"/>
      <c r="L91" s="69"/>
      <c r="M91" s="69"/>
      <c r="N91" s="69"/>
      <c r="O91" s="69"/>
      <c r="P91" s="69"/>
      <c r="Q91" s="69"/>
      <c r="R91" s="69"/>
      <c r="S91" s="69"/>
      <c r="U91" s="69"/>
    </row>
    <row r="92" spans="1:21" s="32" customFormat="1">
      <c r="A92" s="69"/>
      <c r="B92" s="956"/>
      <c r="C92" s="956"/>
      <c r="D92" s="69"/>
      <c r="E92" s="69"/>
      <c r="F92" s="69"/>
      <c r="G92" s="69"/>
      <c r="H92" s="69"/>
      <c r="I92" s="69"/>
      <c r="J92" s="69"/>
      <c r="K92" s="69"/>
      <c r="L92" s="69"/>
      <c r="M92" s="69"/>
      <c r="N92" s="69"/>
      <c r="O92" s="69"/>
      <c r="P92" s="69"/>
      <c r="Q92" s="69"/>
      <c r="R92" s="69"/>
      <c r="S92" s="69"/>
      <c r="U92" s="69"/>
    </row>
    <row r="93" spans="1:21" s="32" customFormat="1">
      <c r="A93" s="69"/>
      <c r="B93" s="956"/>
      <c r="C93" s="956"/>
      <c r="D93" s="69"/>
      <c r="E93" s="69"/>
      <c r="F93" s="69"/>
      <c r="G93" s="69"/>
      <c r="H93" s="69"/>
      <c r="I93" s="69"/>
      <c r="J93" s="69"/>
      <c r="K93" s="69"/>
      <c r="L93" s="69"/>
      <c r="M93" s="69"/>
      <c r="N93" s="69"/>
      <c r="O93" s="69"/>
      <c r="P93" s="69"/>
      <c r="Q93" s="69"/>
      <c r="R93" s="69"/>
      <c r="S93" s="69"/>
      <c r="U93" s="69"/>
    </row>
    <row r="94" spans="1:21" s="32" customFormat="1">
      <c r="A94" s="69"/>
      <c r="B94" s="956"/>
      <c r="C94" s="956"/>
      <c r="D94" s="69"/>
      <c r="E94" s="69"/>
      <c r="F94" s="69"/>
      <c r="G94" s="69"/>
      <c r="H94" s="69"/>
      <c r="I94" s="69"/>
      <c r="J94" s="69"/>
      <c r="K94" s="69"/>
      <c r="L94" s="69"/>
      <c r="M94" s="69"/>
      <c r="N94" s="69"/>
      <c r="O94" s="69"/>
      <c r="P94" s="69"/>
      <c r="Q94" s="69"/>
      <c r="R94" s="69"/>
      <c r="S94" s="69"/>
      <c r="U94" s="69"/>
    </row>
    <row r="95" spans="1:21" s="32" customFormat="1">
      <c r="A95" s="69"/>
      <c r="B95" s="956"/>
      <c r="C95" s="956"/>
      <c r="D95" s="69"/>
      <c r="E95" s="69"/>
      <c r="F95" s="69"/>
      <c r="G95" s="69"/>
      <c r="H95" s="69"/>
      <c r="I95" s="69"/>
      <c r="J95" s="69"/>
      <c r="K95" s="69"/>
      <c r="L95" s="69"/>
      <c r="M95" s="69"/>
      <c r="N95" s="69"/>
      <c r="O95" s="69"/>
      <c r="P95" s="69"/>
      <c r="Q95" s="69"/>
      <c r="R95" s="69"/>
      <c r="S95" s="69"/>
      <c r="U95" s="69"/>
    </row>
    <row r="96" spans="1:21" s="32" customFormat="1">
      <c r="A96" s="69"/>
      <c r="B96" s="956"/>
      <c r="C96" s="956"/>
      <c r="D96" s="69"/>
      <c r="E96" s="69"/>
      <c r="F96" s="69"/>
      <c r="G96" s="69"/>
      <c r="H96" s="69"/>
      <c r="I96" s="69"/>
      <c r="J96" s="69"/>
      <c r="K96" s="69"/>
      <c r="L96" s="69"/>
      <c r="M96" s="69"/>
      <c r="N96" s="69"/>
      <c r="O96" s="69"/>
      <c r="P96" s="69"/>
      <c r="Q96" s="69"/>
      <c r="R96" s="69"/>
      <c r="S96" s="69"/>
      <c r="U96" s="69"/>
    </row>
    <row r="97" spans="1:21" s="32" customFormat="1">
      <c r="A97" s="69"/>
      <c r="B97" s="956"/>
      <c r="C97" s="956"/>
      <c r="D97" s="69"/>
      <c r="E97" s="69"/>
      <c r="F97" s="69"/>
      <c r="G97" s="69"/>
      <c r="H97" s="69"/>
      <c r="I97" s="69"/>
      <c r="J97" s="69"/>
      <c r="K97" s="69"/>
      <c r="L97" s="69"/>
      <c r="M97" s="69"/>
      <c r="N97" s="69"/>
      <c r="O97" s="69"/>
      <c r="P97" s="69"/>
      <c r="Q97" s="69"/>
      <c r="R97" s="69"/>
      <c r="S97" s="69"/>
      <c r="U97" s="69"/>
    </row>
    <row r="98" spans="1:21" s="32" customFormat="1">
      <c r="A98" s="69"/>
      <c r="B98" s="956"/>
      <c r="C98" s="956"/>
      <c r="D98" s="69"/>
      <c r="E98" s="69"/>
      <c r="F98" s="69"/>
      <c r="G98" s="69"/>
      <c r="H98" s="69"/>
      <c r="I98" s="69"/>
      <c r="J98" s="69"/>
      <c r="K98" s="69"/>
      <c r="L98" s="69"/>
      <c r="M98" s="69"/>
      <c r="N98" s="69"/>
      <c r="O98" s="69"/>
      <c r="P98" s="69"/>
      <c r="Q98" s="69"/>
      <c r="R98" s="69"/>
      <c r="S98" s="69"/>
      <c r="U98" s="69"/>
    </row>
    <row r="99" spans="1:21" s="32" customFormat="1">
      <c r="A99" s="69"/>
      <c r="B99" s="956"/>
      <c r="C99" s="956"/>
      <c r="D99" s="69"/>
      <c r="E99" s="69"/>
      <c r="F99" s="69"/>
      <c r="G99" s="69"/>
      <c r="H99" s="69"/>
      <c r="I99" s="69"/>
      <c r="J99" s="69"/>
      <c r="K99" s="69"/>
      <c r="L99" s="69"/>
      <c r="M99" s="69"/>
      <c r="N99" s="69"/>
      <c r="O99" s="69"/>
      <c r="P99" s="69"/>
      <c r="Q99" s="69"/>
      <c r="R99" s="69"/>
      <c r="S99" s="69"/>
      <c r="U99" s="69"/>
    </row>
    <row r="100" spans="1:21" s="32" customFormat="1">
      <c r="A100" s="69"/>
      <c r="B100" s="956"/>
      <c r="C100" s="956"/>
      <c r="D100" s="69"/>
      <c r="E100" s="69"/>
      <c r="F100" s="69"/>
      <c r="G100" s="69"/>
      <c r="H100" s="69"/>
      <c r="I100" s="69"/>
      <c r="J100" s="69"/>
      <c r="K100" s="69"/>
      <c r="L100" s="69"/>
      <c r="M100" s="69"/>
      <c r="N100" s="69"/>
      <c r="O100" s="69"/>
      <c r="P100" s="69"/>
      <c r="Q100" s="69"/>
      <c r="R100" s="69"/>
      <c r="S100" s="69"/>
      <c r="U100" s="69"/>
    </row>
    <row r="101" spans="1:21" s="32" customFormat="1">
      <c r="A101" s="69"/>
      <c r="B101" s="956"/>
      <c r="C101" s="956"/>
      <c r="D101" s="69"/>
      <c r="E101" s="69"/>
      <c r="F101" s="69"/>
      <c r="G101" s="69"/>
      <c r="H101" s="69"/>
      <c r="I101" s="69"/>
      <c r="J101" s="69"/>
      <c r="K101" s="69"/>
      <c r="L101" s="69"/>
      <c r="M101" s="69"/>
      <c r="N101" s="69"/>
      <c r="O101" s="69"/>
      <c r="P101" s="69"/>
      <c r="Q101" s="69"/>
      <c r="R101" s="69"/>
      <c r="S101" s="69"/>
      <c r="U101" s="69"/>
    </row>
    <row r="102" spans="1:21" s="32" customFormat="1">
      <c r="A102" s="69"/>
      <c r="B102" s="956"/>
      <c r="C102" s="956"/>
      <c r="D102" s="69"/>
      <c r="E102" s="69"/>
      <c r="F102" s="69"/>
      <c r="G102" s="69"/>
      <c r="H102" s="69"/>
      <c r="I102" s="69"/>
      <c r="J102" s="69"/>
      <c r="K102" s="69"/>
      <c r="L102" s="69"/>
      <c r="M102" s="69"/>
      <c r="N102" s="69"/>
      <c r="O102" s="69"/>
      <c r="P102" s="69"/>
      <c r="Q102" s="69"/>
      <c r="R102" s="69"/>
      <c r="S102" s="69"/>
      <c r="U102" s="69"/>
    </row>
    <row r="103" spans="1:21" s="32" customFormat="1">
      <c r="A103" s="69"/>
      <c r="B103" s="956"/>
      <c r="C103" s="956"/>
      <c r="D103" s="69"/>
      <c r="E103" s="69"/>
      <c r="F103" s="69"/>
      <c r="G103" s="69"/>
      <c r="H103" s="69"/>
      <c r="I103" s="69"/>
      <c r="J103" s="69"/>
      <c r="K103" s="69"/>
      <c r="L103" s="69"/>
      <c r="M103" s="69"/>
      <c r="N103" s="69"/>
      <c r="O103" s="69"/>
      <c r="P103" s="69"/>
      <c r="Q103" s="69"/>
      <c r="R103" s="69"/>
      <c r="S103" s="69"/>
      <c r="U103" s="69"/>
    </row>
    <row r="104" spans="1:21" s="32" customFormat="1">
      <c r="A104" s="69"/>
      <c r="B104" s="956"/>
      <c r="C104" s="956"/>
      <c r="D104" s="69"/>
      <c r="E104" s="69"/>
      <c r="F104" s="69"/>
      <c r="G104" s="69"/>
      <c r="H104" s="69"/>
      <c r="I104" s="69"/>
      <c r="J104" s="69"/>
      <c r="K104" s="69"/>
      <c r="L104" s="69"/>
      <c r="M104" s="69"/>
      <c r="N104" s="69"/>
      <c r="O104" s="69"/>
      <c r="P104" s="69"/>
      <c r="Q104" s="69"/>
      <c r="R104" s="69"/>
      <c r="S104" s="69"/>
      <c r="U104" s="69"/>
    </row>
    <row r="105" spans="1:21" s="32" customFormat="1">
      <c r="U105" s="69"/>
    </row>
    <row r="106" spans="1:21" s="32" customFormat="1">
      <c r="U106" s="69"/>
    </row>
    <row r="107" spans="1:21" s="32" customFormat="1">
      <c r="U107" s="69"/>
    </row>
    <row r="108" spans="1:21" s="32" customFormat="1">
      <c r="U108" s="69"/>
    </row>
    <row r="109" spans="1:21" s="32" customFormat="1">
      <c r="U109" s="69"/>
    </row>
    <row r="110" spans="1:21" s="32" customFormat="1">
      <c r="U110" s="69"/>
    </row>
    <row r="111" spans="1:21" s="32" customFormat="1">
      <c r="U111" s="69"/>
    </row>
    <row r="112" spans="1:21" s="32" customFormat="1">
      <c r="U112" s="69"/>
    </row>
    <row r="113" spans="1:21" s="32" customFormat="1">
      <c r="U113" s="69"/>
    </row>
    <row r="114" spans="1:21" s="32" customFormat="1">
      <c r="U114" s="69"/>
    </row>
    <row r="115" spans="1:21" s="32" customFormat="1">
      <c r="U115" s="69"/>
    </row>
    <row r="116" spans="1:21" s="32" customFormat="1">
      <c r="U116" s="69"/>
    </row>
    <row r="117" spans="1:21">
      <c r="A117" s="32"/>
      <c r="B117" s="32"/>
      <c r="C117" s="32"/>
      <c r="D117" s="32"/>
      <c r="E117" s="32"/>
      <c r="F117" s="32"/>
      <c r="G117" s="32"/>
      <c r="H117" s="32"/>
      <c r="I117" s="32"/>
      <c r="J117" s="32"/>
      <c r="K117" s="32"/>
      <c r="L117" s="32"/>
      <c r="M117" s="32"/>
      <c r="N117" s="32"/>
      <c r="O117" s="32"/>
      <c r="P117" s="32"/>
      <c r="Q117" s="32"/>
      <c r="R117" s="32"/>
      <c r="S117"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1"/>
  <sheetViews>
    <sheetView showGridLines="0" view="pageBreakPreview" zoomScale="70" zoomScaleNormal="70" zoomScaleSheetLayoutView="70" workbookViewId="0">
      <selection activeCell="A4" sqref="A4"/>
    </sheetView>
  </sheetViews>
  <sheetFormatPr baseColWidth="10" defaultColWidth="11.42578125" defaultRowHeight="15"/>
  <cols>
    <col min="1" max="1" width="17.42578125" style="69" customWidth="1"/>
    <col min="2" max="2" width="17.42578125" style="956" customWidth="1"/>
    <col min="3" max="3" width="11.5703125" style="956" customWidth="1"/>
    <col min="4" max="12" width="11.5703125" style="69" customWidth="1"/>
    <col min="13" max="13" width="19.85546875" style="69" customWidth="1"/>
    <col min="14" max="17" width="20.140625" style="69" customWidth="1"/>
    <col min="18" max="18" width="12.42578125" style="69" customWidth="1"/>
    <col min="19" max="19" width="13.28515625" style="69" bestFit="1" customWidth="1"/>
    <col min="20" max="20" width="12.42578125" style="69" customWidth="1"/>
    <col min="21" max="16384" width="11.42578125" style="69"/>
  </cols>
  <sheetData>
    <row r="1" spans="1:21" ht="80.25" customHeight="1">
      <c r="A1" s="2281"/>
      <c r="B1" s="2281"/>
      <c r="C1" s="2281"/>
      <c r="D1" s="2281"/>
      <c r="E1" s="2281"/>
      <c r="F1" s="2281"/>
      <c r="G1" s="2281"/>
      <c r="H1" s="2281"/>
      <c r="I1" s="2281"/>
      <c r="J1" s="2281"/>
      <c r="K1" s="2281"/>
      <c r="L1" s="2281"/>
      <c r="M1" s="2281"/>
      <c r="N1" s="2281"/>
      <c r="O1" s="2281"/>
      <c r="P1" s="2281"/>
      <c r="Q1" s="2281"/>
      <c r="R1" s="2281"/>
      <c r="S1" s="2281"/>
      <c r="T1" s="2281"/>
    </row>
    <row r="2" spans="1:21" ht="10.5" customHeight="1">
      <c r="A2" s="2313"/>
      <c r="B2" s="2313"/>
      <c r="C2" s="2313"/>
      <c r="D2" s="2313"/>
      <c r="E2" s="2313"/>
      <c r="F2" s="2313"/>
      <c r="G2" s="2313"/>
      <c r="H2" s="2313"/>
      <c r="I2" s="2313"/>
      <c r="J2" s="2313"/>
      <c r="K2" s="2313"/>
      <c r="L2" s="2313"/>
      <c r="M2" s="2313"/>
      <c r="N2" s="2313"/>
      <c r="O2" s="2313"/>
      <c r="P2" s="2313"/>
      <c r="Q2" s="2313"/>
      <c r="R2" s="2313"/>
      <c r="S2" s="2313"/>
      <c r="T2" s="2313"/>
    </row>
    <row r="3" spans="1:21" ht="24.75" customHeight="1">
      <c r="A3" s="2314" t="s">
        <v>151</v>
      </c>
      <c r="B3" s="2315"/>
      <c r="C3" s="2315"/>
      <c r="D3" s="2315"/>
      <c r="E3" s="2315"/>
      <c r="F3" s="2315"/>
      <c r="G3" s="2315"/>
      <c r="H3" s="2315"/>
      <c r="I3" s="2315"/>
      <c r="J3" s="2315"/>
      <c r="K3" s="2315"/>
      <c r="L3" s="2315"/>
      <c r="M3" s="2315"/>
      <c r="N3" s="2315"/>
      <c r="O3" s="2315"/>
      <c r="P3" s="2315"/>
      <c r="Q3" s="2315"/>
      <c r="R3" s="2316"/>
      <c r="T3" s="84"/>
    </row>
    <row r="4" spans="1:21" ht="33" customHeight="1">
      <c r="A4" s="342" t="s">
        <v>0</v>
      </c>
      <c r="B4" s="345" t="s">
        <v>988</v>
      </c>
      <c r="C4" s="345" t="s">
        <v>898</v>
      </c>
      <c r="D4" s="345" t="s">
        <v>71</v>
      </c>
      <c r="E4" s="345" t="s">
        <v>72</v>
      </c>
      <c r="F4" s="345" t="s">
        <v>73</v>
      </c>
      <c r="G4" s="345" t="s">
        <v>74</v>
      </c>
      <c r="H4" s="345" t="s">
        <v>75</v>
      </c>
      <c r="I4" s="345" t="s">
        <v>76</v>
      </c>
      <c r="J4" s="345" t="s">
        <v>77</v>
      </c>
      <c r="K4" s="346" t="s">
        <v>78</v>
      </c>
      <c r="L4" s="345" t="s">
        <v>79</v>
      </c>
      <c r="M4" s="342" t="s">
        <v>80</v>
      </c>
      <c r="N4" s="345" t="s">
        <v>81</v>
      </c>
      <c r="O4" s="345" t="s">
        <v>82</v>
      </c>
      <c r="P4" s="345" t="s">
        <v>70</v>
      </c>
      <c r="Q4" s="346" t="s">
        <v>135</v>
      </c>
      <c r="R4" s="343" t="s">
        <v>83</v>
      </c>
      <c r="T4" s="84"/>
    </row>
    <row r="5" spans="1:21" ht="15.75">
      <c r="A5" s="347" t="s">
        <v>20</v>
      </c>
      <c r="B5" s="344">
        <f>+'III.5.12.Trasp. recibidos'!B4-'III.5.13.Trasp. cedidos'!B5</f>
        <v>0</v>
      </c>
      <c r="C5" s="344">
        <f>+'III.5.12.Trasp. recibidos'!C4-'III.5.13.Trasp. cedidos'!C5</f>
        <v>0</v>
      </c>
      <c r="D5" s="344">
        <f>+'III.5.12.Trasp. recibidos'!D4-'III.5.13.Trasp. cedidos'!D5</f>
        <v>0</v>
      </c>
      <c r="E5" s="344">
        <f>+'III.5.12.Trasp. recibidos'!E4-'III.5.13.Trasp. cedidos'!E5</f>
        <v>-53</v>
      </c>
      <c r="F5" s="344">
        <f>+'III.5.12.Trasp. recibidos'!F4-'III.5.13.Trasp. cedidos'!F5</f>
        <v>265</v>
      </c>
      <c r="G5" s="344">
        <f>+'III.5.12.Trasp. recibidos'!G4-'III.5.13.Trasp. cedidos'!G5</f>
        <v>-20</v>
      </c>
      <c r="H5" s="344">
        <f>+'III.5.12.Trasp. recibidos'!H4-'III.5.13.Trasp. cedidos'!H5</f>
        <v>0</v>
      </c>
      <c r="I5" s="344">
        <f>+'III.5.12.Trasp. recibidos'!I4-'III.5.13.Trasp. cedidos'!I5</f>
        <v>52</v>
      </c>
      <c r="J5" s="344">
        <f>+'III.5.12.Trasp. recibidos'!J4-'III.5.13.Trasp. cedidos'!J5</f>
        <v>-5</v>
      </c>
      <c r="K5" s="344">
        <f>+'III.5.12.Trasp. recibidos'!K4-'III.5.13.Trasp. cedidos'!K5</f>
        <v>-65</v>
      </c>
      <c r="L5" s="344">
        <f>+'III.5.12.Trasp. recibidos'!L4-'III.5.13.Trasp. cedidos'!L5</f>
        <v>-174</v>
      </c>
      <c r="M5" s="501">
        <f>SUM(D5:L5)</f>
        <v>0</v>
      </c>
      <c r="N5" s="344">
        <f>+'III.5.12.Trasp. recibidos'!N4-'III.5.13.Trasp. cedidos'!N5</f>
        <v>0</v>
      </c>
      <c r="O5" s="344">
        <f>+'III.5.12.Trasp. recibidos'!O4-'III.5.13.Trasp. cedidos'!O5</f>
        <v>0</v>
      </c>
      <c r="P5" s="344">
        <f>+'III.5.12.Trasp. recibidos'!P4-'III.5.13.Trasp. cedidos'!P5</f>
        <v>0</v>
      </c>
      <c r="Q5" s="344">
        <f>+'III.5.12.Trasp. recibidos'!Q4-'III.5.13.Trasp. cedidos'!Q5</f>
        <v>0</v>
      </c>
      <c r="R5" s="501">
        <f t="shared" ref="R5:R17" si="0">SUM(N5:Q5)</f>
        <v>0</v>
      </c>
      <c r="U5" s="103"/>
    </row>
    <row r="6" spans="1:21" ht="15.75">
      <c r="A6" s="347" t="s">
        <v>21</v>
      </c>
      <c r="B6" s="344">
        <f>+'III.5.12.Trasp. recibidos'!B5-'III.5.13.Trasp. cedidos'!B6</f>
        <v>0</v>
      </c>
      <c r="C6" s="344">
        <f>+'III.5.12.Trasp. recibidos'!C5-'III.5.13.Trasp. cedidos'!C6</f>
        <v>0</v>
      </c>
      <c r="D6" s="344">
        <f>+'III.5.12.Trasp. recibidos'!D5-'III.5.13.Trasp. cedidos'!D6</f>
        <v>0</v>
      </c>
      <c r="E6" s="344">
        <f>+'III.5.12.Trasp. recibidos'!E5-'III.5.13.Trasp. cedidos'!E6</f>
        <v>-62</v>
      </c>
      <c r="F6" s="344">
        <f>+'III.5.12.Trasp. recibidos'!F5-'III.5.13.Trasp. cedidos'!F6</f>
        <v>336</v>
      </c>
      <c r="G6" s="344">
        <f>+'III.5.12.Trasp. recibidos'!G5-'III.5.13.Trasp. cedidos'!G6</f>
        <v>-5</v>
      </c>
      <c r="H6" s="344">
        <f>+'III.5.12.Trasp. recibidos'!H5-'III.5.13.Trasp. cedidos'!H6</f>
        <v>0</v>
      </c>
      <c r="I6" s="344">
        <f>+'III.5.12.Trasp. recibidos'!I5-'III.5.13.Trasp. cedidos'!I6</f>
        <v>989</v>
      </c>
      <c r="J6" s="344">
        <f>+'III.5.12.Trasp. recibidos'!J5-'III.5.13.Trasp. cedidos'!J6</f>
        <v>14</v>
      </c>
      <c r="K6" s="344">
        <f>+'III.5.12.Trasp. recibidos'!K5-'III.5.13.Trasp. cedidos'!K6</f>
        <v>-136</v>
      </c>
      <c r="L6" s="344">
        <f>+'III.5.12.Trasp. recibidos'!L5-'III.5.13.Trasp. cedidos'!L6</f>
        <v>-178</v>
      </c>
      <c r="M6" s="349">
        <f>SUM(D6:L6)</f>
        <v>958</v>
      </c>
      <c r="N6" s="344">
        <f>+'III.5.12.Trasp. recibidos'!N5-'III.5.13.Trasp. cedidos'!N6</f>
        <v>-259</v>
      </c>
      <c r="O6" s="344">
        <f>+'III.5.12.Trasp. recibidos'!O5-'III.5.13.Trasp. cedidos'!O6</f>
        <v>-719</v>
      </c>
      <c r="P6" s="344">
        <f>+'III.5.12.Trasp. recibidos'!P5-'III.5.13.Trasp. cedidos'!P6</f>
        <v>0</v>
      </c>
      <c r="Q6" s="344">
        <f>+'III.5.12.Trasp. recibidos'!Q5-'III.5.13.Trasp. cedidos'!Q6</f>
        <v>20</v>
      </c>
      <c r="R6" s="349">
        <f t="shared" si="0"/>
        <v>-958</v>
      </c>
      <c r="T6" s="84"/>
      <c r="U6" s="103"/>
    </row>
    <row r="7" spans="1:21" ht="17.25" customHeight="1">
      <c r="A7" s="347" t="s">
        <v>22</v>
      </c>
      <c r="B7" s="344">
        <f>+'III.5.12.Trasp. recibidos'!B6-'III.5.13.Trasp. cedidos'!B7</f>
        <v>0</v>
      </c>
      <c r="C7" s="344">
        <f>+'III.5.12.Trasp. recibidos'!C6-'III.5.13.Trasp. cedidos'!C7</f>
        <v>0</v>
      </c>
      <c r="D7" s="344">
        <f>+'III.5.12.Trasp. recibidos'!D6-'III.5.13.Trasp. cedidos'!D7</f>
        <v>0</v>
      </c>
      <c r="E7" s="344">
        <f>+'III.5.12.Trasp. recibidos'!E6-'III.5.13.Trasp. cedidos'!E7</f>
        <v>-363</v>
      </c>
      <c r="F7" s="344">
        <f>+'III.5.12.Trasp. recibidos'!F6-'III.5.13.Trasp. cedidos'!F7</f>
        <v>47</v>
      </c>
      <c r="G7" s="344">
        <f>+'III.5.12.Trasp. recibidos'!G6-'III.5.13.Trasp. cedidos'!G7</f>
        <v>-72</v>
      </c>
      <c r="H7" s="344">
        <f>+'III.5.12.Trasp. recibidos'!H6-'III.5.13.Trasp. cedidos'!H7</f>
        <v>0</v>
      </c>
      <c r="I7" s="344">
        <f>+'III.5.12.Trasp. recibidos'!I6-'III.5.13.Trasp. cedidos'!I7</f>
        <v>530</v>
      </c>
      <c r="J7" s="344">
        <f>+'III.5.12.Trasp. recibidos'!J6-'III.5.13.Trasp. cedidos'!J7</f>
        <v>0</v>
      </c>
      <c r="K7" s="344">
        <f>+'III.5.12.Trasp. recibidos'!K6-'III.5.13.Trasp. cedidos'!K7</f>
        <v>-261</v>
      </c>
      <c r="L7" s="344">
        <f>+'III.5.12.Trasp. recibidos'!L6-'III.5.13.Trasp. cedidos'!L7</f>
        <v>221</v>
      </c>
      <c r="M7" s="349">
        <f t="shared" ref="M7:M15" si="1">SUM(D7:L7)</f>
        <v>102</v>
      </c>
      <c r="N7" s="344">
        <f>+'III.5.12.Trasp. recibidos'!N6-'III.5.13.Trasp. cedidos'!N7</f>
        <v>-25</v>
      </c>
      <c r="O7" s="344">
        <f>+'III.5.12.Trasp. recibidos'!O6-'III.5.13.Trasp. cedidos'!O7</f>
        <v>-77</v>
      </c>
      <c r="P7" s="344">
        <f>+'III.5.12.Trasp. recibidos'!P6-'III.5.13.Trasp. cedidos'!P7</f>
        <v>0</v>
      </c>
      <c r="Q7" s="344">
        <f>+'III.5.12.Trasp. recibidos'!Q6-'III.5.13.Trasp. cedidos'!Q7</f>
        <v>0</v>
      </c>
      <c r="R7" s="349">
        <f t="shared" si="0"/>
        <v>-102</v>
      </c>
      <c r="T7" s="84"/>
      <c r="U7" s="103"/>
    </row>
    <row r="8" spans="1:21" ht="17.25" customHeight="1">
      <c r="A8" s="347" t="s">
        <v>23</v>
      </c>
      <c r="B8" s="344">
        <f>+'III.5.12.Trasp. recibidos'!B7-'III.5.13.Trasp. cedidos'!B8</f>
        <v>0</v>
      </c>
      <c r="C8" s="344">
        <f>+'III.5.12.Trasp. recibidos'!C7-'III.5.13.Trasp. cedidos'!C8</f>
        <v>0</v>
      </c>
      <c r="D8" s="344">
        <f>+'III.5.12.Trasp. recibidos'!D7-'III.5.13.Trasp. cedidos'!D8</f>
        <v>0</v>
      </c>
      <c r="E8" s="344">
        <f>+'III.5.12.Trasp. recibidos'!E7-'III.5.13.Trasp. cedidos'!E8</f>
        <v>0</v>
      </c>
      <c r="F8" s="344">
        <f>+'III.5.12.Trasp. recibidos'!F7-'III.5.13.Trasp. cedidos'!F8</f>
        <v>0</v>
      </c>
      <c r="G8" s="344">
        <f>+'III.5.12.Trasp. recibidos'!G7-'III.5.13.Trasp. cedidos'!G8</f>
        <v>-71</v>
      </c>
      <c r="H8" s="344">
        <f>+'III.5.12.Trasp. recibidos'!H7-'III.5.13.Trasp. cedidos'!H8</f>
        <v>0</v>
      </c>
      <c r="I8" s="344">
        <f>+'III.5.12.Trasp. recibidos'!I7-'III.5.13.Trasp. cedidos'!I8</f>
        <v>432</v>
      </c>
      <c r="J8" s="344">
        <f>+'III.5.12.Trasp. recibidos'!J7-'III.5.13.Trasp. cedidos'!J8</f>
        <v>-16</v>
      </c>
      <c r="K8" s="344">
        <f>+'III.5.12.Trasp. recibidos'!K7-'III.5.13.Trasp. cedidos'!K8</f>
        <v>-231</v>
      </c>
      <c r="L8" s="344">
        <f>+'III.5.12.Trasp. recibidos'!L7-'III.5.13.Trasp. cedidos'!L8</f>
        <v>-48</v>
      </c>
      <c r="M8" s="349">
        <f t="shared" si="1"/>
        <v>66</v>
      </c>
      <c r="N8" s="344">
        <f>+'III.5.12.Trasp. recibidos'!N7-'III.5.13.Trasp. cedidos'!N8</f>
        <v>-7</v>
      </c>
      <c r="O8" s="344">
        <f>+'III.5.12.Trasp. recibidos'!O7-'III.5.13.Trasp. cedidos'!O8</f>
        <v>-59</v>
      </c>
      <c r="P8" s="344">
        <f>+'III.5.12.Trasp. recibidos'!P7-'III.5.13.Trasp. cedidos'!P8</f>
        <v>0</v>
      </c>
      <c r="Q8" s="344">
        <f>+'III.5.12.Trasp. recibidos'!Q7-'III.5.13.Trasp. cedidos'!Q8</f>
        <v>0</v>
      </c>
      <c r="R8" s="349">
        <f t="shared" si="0"/>
        <v>-66</v>
      </c>
      <c r="T8" s="39"/>
      <c r="U8" s="103"/>
    </row>
    <row r="9" spans="1:21" ht="15.75">
      <c r="A9" s="347" t="s">
        <v>24</v>
      </c>
      <c r="B9" s="344">
        <f>+'III.5.12.Trasp. recibidos'!B8-'III.5.13.Trasp. cedidos'!B9</f>
        <v>0</v>
      </c>
      <c r="C9" s="344">
        <f>+'III.5.12.Trasp. recibidos'!C8-'III.5.13.Trasp. cedidos'!C9</f>
        <v>0</v>
      </c>
      <c r="D9" s="344">
        <f>+'III.5.12.Trasp. recibidos'!D8-'III.5.13.Trasp. cedidos'!D9</f>
        <v>0</v>
      </c>
      <c r="E9" s="344">
        <f>+'III.5.12.Trasp. recibidos'!E8-'III.5.13.Trasp. cedidos'!E9</f>
        <v>0</v>
      </c>
      <c r="F9" s="344">
        <f>+'III.5.12.Trasp. recibidos'!F8-'III.5.13.Trasp. cedidos'!F9</f>
        <v>0</v>
      </c>
      <c r="G9" s="344">
        <f>+'III.5.12.Trasp. recibidos'!G8-'III.5.13.Trasp. cedidos'!G9</f>
        <v>-5808</v>
      </c>
      <c r="H9" s="344">
        <f>+'III.5.12.Trasp. recibidos'!H8-'III.5.13.Trasp. cedidos'!H9</f>
        <v>0</v>
      </c>
      <c r="I9" s="344">
        <f>+'III.5.12.Trasp. recibidos'!I8-'III.5.13.Trasp. cedidos'!I9</f>
        <v>-4380</v>
      </c>
      <c r="J9" s="344">
        <f>+'III.5.12.Trasp. recibidos'!J8-'III.5.13.Trasp. cedidos'!J9</f>
        <v>-56</v>
      </c>
      <c r="K9" s="344">
        <f>+'III.5.12.Trasp. recibidos'!K8-'III.5.13.Trasp. cedidos'!K9</f>
        <v>-9243</v>
      </c>
      <c r="L9" s="344">
        <f>+'III.5.12.Trasp. recibidos'!L8-'III.5.13.Trasp. cedidos'!L9</f>
        <v>-4163</v>
      </c>
      <c r="M9" s="349">
        <f t="shared" si="1"/>
        <v>-23650</v>
      </c>
      <c r="N9" s="344">
        <f>+'III.5.12.Trasp. recibidos'!N8-'III.5.13.Trasp. cedidos'!N9</f>
        <v>-7</v>
      </c>
      <c r="O9" s="344">
        <f>+'III.5.12.Trasp. recibidos'!O8-'III.5.13.Trasp. cedidos'!O9</f>
        <v>-64</v>
      </c>
      <c r="P9" s="344">
        <f>+'III.5.12.Trasp. recibidos'!P8-'III.5.13.Trasp. cedidos'!P9</f>
        <v>21139</v>
      </c>
      <c r="Q9" s="344">
        <f>+'III.5.12.Trasp. recibidos'!Q8-'III.5.13.Trasp. cedidos'!Q9</f>
        <v>2582</v>
      </c>
      <c r="R9" s="349">
        <f t="shared" si="0"/>
        <v>23650</v>
      </c>
      <c r="T9" s="114"/>
      <c r="U9" s="101"/>
    </row>
    <row r="10" spans="1:21" ht="15.75">
      <c r="A10" s="347" t="s">
        <v>170</v>
      </c>
      <c r="B10" s="344">
        <f>+'III.5.12.Trasp. recibidos'!B9-'III.5.13.Trasp. cedidos'!B10</f>
        <v>0</v>
      </c>
      <c r="C10" s="344">
        <f>+'III.5.12.Trasp. recibidos'!C9-'III.5.13.Trasp. cedidos'!C10</f>
        <v>0</v>
      </c>
      <c r="D10" s="344">
        <f>+'III.5.12.Trasp. recibidos'!D9-'III.5.13.Trasp. cedidos'!D10</f>
        <v>0</v>
      </c>
      <c r="E10" s="344">
        <f>+'III.5.12.Trasp. recibidos'!E9-'III.5.13.Trasp. cedidos'!E10</f>
        <v>0</v>
      </c>
      <c r="F10" s="344">
        <f>+'III.5.12.Trasp. recibidos'!F9-'III.5.13.Trasp. cedidos'!F10</f>
        <v>0</v>
      </c>
      <c r="G10" s="344">
        <f>+'III.5.12.Trasp. recibidos'!G9-'III.5.13.Trasp. cedidos'!G10</f>
        <v>-1840</v>
      </c>
      <c r="H10" s="344">
        <f>+'III.5.12.Trasp. recibidos'!H9-'III.5.13.Trasp. cedidos'!H10</f>
        <v>0</v>
      </c>
      <c r="I10" s="344">
        <f>+'III.5.12.Trasp. recibidos'!I9-'III.5.13.Trasp. cedidos'!I10</f>
        <v>-1137</v>
      </c>
      <c r="J10" s="344">
        <f>+'III.5.12.Trasp. recibidos'!J9-'III.5.13.Trasp. cedidos'!J10</f>
        <v>-20</v>
      </c>
      <c r="K10" s="344">
        <f>+'III.5.12.Trasp. recibidos'!K9-'III.5.13.Trasp. cedidos'!K10</f>
        <v>-2753</v>
      </c>
      <c r="L10" s="344">
        <f>+'III.5.12.Trasp. recibidos'!L9-'III.5.13.Trasp. cedidos'!L10</f>
        <v>-1627</v>
      </c>
      <c r="M10" s="349">
        <f t="shared" si="1"/>
        <v>-7377</v>
      </c>
      <c r="N10" s="344">
        <f>+'III.5.12.Trasp. recibidos'!N9-'III.5.13.Trasp. cedidos'!N10</f>
        <v>-5</v>
      </c>
      <c r="O10" s="344">
        <f>+'III.5.12.Trasp. recibidos'!O9-'III.5.13.Trasp. cedidos'!O10</f>
        <v>-42</v>
      </c>
      <c r="P10" s="344">
        <f>+'III.5.12.Trasp. recibidos'!P9-'III.5.13.Trasp. cedidos'!P10</f>
        <v>3310</v>
      </c>
      <c r="Q10" s="344">
        <f>+'III.5.12.Trasp. recibidos'!Q9-'III.5.13.Trasp. cedidos'!Q10</f>
        <v>4114</v>
      </c>
      <c r="R10" s="349">
        <f t="shared" si="0"/>
        <v>7377</v>
      </c>
      <c r="T10" s="114"/>
      <c r="U10" s="101"/>
    </row>
    <row r="11" spans="1:21" ht="15.75">
      <c r="A11" s="347" t="s">
        <v>207</v>
      </c>
      <c r="B11" s="344">
        <f>+'III.5.12.Trasp. recibidos'!B10-'III.5.13.Trasp. cedidos'!B11</f>
        <v>0</v>
      </c>
      <c r="C11" s="344">
        <f>+'III.5.12.Trasp. recibidos'!C10-'III.5.13.Trasp. cedidos'!C11</f>
        <v>0</v>
      </c>
      <c r="D11" s="344">
        <f>+'III.5.12.Trasp. recibidos'!D10-'III.5.13.Trasp. cedidos'!D11</f>
        <v>0</v>
      </c>
      <c r="E11" s="344">
        <f>+'III.5.12.Trasp. recibidos'!E10-'III.5.13.Trasp. cedidos'!E11</f>
        <v>0</v>
      </c>
      <c r="F11" s="344">
        <f>+'III.5.12.Trasp. recibidos'!F10-'III.5.13.Trasp. cedidos'!F11</f>
        <v>0</v>
      </c>
      <c r="G11" s="344">
        <f>+'III.5.12.Trasp. recibidos'!G10-'III.5.13.Trasp. cedidos'!G11</f>
        <v>-1031</v>
      </c>
      <c r="H11" s="344">
        <f>+'III.5.12.Trasp. recibidos'!H10-'III.5.13.Trasp. cedidos'!H11</f>
        <v>0</v>
      </c>
      <c r="I11" s="344">
        <f>+'III.5.12.Trasp. recibidos'!I10-'III.5.13.Trasp. cedidos'!I11</f>
        <v>2090</v>
      </c>
      <c r="J11" s="344">
        <f>+'III.5.12.Trasp. recibidos'!J10-'III.5.13.Trasp. cedidos'!J11</f>
        <v>-15</v>
      </c>
      <c r="K11" s="344">
        <f>+'III.5.12.Trasp. recibidos'!K10-'III.5.13.Trasp. cedidos'!K11</f>
        <v>-1867</v>
      </c>
      <c r="L11" s="344">
        <f>+'III.5.12.Trasp. recibidos'!L10-'III.5.13.Trasp. cedidos'!L11</f>
        <v>-1090</v>
      </c>
      <c r="M11" s="349">
        <f t="shared" si="1"/>
        <v>-1913</v>
      </c>
      <c r="N11" s="344">
        <f>+'III.5.12.Trasp. recibidos'!N10-'III.5.13.Trasp. cedidos'!N11</f>
        <v>-23</v>
      </c>
      <c r="O11" s="344">
        <f>+'III.5.12.Trasp. recibidos'!O10-'III.5.13.Trasp. cedidos'!O11</f>
        <v>-41</v>
      </c>
      <c r="P11" s="344">
        <f>+'III.5.12.Trasp. recibidos'!P10-'III.5.13.Trasp. cedidos'!P11</f>
        <v>1778</v>
      </c>
      <c r="Q11" s="344">
        <f>+'III.5.12.Trasp. recibidos'!Q10-'III.5.13.Trasp. cedidos'!Q11</f>
        <v>199</v>
      </c>
      <c r="R11" s="349">
        <f t="shared" si="0"/>
        <v>1913</v>
      </c>
      <c r="T11" s="114"/>
      <c r="U11" s="101"/>
    </row>
    <row r="12" spans="1:21" ht="15.75">
      <c r="A12" s="347" t="s">
        <v>437</v>
      </c>
      <c r="B12" s="344">
        <f>+'III.5.12.Trasp. recibidos'!B11-'III.5.13.Trasp. cedidos'!B12</f>
        <v>0</v>
      </c>
      <c r="C12" s="344">
        <f>+'III.5.12.Trasp. recibidos'!C11-'III.5.13.Trasp. cedidos'!C12</f>
        <v>0</v>
      </c>
      <c r="D12" s="344">
        <f>+'III.5.12.Trasp. recibidos'!D11-'III.5.13.Trasp. cedidos'!D12</f>
        <v>0</v>
      </c>
      <c r="E12" s="344">
        <f>+'III.5.12.Trasp. recibidos'!E11-'III.5.13.Trasp. cedidos'!E12</f>
        <v>0</v>
      </c>
      <c r="F12" s="344">
        <f>+'III.5.12.Trasp. recibidos'!F11-'III.5.13.Trasp. cedidos'!F12</f>
        <v>0</v>
      </c>
      <c r="G12" s="344">
        <f>+'III.5.12.Trasp. recibidos'!G11-'III.5.13.Trasp. cedidos'!G12</f>
        <v>-1617</v>
      </c>
      <c r="H12" s="344">
        <f>+'III.5.12.Trasp. recibidos'!H11-'III.5.13.Trasp. cedidos'!H12</f>
        <v>0</v>
      </c>
      <c r="I12" s="344">
        <f>+'III.5.12.Trasp. recibidos'!I11-'III.5.13.Trasp. cedidos'!I12</f>
        <v>1986</v>
      </c>
      <c r="J12" s="344">
        <f>+'III.5.12.Trasp. recibidos'!J11-'III.5.13.Trasp. cedidos'!J12</f>
        <v>-28</v>
      </c>
      <c r="K12" s="344">
        <f>+'III.5.12.Trasp. recibidos'!K11-'III.5.13.Trasp. cedidos'!K12</f>
        <v>-2359</v>
      </c>
      <c r="L12" s="344">
        <f>+'III.5.12.Trasp. recibidos'!L11-'III.5.13.Trasp. cedidos'!L12</f>
        <v>-1438</v>
      </c>
      <c r="M12" s="349">
        <f t="shared" si="1"/>
        <v>-3456</v>
      </c>
      <c r="N12" s="344">
        <f>+'III.5.12.Trasp. recibidos'!N11-'III.5.13.Trasp. cedidos'!N12</f>
        <v>-3</v>
      </c>
      <c r="O12" s="344">
        <f>+'III.5.12.Trasp. recibidos'!O11-'III.5.13.Trasp. cedidos'!O12</f>
        <v>497</v>
      </c>
      <c r="P12" s="344">
        <f>+'III.5.12.Trasp. recibidos'!P11-'III.5.13.Trasp. cedidos'!P12</f>
        <v>2945</v>
      </c>
      <c r="Q12" s="344">
        <f>+'III.5.12.Trasp. recibidos'!Q11-'III.5.13.Trasp. cedidos'!Q12</f>
        <v>17</v>
      </c>
      <c r="R12" s="349">
        <f t="shared" si="0"/>
        <v>3456</v>
      </c>
      <c r="T12" s="114"/>
      <c r="U12" s="101"/>
    </row>
    <row r="13" spans="1:21" ht="15.75">
      <c r="A13" s="347" t="s">
        <v>503</v>
      </c>
      <c r="B13" s="344">
        <f>+'III.5.12.Trasp. recibidos'!B12-'III.5.13.Trasp. cedidos'!B13</f>
        <v>0</v>
      </c>
      <c r="C13" s="344">
        <f>+'III.5.12.Trasp. recibidos'!C12-'III.5.13.Trasp. cedidos'!C13</f>
        <v>0</v>
      </c>
      <c r="D13" s="344">
        <f>+'III.5.12.Trasp. recibidos'!D12-'III.5.13.Trasp. cedidos'!D13</f>
        <v>0</v>
      </c>
      <c r="E13" s="344">
        <f>+'III.5.12.Trasp. recibidos'!E12-'III.5.13.Trasp. cedidos'!E13</f>
        <v>0</v>
      </c>
      <c r="F13" s="344">
        <f>+'III.5.12.Trasp. recibidos'!F12-'III.5.13.Trasp. cedidos'!F13</f>
        <v>0</v>
      </c>
      <c r="G13" s="344">
        <f>+'III.5.12.Trasp. recibidos'!G12-'III.5.13.Trasp. cedidos'!G13</f>
        <v>-2160</v>
      </c>
      <c r="H13" s="344">
        <f>+'III.5.12.Trasp. recibidos'!H12-'III.5.13.Trasp. cedidos'!H13</f>
        <v>0</v>
      </c>
      <c r="I13" s="344">
        <f>+'III.5.12.Trasp. recibidos'!I12-'III.5.13.Trasp. cedidos'!I13</f>
        <v>4515</v>
      </c>
      <c r="J13" s="344">
        <f>+'III.5.12.Trasp. recibidos'!J12-'III.5.13.Trasp. cedidos'!J13</f>
        <v>-26</v>
      </c>
      <c r="K13" s="344">
        <f>+'III.5.12.Trasp. recibidos'!K12-'III.5.13.Trasp. cedidos'!K13</f>
        <v>-3839</v>
      </c>
      <c r="L13" s="344">
        <f>+'III.5.12.Trasp. recibidos'!L12-'III.5.13.Trasp. cedidos'!L13</f>
        <v>-2232</v>
      </c>
      <c r="M13" s="349">
        <f t="shared" si="1"/>
        <v>-3742</v>
      </c>
      <c r="N13" s="344">
        <f>+'III.5.12.Trasp. recibidos'!N12-'III.5.13.Trasp. cedidos'!N13</f>
        <v>-7</v>
      </c>
      <c r="O13" s="344">
        <f>+'III.5.12.Trasp. recibidos'!O12-'III.5.13.Trasp. cedidos'!O13</f>
        <v>-32</v>
      </c>
      <c r="P13" s="344">
        <f>+'III.5.12.Trasp. recibidos'!P12-'III.5.13.Trasp. cedidos'!P13</f>
        <v>2249</v>
      </c>
      <c r="Q13" s="344">
        <f>+'III.5.12.Trasp. recibidos'!Q12-'III.5.13.Trasp. cedidos'!Q13</f>
        <v>1532</v>
      </c>
      <c r="R13" s="349">
        <f t="shared" si="0"/>
        <v>3742</v>
      </c>
      <c r="T13" s="114"/>
      <c r="U13" s="101"/>
    </row>
    <row r="14" spans="1:21" ht="15.75">
      <c r="A14" s="347" t="s">
        <v>513</v>
      </c>
      <c r="B14" s="344">
        <f>+'III.5.12.Trasp. recibidos'!B13-'III.5.13.Trasp. cedidos'!B14</f>
        <v>0</v>
      </c>
      <c r="C14" s="344">
        <f>+'III.5.12.Trasp. recibidos'!C13-'III.5.13.Trasp. cedidos'!C14</f>
        <v>0</v>
      </c>
      <c r="D14" s="344">
        <f>+'III.5.12.Trasp. recibidos'!D13-'III.5.13.Trasp. cedidos'!D14</f>
        <v>0</v>
      </c>
      <c r="E14" s="344">
        <f>+'III.5.12.Trasp. recibidos'!E13-'III.5.13.Trasp. cedidos'!E14</f>
        <v>0</v>
      </c>
      <c r="F14" s="344">
        <f>+'III.5.12.Trasp. recibidos'!F13-'III.5.13.Trasp. cedidos'!F14</f>
        <v>0</v>
      </c>
      <c r="G14" s="344">
        <f>+'III.5.12.Trasp. recibidos'!G13-'III.5.13.Trasp. cedidos'!G14</f>
        <v>-5285</v>
      </c>
      <c r="H14" s="344">
        <f>+'III.5.12.Trasp. recibidos'!H13-'III.5.13.Trasp. cedidos'!H14</f>
        <v>0</v>
      </c>
      <c r="I14" s="344">
        <f>+'III.5.12.Trasp. recibidos'!I13-'III.5.13.Trasp. cedidos'!I14</f>
        <v>7338</v>
      </c>
      <c r="J14" s="344">
        <f>+'III.5.12.Trasp. recibidos'!J13-'III.5.13.Trasp. cedidos'!J14</f>
        <v>661</v>
      </c>
      <c r="K14" s="344">
        <f>+'III.5.12.Trasp. recibidos'!K13-'III.5.13.Trasp. cedidos'!K14</f>
        <v>-6830</v>
      </c>
      <c r="L14" s="344">
        <f>+'III.5.12.Trasp. recibidos'!L13-'III.5.13.Trasp. cedidos'!L14</f>
        <v>-3337</v>
      </c>
      <c r="M14" s="349">
        <f t="shared" si="1"/>
        <v>-7453</v>
      </c>
      <c r="N14" s="344">
        <f>+'III.5.12.Trasp. recibidos'!N13-'III.5.13.Trasp. cedidos'!N14</f>
        <v>-5</v>
      </c>
      <c r="O14" s="344">
        <f>+'III.5.12.Trasp. recibidos'!O13-'III.5.13.Trasp. cedidos'!O14</f>
        <v>-32</v>
      </c>
      <c r="P14" s="344">
        <f>+'III.5.12.Trasp. recibidos'!P13-'III.5.13.Trasp. cedidos'!P14</f>
        <v>7035</v>
      </c>
      <c r="Q14" s="344">
        <f>+'III.5.12.Trasp. recibidos'!Q13-'III.5.13.Trasp. cedidos'!Q14</f>
        <v>455</v>
      </c>
      <c r="R14" s="349">
        <f t="shared" si="0"/>
        <v>7453</v>
      </c>
      <c r="T14" s="114"/>
      <c r="U14" s="101"/>
    </row>
    <row r="15" spans="1:21" ht="15.75">
      <c r="A15" s="347" t="s">
        <v>868</v>
      </c>
      <c r="B15" s="344">
        <f>+'III.5.12.Trasp. recibidos'!B14-'III.5.13.Trasp. cedidos'!B15</f>
        <v>0</v>
      </c>
      <c r="C15" s="344">
        <f>+'III.5.12.Trasp. recibidos'!C14-'III.5.13.Trasp. cedidos'!C15</f>
        <v>0</v>
      </c>
      <c r="D15" s="344">
        <f>+'III.5.12.Trasp. recibidos'!D14-'III.5.13.Trasp. cedidos'!D15</f>
        <v>0</v>
      </c>
      <c r="E15" s="344">
        <f>+'III.5.12.Trasp. recibidos'!E14-'III.5.13.Trasp. cedidos'!E15</f>
        <v>0</v>
      </c>
      <c r="F15" s="344">
        <f>+'III.5.12.Trasp. recibidos'!F14-'III.5.13.Trasp. cedidos'!F15</f>
        <v>0</v>
      </c>
      <c r="G15" s="344">
        <f>+'III.5.12.Trasp. recibidos'!G14-'III.5.13.Trasp. cedidos'!G15</f>
        <v>-5475</v>
      </c>
      <c r="H15" s="344">
        <f>+'III.5.12.Trasp. recibidos'!H14-'III.5.13.Trasp. cedidos'!H15</f>
        <v>0</v>
      </c>
      <c r="I15" s="344">
        <f>+'III.5.12.Trasp. recibidos'!I14-'III.5.13.Trasp. cedidos'!I15</f>
        <v>12142</v>
      </c>
      <c r="J15" s="344">
        <f>+'III.5.12.Trasp. recibidos'!J14-'III.5.13.Trasp. cedidos'!J15</f>
        <v>850</v>
      </c>
      <c r="K15" s="344">
        <f>+'III.5.12.Trasp. recibidos'!K14-'III.5.13.Trasp. cedidos'!K15</f>
        <v>-8701</v>
      </c>
      <c r="L15" s="344">
        <f>+'III.5.12.Trasp. recibidos'!L14-'III.5.13.Trasp. cedidos'!L15</f>
        <v>-4673</v>
      </c>
      <c r="M15" s="349">
        <f t="shared" si="1"/>
        <v>-5857</v>
      </c>
      <c r="N15" s="344">
        <f>+'III.5.12.Trasp. recibidos'!N14-'III.5.13.Trasp. cedidos'!N15</f>
        <v>-2</v>
      </c>
      <c r="O15" s="344">
        <f>+'III.5.12.Trasp. recibidos'!O14-'III.5.13.Trasp. cedidos'!O15</f>
        <v>-26</v>
      </c>
      <c r="P15" s="344">
        <f>+'III.5.12.Trasp. recibidos'!P14-'III.5.13.Trasp. cedidos'!P15</f>
        <v>5549</v>
      </c>
      <c r="Q15" s="344">
        <f>+'III.5.12.Trasp. recibidos'!Q14-'III.5.13.Trasp. cedidos'!Q15</f>
        <v>336</v>
      </c>
      <c r="R15" s="349">
        <f t="shared" si="0"/>
        <v>5857</v>
      </c>
      <c r="T15" s="114"/>
      <c r="U15" s="101"/>
    </row>
    <row r="16" spans="1:21" s="956" customFormat="1" ht="15.75">
      <c r="A16" s="467" t="s">
        <v>911</v>
      </c>
      <c r="B16" s="344">
        <f>+'III.5.12.Trasp. recibidos'!B15-'III.5.13.Trasp. cedidos'!B16</f>
        <v>0</v>
      </c>
      <c r="C16" s="1332">
        <f>+'III.5.12.Trasp. recibidos'!C15-'III.5.13.Trasp. cedidos'!C16</f>
        <v>11382</v>
      </c>
      <c r="D16" s="1332">
        <f>+'III.5.12.Trasp. recibidos'!D15-'III.5.13.Trasp. cedidos'!D16</f>
        <v>0</v>
      </c>
      <c r="E16" s="1332">
        <f>+'III.5.12.Trasp. recibidos'!E15-'III.5.13.Trasp. cedidos'!E16</f>
        <v>0</v>
      </c>
      <c r="F16" s="1332">
        <f>+'III.5.12.Trasp. recibidos'!F15-'III.5.13.Trasp. cedidos'!F16</f>
        <v>0</v>
      </c>
      <c r="G16" s="1332">
        <f>+'III.5.12.Trasp. recibidos'!G15-'III.5.13.Trasp. cedidos'!G16</f>
        <v>-7636</v>
      </c>
      <c r="H16" s="1332">
        <f>+'III.5.12.Trasp. recibidos'!H15-'III.5.13.Trasp. cedidos'!H16</f>
        <v>0</v>
      </c>
      <c r="I16" s="1332">
        <f>+'III.5.12.Trasp. recibidos'!I15-'III.5.13.Trasp. cedidos'!I16</f>
        <v>14268</v>
      </c>
      <c r="J16" s="1332">
        <f>+'III.5.12.Trasp. recibidos'!J15-'III.5.13.Trasp. cedidos'!J16</f>
        <v>310</v>
      </c>
      <c r="K16" s="1332">
        <f>+'III.5.12.Trasp. recibidos'!K15-'III.5.13.Trasp. cedidos'!K16</f>
        <v>-15432</v>
      </c>
      <c r="L16" s="1332">
        <f>+'III.5.12.Trasp. recibidos'!L15-'III.5.13.Trasp. cedidos'!L16</f>
        <v>-5670</v>
      </c>
      <c r="M16" s="1333">
        <f>SUM(C16:L16)</f>
        <v>-2778</v>
      </c>
      <c r="N16" s="344">
        <f>+'III.5.12.Trasp. recibidos'!N15-'III.5.13.Trasp. cedidos'!N16</f>
        <v>-96</v>
      </c>
      <c r="O16" s="344">
        <f>+'III.5.12.Trasp. recibidos'!O15-'III.5.13.Trasp. cedidos'!O16</f>
        <v>-7</v>
      </c>
      <c r="P16" s="344">
        <f>+'III.5.12.Trasp. recibidos'!P15-'III.5.13.Trasp. cedidos'!P16</f>
        <v>2156</v>
      </c>
      <c r="Q16" s="344">
        <f>+'III.5.12.Trasp. recibidos'!Q15-'III.5.13.Trasp. cedidos'!Q16</f>
        <v>725</v>
      </c>
      <c r="R16" s="349">
        <f t="shared" si="0"/>
        <v>2778</v>
      </c>
      <c r="T16" s="114"/>
      <c r="U16" s="101"/>
    </row>
    <row r="17" spans="1:21" s="62" customFormat="1" ht="15.75">
      <c r="A17" s="347" t="s">
        <v>1004</v>
      </c>
      <c r="B17" s="344">
        <f>+'III.5.12.Trasp. recibidos'!B16-'III.5.13.Trasp. cedidos'!B17</f>
        <v>215</v>
      </c>
      <c r="C17" s="344">
        <f>+'III.5.12.Trasp. recibidos'!C16-'III.5.13.Trasp. cedidos'!C17</f>
        <v>12310</v>
      </c>
      <c r="D17" s="344">
        <f>+'III.5.12.Trasp. recibidos'!D16-'III.5.13.Trasp. cedidos'!D17</f>
        <v>0</v>
      </c>
      <c r="E17" s="344">
        <f>+'III.5.12.Trasp. recibidos'!E16-'III.5.13.Trasp. cedidos'!E17</f>
        <v>0</v>
      </c>
      <c r="F17" s="344">
        <f>+'III.5.12.Trasp. recibidos'!F16-'III.5.13.Trasp. cedidos'!F17</f>
        <v>0</v>
      </c>
      <c r="G17" s="344">
        <f>+'III.5.12.Trasp. recibidos'!G16-'III.5.13.Trasp. cedidos'!G17</f>
        <v>-2094</v>
      </c>
      <c r="H17" s="344">
        <f>+'III.5.12.Trasp. recibidos'!H16-'III.5.13.Trasp. cedidos'!H17</f>
        <v>0</v>
      </c>
      <c r="I17" s="344">
        <f>+'III.5.12.Trasp. recibidos'!I16-'III.5.13.Trasp. cedidos'!I17</f>
        <v>10010</v>
      </c>
      <c r="J17" s="344">
        <f>+'III.5.12.Trasp. recibidos'!J16-'III.5.13.Trasp. cedidos'!J17</f>
        <v>780</v>
      </c>
      <c r="K17" s="344">
        <f>+'III.5.12.Trasp. recibidos'!K16-'III.5.13.Trasp. cedidos'!K17</f>
        <v>-20488</v>
      </c>
      <c r="L17" s="344">
        <f>+'III.5.12.Trasp. recibidos'!L16-'III.5.13.Trasp. cedidos'!L17</f>
        <v>-5886</v>
      </c>
      <c r="M17" s="349">
        <f>SUM(B17:L17)</f>
        <v>-5153</v>
      </c>
      <c r="N17" s="344">
        <f>+'III.5.12.Trasp. recibidos'!N16-'III.5.13.Trasp. cedidos'!N17</f>
        <v>-4</v>
      </c>
      <c r="O17" s="344">
        <f>+'III.5.12.Trasp. recibidos'!O16-'III.5.13.Trasp. cedidos'!O17</f>
        <v>-11</v>
      </c>
      <c r="P17" s="344">
        <f>+'III.5.12.Trasp. recibidos'!P16-'III.5.13.Trasp. cedidos'!P17</f>
        <v>4500</v>
      </c>
      <c r="Q17" s="344">
        <f>+'III.5.12.Trasp. recibidos'!Q16-'III.5.13.Trasp. cedidos'!Q17</f>
        <v>668</v>
      </c>
      <c r="R17" s="349">
        <f t="shared" si="0"/>
        <v>5153</v>
      </c>
      <c r="T17" s="111"/>
      <c r="U17" s="1916"/>
    </row>
    <row r="18" spans="1:21" s="119" customFormat="1" ht="20.25" customHeight="1">
      <c r="A18" s="342" t="s">
        <v>17</v>
      </c>
      <c r="B18" s="348">
        <f>SUM(B5:B17)</f>
        <v>215</v>
      </c>
      <c r="C18" s="348">
        <f>SUM(C5:C17)</f>
        <v>23692</v>
      </c>
      <c r="D18" s="348">
        <f>SUM(D5:D17)</f>
        <v>0</v>
      </c>
      <c r="E18" s="348">
        <f t="shared" ref="E18:L18" si="2">SUM(E5:E17)</f>
        <v>-478</v>
      </c>
      <c r="F18" s="348">
        <f t="shared" si="2"/>
        <v>648</v>
      </c>
      <c r="G18" s="348">
        <f t="shared" si="2"/>
        <v>-33114</v>
      </c>
      <c r="H18" s="348">
        <f t="shared" si="2"/>
        <v>0</v>
      </c>
      <c r="I18" s="348">
        <f t="shared" si="2"/>
        <v>48835</v>
      </c>
      <c r="J18" s="348">
        <f t="shared" si="2"/>
        <v>2449</v>
      </c>
      <c r="K18" s="348">
        <f t="shared" si="2"/>
        <v>-72205</v>
      </c>
      <c r="L18" s="348">
        <f t="shared" si="2"/>
        <v>-30295</v>
      </c>
      <c r="M18" s="622">
        <f t="shared" ref="M18:R18" si="3">SUM(M5:M17)</f>
        <v>-60253</v>
      </c>
      <c r="N18" s="348">
        <f t="shared" si="3"/>
        <v>-443</v>
      </c>
      <c r="O18" s="348">
        <f t="shared" si="3"/>
        <v>-613</v>
      </c>
      <c r="P18" s="348">
        <f t="shared" si="3"/>
        <v>50661</v>
      </c>
      <c r="Q18" s="348">
        <f t="shared" si="3"/>
        <v>10648</v>
      </c>
      <c r="R18" s="622">
        <f t="shared" si="3"/>
        <v>60253</v>
      </c>
      <c r="T18" s="323"/>
      <c r="U18" s="324"/>
    </row>
    <row r="19" spans="1:21">
      <c r="A19" s="86"/>
      <c r="B19" s="86"/>
      <c r="C19" s="86"/>
      <c r="D19" s="86"/>
      <c r="E19" s="86"/>
      <c r="F19" s="86"/>
      <c r="G19" s="86"/>
      <c r="H19" s="86"/>
      <c r="I19" s="86"/>
      <c r="J19" s="86"/>
      <c r="K19" s="86"/>
      <c r="L19" s="86"/>
      <c r="M19" s="86"/>
      <c r="N19" s="86"/>
      <c r="O19" s="86"/>
      <c r="P19" s="86"/>
      <c r="Q19" s="86"/>
      <c r="R19" s="86"/>
      <c r="S19" s="86"/>
      <c r="T19" s="86"/>
      <c r="U19" s="103"/>
    </row>
    <row r="20" spans="1:21">
      <c r="A20" s="86"/>
      <c r="B20" s="86"/>
      <c r="C20" s="86"/>
      <c r="D20" s="86"/>
      <c r="E20" s="86"/>
      <c r="F20" s="86"/>
      <c r="G20" s="86"/>
      <c r="H20" s="86"/>
      <c r="I20" s="86"/>
      <c r="J20" s="86"/>
      <c r="K20" s="86"/>
      <c r="L20" s="86"/>
      <c r="M20" s="86"/>
      <c r="N20" s="86"/>
      <c r="O20" s="86"/>
      <c r="P20" s="86"/>
      <c r="Q20" s="86"/>
      <c r="R20" s="86"/>
      <c r="S20" s="86"/>
      <c r="T20" s="86"/>
      <c r="U20" s="103"/>
    </row>
    <row r="21" spans="1:21">
      <c r="A21" s="86"/>
      <c r="B21" s="86"/>
      <c r="C21" s="86"/>
      <c r="D21" s="86"/>
      <c r="E21" s="86"/>
      <c r="F21" s="86"/>
      <c r="G21" s="86"/>
      <c r="H21" s="86"/>
      <c r="I21" s="86"/>
      <c r="J21" s="86"/>
      <c r="K21" s="86"/>
      <c r="L21" s="86"/>
      <c r="M21" s="86"/>
      <c r="N21" s="86"/>
      <c r="O21" s="86"/>
      <c r="P21" s="86"/>
      <c r="Q21" s="86"/>
      <c r="R21" s="86"/>
      <c r="S21" s="86"/>
      <c r="T21" s="86"/>
      <c r="U21" s="103"/>
    </row>
    <row r="22" spans="1:21">
      <c r="A22" s="86"/>
      <c r="B22" s="86"/>
      <c r="C22" s="86"/>
      <c r="D22" s="86"/>
      <c r="E22" s="86"/>
      <c r="F22" s="86"/>
      <c r="G22" s="86"/>
      <c r="H22" s="86"/>
      <c r="I22" s="86"/>
      <c r="J22" s="86"/>
      <c r="K22" s="86"/>
      <c r="L22" s="86"/>
      <c r="M22" s="86"/>
      <c r="N22" s="86"/>
      <c r="O22" s="86"/>
      <c r="P22" s="86"/>
      <c r="Q22" s="86"/>
      <c r="R22" s="86"/>
      <c r="S22" s="86"/>
      <c r="T22" s="86"/>
      <c r="U22" s="103"/>
    </row>
    <row r="23" spans="1:21">
      <c r="A23" s="86"/>
      <c r="B23" s="86"/>
      <c r="C23" s="86"/>
      <c r="D23" s="86"/>
      <c r="E23" s="86"/>
      <c r="F23" s="86"/>
      <c r="G23" s="86"/>
      <c r="H23" s="86"/>
      <c r="I23" s="86"/>
      <c r="J23" s="86"/>
      <c r="K23" s="86"/>
      <c r="L23" s="86"/>
      <c r="M23" s="86"/>
      <c r="N23" s="86"/>
      <c r="O23" s="86"/>
      <c r="P23" s="86"/>
      <c r="Q23" s="86"/>
      <c r="R23" s="86"/>
      <c r="S23" s="86"/>
      <c r="T23" s="86"/>
      <c r="U23" s="103"/>
    </row>
    <row r="24" spans="1:21">
      <c r="A24" s="86"/>
      <c r="B24" s="86"/>
      <c r="C24" s="86"/>
      <c r="D24" s="86"/>
      <c r="E24" s="86"/>
      <c r="F24" s="86"/>
      <c r="G24" s="86"/>
      <c r="H24" s="86"/>
      <c r="I24" s="86"/>
      <c r="J24" s="86"/>
      <c r="K24" s="86"/>
      <c r="L24" s="86"/>
      <c r="M24" s="86"/>
      <c r="N24" s="86"/>
      <c r="O24" s="86"/>
      <c r="P24" s="86"/>
      <c r="Q24" s="86"/>
      <c r="R24" s="86"/>
      <c r="S24" s="86"/>
      <c r="T24" s="86"/>
    </row>
    <row r="25" spans="1:21">
      <c r="A25" s="86"/>
      <c r="B25" s="86"/>
      <c r="C25" s="86"/>
      <c r="D25" s="86"/>
      <c r="E25" s="86"/>
      <c r="F25" s="86"/>
      <c r="G25" s="86"/>
      <c r="H25" s="86"/>
      <c r="I25" s="86"/>
      <c r="J25" s="86"/>
      <c r="K25" s="86"/>
      <c r="L25" s="86"/>
      <c r="M25" s="86"/>
      <c r="N25" s="86"/>
      <c r="O25" s="86"/>
      <c r="P25" s="86"/>
      <c r="Q25" s="86"/>
      <c r="R25" s="86"/>
      <c r="S25" s="86"/>
      <c r="T25" s="86"/>
    </row>
    <row r="26" spans="1:21">
      <c r="A26" s="86"/>
      <c r="B26" s="86"/>
      <c r="C26" s="86"/>
      <c r="D26" s="86"/>
      <c r="E26" s="86"/>
      <c r="F26" s="86"/>
      <c r="G26" s="86"/>
      <c r="H26" s="86"/>
      <c r="I26" s="86"/>
      <c r="J26" s="86"/>
      <c r="K26" s="86"/>
      <c r="L26" s="86"/>
      <c r="M26" s="86"/>
      <c r="N26" s="86"/>
      <c r="O26" s="86"/>
      <c r="P26" s="86"/>
      <c r="Q26" s="86"/>
      <c r="R26" s="86"/>
      <c r="S26" s="86"/>
      <c r="T26" s="86"/>
    </row>
    <row r="27" spans="1:21">
      <c r="A27" s="86"/>
      <c r="B27" s="86"/>
      <c r="C27" s="86"/>
      <c r="D27" s="86"/>
      <c r="E27" s="86"/>
      <c r="F27" s="86"/>
      <c r="G27" s="86"/>
      <c r="H27" s="86"/>
      <c r="I27" s="86"/>
      <c r="J27" s="86"/>
      <c r="K27" s="86"/>
      <c r="L27" s="86"/>
      <c r="M27" s="86"/>
      <c r="N27" s="86"/>
      <c r="O27" s="86"/>
      <c r="P27" s="86"/>
      <c r="Q27" s="86"/>
      <c r="R27" s="86"/>
      <c r="S27" s="86"/>
      <c r="T27" s="86"/>
    </row>
    <row r="28" spans="1:21">
      <c r="A28" s="86"/>
      <c r="B28" s="86"/>
      <c r="C28" s="86"/>
      <c r="D28" s="86"/>
      <c r="E28" s="86"/>
      <c r="F28" s="86"/>
      <c r="G28" s="86"/>
      <c r="H28" s="86"/>
      <c r="I28" s="86"/>
      <c r="J28" s="86"/>
      <c r="K28" s="86"/>
      <c r="L28" s="86"/>
      <c r="M28" s="86"/>
      <c r="N28" s="86"/>
      <c r="O28" s="86"/>
      <c r="P28" s="86"/>
      <c r="Q28" s="86"/>
      <c r="R28" s="86"/>
      <c r="S28" s="86"/>
      <c r="T28" s="86"/>
    </row>
    <row r="29" spans="1:21">
      <c r="A29" s="86"/>
      <c r="B29" s="86"/>
      <c r="C29" s="86"/>
      <c r="D29" s="86"/>
      <c r="E29" s="86"/>
      <c r="F29" s="86"/>
      <c r="G29" s="86"/>
      <c r="H29" s="86"/>
      <c r="I29" s="86"/>
      <c r="J29" s="86"/>
      <c r="K29" s="86"/>
      <c r="L29" s="86"/>
      <c r="M29" s="86"/>
      <c r="N29" s="86"/>
      <c r="O29" s="86"/>
      <c r="P29" s="86"/>
      <c r="Q29" s="86"/>
      <c r="R29" s="86"/>
      <c r="S29" s="86"/>
      <c r="T29" s="86"/>
      <c r="U29" s="103"/>
    </row>
    <row r="30" spans="1:21">
      <c r="A30" s="86"/>
      <c r="B30" s="86"/>
      <c r="C30" s="86"/>
      <c r="D30" s="86"/>
      <c r="E30" s="86"/>
      <c r="F30" s="86"/>
      <c r="G30" s="86"/>
      <c r="H30" s="86"/>
      <c r="I30" s="86"/>
      <c r="J30" s="86"/>
      <c r="K30" s="86"/>
      <c r="L30" s="86"/>
      <c r="M30" s="86"/>
      <c r="N30" s="86"/>
      <c r="O30" s="86"/>
      <c r="P30" s="86"/>
      <c r="Q30" s="86"/>
      <c r="R30" s="86"/>
      <c r="S30" s="86"/>
      <c r="T30" s="86"/>
      <c r="U30" s="103"/>
    </row>
    <row r="31" spans="1:21">
      <c r="A31" s="86"/>
      <c r="B31" s="86"/>
      <c r="C31" s="86"/>
      <c r="D31" s="86"/>
      <c r="E31" s="86"/>
      <c r="F31" s="86"/>
      <c r="G31" s="86"/>
      <c r="H31" s="86"/>
      <c r="I31" s="86"/>
      <c r="J31" s="86"/>
      <c r="K31" s="86"/>
      <c r="L31" s="86"/>
      <c r="M31" s="86"/>
      <c r="N31" s="86"/>
      <c r="O31" s="86"/>
      <c r="P31" s="86"/>
      <c r="Q31" s="86"/>
      <c r="R31" s="86"/>
      <c r="S31" s="86"/>
      <c r="T31" s="86"/>
      <c r="U31" s="103"/>
    </row>
    <row r="32" spans="1:21">
      <c r="A32" s="86"/>
      <c r="B32" s="86"/>
      <c r="C32" s="86"/>
      <c r="D32" s="86"/>
      <c r="E32" s="86"/>
      <c r="F32" s="86"/>
      <c r="G32" s="86"/>
      <c r="H32" s="86"/>
      <c r="I32" s="86"/>
      <c r="J32" s="86"/>
      <c r="K32" s="86"/>
      <c r="L32" s="86"/>
      <c r="M32" s="86"/>
      <c r="N32" s="86"/>
      <c r="O32" s="86"/>
      <c r="P32" s="86"/>
      <c r="Q32" s="86"/>
      <c r="R32" s="86"/>
      <c r="S32" s="86"/>
      <c r="T32" s="86"/>
      <c r="U32" s="103"/>
    </row>
    <row r="33" spans="1:21">
      <c r="A33" s="86"/>
      <c r="B33" s="86"/>
      <c r="C33" s="86"/>
      <c r="D33" s="86"/>
      <c r="E33" s="86"/>
      <c r="F33" s="86"/>
      <c r="G33" s="86"/>
      <c r="H33" s="86"/>
      <c r="I33" s="86"/>
      <c r="J33" s="86"/>
      <c r="K33" s="86"/>
      <c r="L33" s="86"/>
      <c r="M33" s="86"/>
      <c r="N33" s="86"/>
      <c r="O33" s="86"/>
      <c r="P33" s="86"/>
      <c r="Q33" s="86"/>
      <c r="R33" s="86"/>
      <c r="S33" s="86"/>
      <c r="T33" s="86"/>
      <c r="U33" s="103"/>
    </row>
    <row r="34" spans="1:21">
      <c r="A34" s="86"/>
      <c r="B34" s="86"/>
      <c r="C34" s="86"/>
      <c r="D34" s="86"/>
      <c r="E34" s="86"/>
      <c r="F34" s="86"/>
      <c r="G34" s="86"/>
      <c r="H34" s="86"/>
      <c r="I34" s="86"/>
      <c r="J34" s="86"/>
      <c r="K34" s="86"/>
      <c r="L34" s="86"/>
      <c r="M34" s="86"/>
      <c r="N34" s="86"/>
      <c r="O34" s="86"/>
      <c r="P34" s="86"/>
      <c r="Q34" s="86"/>
      <c r="R34" s="86"/>
      <c r="S34" s="86"/>
      <c r="T34" s="86"/>
    </row>
    <row r="35" spans="1:21">
      <c r="A35" s="86"/>
      <c r="B35" s="86"/>
      <c r="C35" s="86"/>
      <c r="D35" s="86"/>
      <c r="E35" s="86"/>
      <c r="F35" s="86"/>
      <c r="G35" s="86"/>
      <c r="H35" s="86"/>
      <c r="I35" s="86"/>
      <c r="J35" s="86"/>
      <c r="K35" s="86"/>
      <c r="L35" s="86"/>
      <c r="M35" s="86"/>
      <c r="N35" s="86"/>
      <c r="O35" s="86"/>
      <c r="P35" s="86"/>
      <c r="Q35" s="86"/>
      <c r="R35" s="86"/>
      <c r="S35" s="86"/>
      <c r="T35" s="86"/>
    </row>
    <row r="36" spans="1:21">
      <c r="A36" s="86"/>
      <c r="B36" s="86"/>
      <c r="C36" s="86"/>
      <c r="D36" s="86"/>
      <c r="E36" s="86"/>
      <c r="F36" s="86"/>
      <c r="G36" s="86"/>
      <c r="H36" s="86"/>
      <c r="I36" s="86"/>
      <c r="J36" s="86"/>
      <c r="K36" s="86"/>
      <c r="L36" s="86"/>
      <c r="M36" s="86"/>
      <c r="N36" s="86"/>
      <c r="O36" s="86"/>
      <c r="P36" s="86"/>
      <c r="Q36" s="86"/>
      <c r="R36" s="86"/>
      <c r="S36" s="86"/>
      <c r="T36" s="86"/>
    </row>
    <row r="37" spans="1:21">
      <c r="A37" s="86"/>
      <c r="B37" s="86"/>
      <c r="C37" s="86"/>
      <c r="D37" s="86"/>
      <c r="E37" s="86"/>
      <c r="F37" s="22"/>
      <c r="G37" s="86"/>
      <c r="H37" s="86"/>
      <c r="I37" s="86"/>
      <c r="J37" s="86"/>
      <c r="K37" s="86"/>
      <c r="L37" s="86"/>
      <c r="M37" s="86"/>
      <c r="N37" s="86"/>
      <c r="O37" s="86"/>
      <c r="P37" s="86"/>
      <c r="Q37" s="86"/>
      <c r="R37" s="86"/>
      <c r="S37" s="86"/>
      <c r="T37" s="86"/>
    </row>
    <row r="38" spans="1:21">
      <c r="A38" s="86"/>
      <c r="B38" s="86"/>
      <c r="C38" s="86"/>
      <c r="D38" s="86"/>
      <c r="E38" s="86"/>
      <c r="F38" s="86"/>
      <c r="G38" s="86"/>
      <c r="H38" s="86"/>
      <c r="I38" s="86"/>
      <c r="J38" s="86"/>
      <c r="K38" s="86"/>
      <c r="L38" s="86"/>
      <c r="M38" s="86"/>
      <c r="N38" s="86"/>
      <c r="O38" s="86"/>
      <c r="P38" s="86"/>
      <c r="Q38" s="86"/>
      <c r="R38" s="86"/>
      <c r="S38" s="86"/>
      <c r="T38" s="86"/>
    </row>
    <row r="39" spans="1:21">
      <c r="A39" s="86"/>
      <c r="B39" s="86"/>
      <c r="C39" s="86"/>
      <c r="D39" s="86"/>
      <c r="E39" s="86"/>
      <c r="F39" s="86"/>
      <c r="G39" s="86"/>
      <c r="H39" s="86"/>
      <c r="I39" s="86"/>
      <c r="J39" s="86"/>
      <c r="K39" s="86"/>
      <c r="L39" s="86"/>
      <c r="M39" s="86"/>
      <c r="N39" s="86"/>
      <c r="O39" s="86"/>
      <c r="P39" s="86"/>
      <c r="Q39" s="86"/>
      <c r="R39" s="86"/>
      <c r="S39" s="86"/>
      <c r="T39" s="86"/>
    </row>
    <row r="40" spans="1:21">
      <c r="A40" s="86"/>
      <c r="B40" s="86"/>
      <c r="C40" s="86"/>
      <c r="D40" s="86"/>
      <c r="E40" s="86"/>
      <c r="F40" s="86"/>
      <c r="G40" s="86"/>
      <c r="H40" s="86"/>
      <c r="I40" s="86"/>
      <c r="J40" s="86"/>
      <c r="K40" s="86"/>
      <c r="L40" s="86"/>
      <c r="M40" s="86"/>
      <c r="N40" s="86"/>
      <c r="O40" s="86"/>
      <c r="P40" s="86"/>
      <c r="Q40" s="86"/>
      <c r="R40" s="86"/>
      <c r="S40" s="86"/>
      <c r="T40" s="86"/>
    </row>
    <row r="41" spans="1:21">
      <c r="A41" s="86"/>
      <c r="B41" s="86"/>
      <c r="C41" s="86"/>
      <c r="D41" s="86"/>
      <c r="E41" s="86"/>
      <c r="F41" s="86"/>
      <c r="G41" s="86"/>
      <c r="H41" s="86"/>
      <c r="I41" s="86"/>
      <c r="J41" s="86"/>
      <c r="K41" s="86"/>
      <c r="L41" s="86"/>
      <c r="M41" s="86"/>
      <c r="N41" s="86"/>
      <c r="O41" s="86"/>
      <c r="P41" s="86"/>
      <c r="Q41" s="86"/>
      <c r="R41" s="86"/>
      <c r="S41" s="86"/>
      <c r="T41" s="86"/>
    </row>
    <row r="42" spans="1:21">
      <c r="A42" s="86"/>
      <c r="B42" s="86"/>
      <c r="C42" s="86"/>
      <c r="D42" s="86"/>
      <c r="E42" s="86"/>
      <c r="F42" s="86"/>
      <c r="G42" s="86"/>
      <c r="H42" s="86"/>
      <c r="I42" s="86"/>
      <c r="J42" s="86"/>
      <c r="K42" s="86"/>
      <c r="L42" s="86"/>
      <c r="M42" s="86"/>
      <c r="N42" s="86"/>
      <c r="O42" s="86"/>
      <c r="P42" s="86"/>
      <c r="Q42" s="86"/>
      <c r="R42" s="86"/>
      <c r="S42" s="86"/>
      <c r="T42" s="86"/>
    </row>
    <row r="43" spans="1:21">
      <c r="A43" s="86"/>
      <c r="B43" s="86"/>
      <c r="C43" s="86"/>
      <c r="D43" s="86"/>
      <c r="E43" s="86"/>
      <c r="F43" s="86"/>
      <c r="G43" s="86"/>
      <c r="H43" s="86"/>
      <c r="I43" s="86"/>
      <c r="J43" s="86"/>
      <c r="K43" s="86"/>
      <c r="L43" s="86"/>
      <c r="M43" s="86"/>
      <c r="N43" s="86"/>
      <c r="O43" s="86"/>
      <c r="P43" s="86"/>
      <c r="Q43" s="86"/>
      <c r="R43" s="86"/>
      <c r="S43" s="86"/>
      <c r="T43" s="86"/>
    </row>
    <row r="44" spans="1:21">
      <c r="A44" s="86"/>
      <c r="B44" s="86"/>
      <c r="C44" s="86"/>
      <c r="D44" s="86"/>
      <c r="E44" s="86"/>
      <c r="F44" s="86"/>
      <c r="G44" s="86"/>
      <c r="H44" s="86"/>
      <c r="I44" s="86"/>
      <c r="J44" s="86"/>
      <c r="K44" s="86"/>
      <c r="L44" s="86"/>
      <c r="M44" s="86"/>
      <c r="N44" s="86"/>
      <c r="O44" s="86"/>
      <c r="P44" s="86"/>
      <c r="Q44" s="86"/>
      <c r="R44" s="86"/>
    </row>
    <row r="88" spans="1:18" s="32" customFormat="1">
      <c r="A88" s="69"/>
      <c r="B88" s="956"/>
      <c r="C88" s="956"/>
      <c r="D88" s="69"/>
      <c r="E88" s="69"/>
      <c r="F88" s="69"/>
      <c r="G88" s="69"/>
      <c r="H88" s="69"/>
      <c r="I88" s="69"/>
      <c r="J88" s="69"/>
      <c r="K88" s="69"/>
      <c r="L88" s="69"/>
      <c r="M88" s="69"/>
      <c r="N88" s="69"/>
      <c r="O88" s="69"/>
      <c r="P88" s="69"/>
      <c r="Q88" s="69"/>
      <c r="R88" s="69"/>
    </row>
    <row r="89" spans="1:18" s="32" customFormat="1"/>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c r="A121" s="32"/>
      <c r="B121" s="32"/>
      <c r="C121" s="32"/>
      <c r="D121" s="32"/>
      <c r="E121" s="32"/>
      <c r="F121" s="32"/>
      <c r="G121" s="32"/>
      <c r="H121" s="32"/>
      <c r="I121" s="32"/>
      <c r="J121" s="32"/>
      <c r="K121" s="32"/>
      <c r="L121" s="32"/>
      <c r="M121" s="32"/>
      <c r="N121" s="32"/>
      <c r="O121" s="32"/>
      <c r="P121" s="32"/>
      <c r="Q121" s="32"/>
      <c r="R121" s="32"/>
    </row>
  </sheetData>
  <mergeCells count="3">
    <mergeCell ref="A1:T1"/>
    <mergeCell ref="A2:T2"/>
    <mergeCell ref="A3:R3"/>
  </mergeCells>
  <printOptions horizontalCentered="1" verticalCentered="1"/>
  <pageMargins left="0.4" right="0.4" top="0.25" bottom="0.25" header="0.31496062992126" footer="0.31496062992126"/>
  <pageSetup scale="45" orientation="landscape" r:id="rId1"/>
  <rowBreaks count="1" manualBreakCount="1">
    <brk id="17"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A2" sqref="A2"/>
    </sheetView>
  </sheetViews>
  <sheetFormatPr baseColWidth="10" defaultColWidth="11.42578125" defaultRowHeight="15"/>
  <cols>
    <col min="1" max="1" width="32.42578125" style="179" customWidth="1"/>
    <col min="2" max="2" width="15.28515625" style="1543" customWidth="1"/>
    <col min="3" max="3" width="18.7109375" style="69" customWidth="1"/>
    <col min="4" max="4" width="15.42578125" style="69" customWidth="1"/>
    <col min="5" max="5" width="15" style="69" customWidth="1"/>
    <col min="6" max="6" width="21.140625" style="69" customWidth="1"/>
    <col min="7" max="7" width="13.28515625" style="69" customWidth="1"/>
    <col min="8" max="8" width="19.28515625" style="69" customWidth="1"/>
    <col min="9" max="9" width="16.140625" style="69" customWidth="1"/>
    <col min="10" max="10" width="16.5703125" style="69" customWidth="1"/>
    <col min="11" max="11" width="16.140625" style="69" customWidth="1"/>
    <col min="12" max="12" width="17.140625" style="69" customWidth="1"/>
    <col min="13" max="16384" width="11.42578125" style="69"/>
  </cols>
  <sheetData>
    <row r="1" spans="1:13" ht="95.25" customHeight="1">
      <c r="A1" s="2288" t="s">
        <v>164</v>
      </c>
      <c r="B1" s="2288"/>
      <c r="C1" s="2288"/>
      <c r="D1" s="2288"/>
      <c r="E1" s="2288"/>
      <c r="F1" s="2288"/>
      <c r="G1" s="2288"/>
      <c r="H1" s="2288"/>
      <c r="I1" s="2288"/>
      <c r="J1" s="2288"/>
      <c r="K1" s="2288"/>
      <c r="L1" s="2288"/>
    </row>
    <row r="2" spans="1:13" s="656" customFormat="1" ht="32.25" customHeight="1">
      <c r="A2" s="361" t="s">
        <v>620</v>
      </c>
      <c r="B2" s="1710" t="s">
        <v>1015</v>
      </c>
      <c r="C2" s="1978" t="s">
        <v>621</v>
      </c>
      <c r="D2" s="1978" t="s">
        <v>86</v>
      </c>
      <c r="E2" s="1978" t="s">
        <v>77</v>
      </c>
      <c r="F2" s="1978" t="s">
        <v>78</v>
      </c>
      <c r="G2" s="1978" t="s">
        <v>622</v>
      </c>
      <c r="H2" s="1979" t="s">
        <v>17</v>
      </c>
      <c r="I2" s="1979" t="s">
        <v>623</v>
      </c>
      <c r="J2" s="655"/>
      <c r="K2" s="655"/>
      <c r="L2" s="655"/>
    </row>
    <row r="3" spans="1:13" ht="16.5" customHeight="1">
      <c r="A3" s="2467" t="s">
        <v>122</v>
      </c>
      <c r="B3" s="873">
        <v>9683</v>
      </c>
      <c r="C3" s="873">
        <v>224707</v>
      </c>
      <c r="D3" s="873">
        <v>60008</v>
      </c>
      <c r="E3" s="873">
        <v>246</v>
      </c>
      <c r="F3" s="873">
        <v>181306</v>
      </c>
      <c r="G3" s="873">
        <v>218474</v>
      </c>
      <c r="H3" s="944">
        <f t="shared" ref="H3:H35" si="0">SUM(B3:G3)</f>
        <v>694424</v>
      </c>
      <c r="I3" s="2468">
        <f t="shared" ref="I3:I13" si="1">H3/$H$36</f>
        <v>0.20283740561697652</v>
      </c>
      <c r="J3" s="39"/>
      <c r="M3" s="157"/>
    </row>
    <row r="4" spans="1:13" ht="16.5" customHeight="1">
      <c r="A4" s="2467" t="s">
        <v>123</v>
      </c>
      <c r="B4" s="873">
        <v>6782</v>
      </c>
      <c r="C4" s="873">
        <v>135288</v>
      </c>
      <c r="D4" s="873">
        <v>72153</v>
      </c>
      <c r="E4" s="873">
        <v>646</v>
      </c>
      <c r="F4" s="873">
        <v>245933</v>
      </c>
      <c r="G4" s="873">
        <v>47634</v>
      </c>
      <c r="H4" s="944">
        <f t="shared" si="0"/>
        <v>508436</v>
      </c>
      <c r="I4" s="2468">
        <f t="shared" si="1"/>
        <v>0.14851134056753953</v>
      </c>
      <c r="J4" s="39"/>
      <c r="K4" s="39"/>
      <c r="L4" s="39"/>
      <c r="M4" s="157"/>
    </row>
    <row r="5" spans="1:13" ht="16.5" customHeight="1">
      <c r="A5" s="2467" t="s">
        <v>624</v>
      </c>
      <c r="B5" s="873">
        <v>2438</v>
      </c>
      <c r="C5" s="873">
        <v>135918</v>
      </c>
      <c r="D5" s="873">
        <v>44842</v>
      </c>
      <c r="E5" s="873">
        <v>13</v>
      </c>
      <c r="F5" s="873">
        <v>125850</v>
      </c>
      <c r="G5" s="873">
        <v>57383</v>
      </c>
      <c r="H5" s="944">
        <f t="shared" si="0"/>
        <v>366444</v>
      </c>
      <c r="I5" s="2468">
        <f t="shared" si="1"/>
        <v>0.10703626352762484</v>
      </c>
      <c r="J5" s="39"/>
      <c r="K5" s="39"/>
      <c r="L5" s="39"/>
    </row>
    <row r="6" spans="1:13" ht="16.5" customHeight="1">
      <c r="A6" s="2467" t="s">
        <v>254</v>
      </c>
      <c r="B6" s="873">
        <v>1666</v>
      </c>
      <c r="C6" s="873">
        <v>61032</v>
      </c>
      <c r="D6" s="873">
        <v>20704</v>
      </c>
      <c r="E6" s="873">
        <v>57</v>
      </c>
      <c r="F6" s="873">
        <v>41916</v>
      </c>
      <c r="G6" s="873">
        <v>19153</v>
      </c>
      <c r="H6" s="944">
        <f t="shared" si="0"/>
        <v>144528</v>
      </c>
      <c r="I6" s="2468">
        <f t="shared" si="1"/>
        <v>4.2215828598968906E-2</v>
      </c>
      <c r="J6" s="39"/>
      <c r="K6" s="39"/>
      <c r="L6" s="39"/>
    </row>
    <row r="7" spans="1:13" s="956" customFormat="1" ht="16.5" customHeight="1">
      <c r="A7" s="2467" t="s">
        <v>265</v>
      </c>
      <c r="B7" s="873">
        <v>325</v>
      </c>
      <c r="C7" s="873">
        <v>35129</v>
      </c>
      <c r="D7" s="873">
        <v>11557</v>
      </c>
      <c r="E7" s="873">
        <v>13737</v>
      </c>
      <c r="F7" s="873">
        <v>27571</v>
      </c>
      <c r="G7" s="873">
        <v>10415</v>
      </c>
      <c r="H7" s="944">
        <f t="shared" si="0"/>
        <v>98734</v>
      </c>
      <c r="I7" s="2468">
        <f t="shared" si="1"/>
        <v>2.8839654744344322E-2</v>
      </c>
      <c r="J7" s="39"/>
      <c r="K7" s="39"/>
      <c r="L7" s="39"/>
    </row>
    <row r="8" spans="1:13" ht="16.5" customHeight="1">
      <c r="A8" s="2467" t="s">
        <v>251</v>
      </c>
      <c r="B8" s="873">
        <v>242</v>
      </c>
      <c r="C8" s="873">
        <v>33764</v>
      </c>
      <c r="D8" s="873">
        <v>11223</v>
      </c>
      <c r="E8" s="873">
        <v>407</v>
      </c>
      <c r="F8" s="873">
        <v>32037</v>
      </c>
      <c r="G8" s="873">
        <v>18480</v>
      </c>
      <c r="H8" s="944">
        <f t="shared" si="0"/>
        <v>96153</v>
      </c>
      <c r="I8" s="2468">
        <f t="shared" si="1"/>
        <v>2.8085758934439396E-2</v>
      </c>
      <c r="J8" s="39"/>
      <c r="K8" s="39"/>
      <c r="L8" s="39"/>
    </row>
    <row r="9" spans="1:13" ht="16.5" customHeight="1">
      <c r="A9" s="2467" t="s">
        <v>264</v>
      </c>
      <c r="B9" s="873">
        <v>482</v>
      </c>
      <c r="C9" s="873">
        <v>28542</v>
      </c>
      <c r="D9" s="873">
        <v>13087</v>
      </c>
      <c r="E9" s="873">
        <v>11</v>
      </c>
      <c r="F9" s="873">
        <v>32255</v>
      </c>
      <c r="G9" s="873">
        <v>14768</v>
      </c>
      <c r="H9" s="944">
        <f t="shared" si="0"/>
        <v>89145</v>
      </c>
      <c r="I9" s="2468">
        <f t="shared" si="1"/>
        <v>2.6038760935286471E-2</v>
      </c>
      <c r="J9" s="39"/>
      <c r="K9" s="39"/>
      <c r="L9" s="39"/>
    </row>
    <row r="10" spans="1:13" ht="16.5" customHeight="1">
      <c r="A10" s="2467" t="s">
        <v>257</v>
      </c>
      <c r="B10" s="873">
        <v>136</v>
      </c>
      <c r="C10" s="873">
        <v>34807</v>
      </c>
      <c r="D10" s="873">
        <v>10341</v>
      </c>
      <c r="E10" s="873">
        <v>10</v>
      </c>
      <c r="F10" s="873">
        <v>24610</v>
      </c>
      <c r="G10" s="873">
        <v>14538</v>
      </c>
      <c r="H10" s="944">
        <f t="shared" si="0"/>
        <v>84442</v>
      </c>
      <c r="I10" s="2468">
        <f t="shared" si="1"/>
        <v>2.466504067415402E-2</v>
      </c>
      <c r="J10" s="39"/>
      <c r="K10" s="39"/>
      <c r="L10" s="39"/>
    </row>
    <row r="11" spans="1:13" ht="16.5" customHeight="1">
      <c r="A11" s="2467" t="s">
        <v>511</v>
      </c>
      <c r="B11" s="873">
        <v>193</v>
      </c>
      <c r="C11" s="873">
        <v>31997</v>
      </c>
      <c r="D11" s="873">
        <v>10688</v>
      </c>
      <c r="E11" s="873">
        <v>2216</v>
      </c>
      <c r="F11" s="873">
        <v>15735</v>
      </c>
      <c r="G11" s="873">
        <v>8796</v>
      </c>
      <c r="H11" s="944">
        <f t="shared" si="0"/>
        <v>69625</v>
      </c>
      <c r="I11" s="2468">
        <f t="shared" si="1"/>
        <v>2.0337077010705262E-2</v>
      </c>
      <c r="J11" s="39"/>
      <c r="K11" s="39"/>
      <c r="L11" s="39"/>
    </row>
    <row r="12" spans="1:13" ht="16.5" customHeight="1">
      <c r="A12" s="2467" t="s">
        <v>268</v>
      </c>
      <c r="B12" s="873">
        <v>186</v>
      </c>
      <c r="C12" s="873">
        <v>25932</v>
      </c>
      <c r="D12" s="873">
        <v>9152</v>
      </c>
      <c r="E12" s="873">
        <v>3</v>
      </c>
      <c r="F12" s="873">
        <v>15934</v>
      </c>
      <c r="G12" s="873">
        <v>6370</v>
      </c>
      <c r="H12" s="944">
        <f t="shared" si="0"/>
        <v>57577</v>
      </c>
      <c r="I12" s="2468">
        <f t="shared" si="1"/>
        <v>1.6817922916271121E-2</v>
      </c>
      <c r="J12" s="39"/>
      <c r="K12" s="39"/>
      <c r="L12" s="39"/>
    </row>
    <row r="13" spans="1:13" ht="16.5" customHeight="1">
      <c r="A13" s="2467" t="s">
        <v>270</v>
      </c>
      <c r="B13" s="873">
        <v>123</v>
      </c>
      <c r="C13" s="873">
        <v>18504</v>
      </c>
      <c r="D13" s="873">
        <v>10731</v>
      </c>
      <c r="E13" s="873">
        <v>5</v>
      </c>
      <c r="F13" s="873">
        <v>15872</v>
      </c>
      <c r="G13" s="873">
        <v>7462</v>
      </c>
      <c r="H13" s="944">
        <f t="shared" si="0"/>
        <v>52697</v>
      </c>
      <c r="I13" s="2468">
        <f t="shared" si="1"/>
        <v>1.539250193512582E-2</v>
      </c>
      <c r="J13" s="39"/>
      <c r="K13" s="39"/>
      <c r="L13" s="39"/>
    </row>
    <row r="14" spans="1:13" ht="16.5" customHeight="1">
      <c r="A14" s="2467" t="s">
        <v>262</v>
      </c>
      <c r="B14" s="873">
        <v>300</v>
      </c>
      <c r="C14" s="873">
        <v>16433</v>
      </c>
      <c r="D14" s="873">
        <v>5468</v>
      </c>
      <c r="E14" s="873">
        <v>5</v>
      </c>
      <c r="F14" s="873">
        <v>12542</v>
      </c>
      <c r="G14" s="873">
        <v>8222</v>
      </c>
      <c r="H14" s="944">
        <f t="shared" si="0"/>
        <v>42970</v>
      </c>
      <c r="I14" s="2468">
        <f t="shared" ref="I14:I35" si="2">H14/$H$36</f>
        <v>1.2551299090125747E-2</v>
      </c>
      <c r="J14" s="39"/>
      <c r="K14" s="39"/>
      <c r="L14" s="39"/>
    </row>
    <row r="15" spans="1:13" ht="16.5" customHeight="1">
      <c r="A15" s="2467" t="s">
        <v>625</v>
      </c>
      <c r="B15" s="873">
        <v>151</v>
      </c>
      <c r="C15" s="873">
        <v>9188</v>
      </c>
      <c r="D15" s="873">
        <v>5601</v>
      </c>
      <c r="E15" s="873">
        <v>1</v>
      </c>
      <c r="F15" s="873">
        <v>21956</v>
      </c>
      <c r="G15" s="873">
        <v>4598</v>
      </c>
      <c r="H15" s="944">
        <f t="shared" si="0"/>
        <v>41495</v>
      </c>
      <c r="I15" s="2468">
        <f t="shared" si="2"/>
        <v>1.2120459756685312E-2</v>
      </c>
      <c r="J15" s="39"/>
      <c r="K15" s="39"/>
      <c r="L15" s="39"/>
    </row>
    <row r="16" spans="1:13" ht="16.5" customHeight="1">
      <c r="A16" s="2467" t="s">
        <v>258</v>
      </c>
      <c r="B16" s="873">
        <v>80</v>
      </c>
      <c r="C16" s="873">
        <v>8926</v>
      </c>
      <c r="D16" s="873">
        <v>5409</v>
      </c>
      <c r="E16" s="873">
        <v>9</v>
      </c>
      <c r="F16" s="873">
        <v>11810</v>
      </c>
      <c r="G16" s="873">
        <v>6166</v>
      </c>
      <c r="H16" s="944">
        <f t="shared" si="0"/>
        <v>32400</v>
      </c>
      <c r="I16" s="2468">
        <f t="shared" si="2"/>
        <v>9.4638606125220896E-3</v>
      </c>
      <c r="J16" s="39"/>
      <c r="K16" s="39"/>
      <c r="L16" s="39"/>
    </row>
    <row r="17" spans="1:12" ht="16.5" customHeight="1">
      <c r="A17" s="2467" t="s">
        <v>274</v>
      </c>
      <c r="B17" s="873">
        <v>130</v>
      </c>
      <c r="C17" s="873">
        <v>9140</v>
      </c>
      <c r="D17" s="873">
        <v>7120</v>
      </c>
      <c r="E17" s="873">
        <v>12</v>
      </c>
      <c r="F17" s="873">
        <v>7841</v>
      </c>
      <c r="G17" s="873">
        <v>5430</v>
      </c>
      <c r="H17" s="944">
        <f t="shared" si="0"/>
        <v>29673</v>
      </c>
      <c r="I17" s="2468">
        <f t="shared" si="2"/>
        <v>8.6673190109681462E-3</v>
      </c>
      <c r="J17" s="39"/>
      <c r="K17" s="39"/>
      <c r="L17" s="39"/>
    </row>
    <row r="18" spans="1:12" ht="16.5" customHeight="1">
      <c r="A18" s="2467" t="s">
        <v>390</v>
      </c>
      <c r="B18" s="873">
        <v>186</v>
      </c>
      <c r="C18" s="873">
        <v>8783</v>
      </c>
      <c r="D18" s="873">
        <v>6197</v>
      </c>
      <c r="E18" s="873">
        <v>12</v>
      </c>
      <c r="F18" s="873">
        <v>7082</v>
      </c>
      <c r="G18" s="873">
        <v>7234</v>
      </c>
      <c r="H18" s="944">
        <f t="shared" si="0"/>
        <v>29494</v>
      </c>
      <c r="I18" s="2468">
        <f t="shared" si="2"/>
        <v>8.6150341020285962E-3</v>
      </c>
      <c r="J18" s="39"/>
      <c r="K18" s="39"/>
      <c r="L18" s="39"/>
    </row>
    <row r="19" spans="1:12" ht="16.5" customHeight="1">
      <c r="A19" s="2467" t="s">
        <v>272</v>
      </c>
      <c r="B19" s="873">
        <v>118</v>
      </c>
      <c r="C19" s="873">
        <v>8079</v>
      </c>
      <c r="D19" s="873">
        <v>8685</v>
      </c>
      <c r="E19" s="873">
        <v>5</v>
      </c>
      <c r="F19" s="873">
        <v>4615</v>
      </c>
      <c r="G19" s="873">
        <v>6352</v>
      </c>
      <c r="H19" s="944">
        <f t="shared" si="0"/>
        <v>27854</v>
      </c>
      <c r="I19" s="2468">
        <f t="shared" si="2"/>
        <v>8.1359991821355025E-3</v>
      </c>
      <c r="J19" s="39"/>
      <c r="K19" s="39"/>
      <c r="L19" s="39"/>
    </row>
    <row r="20" spans="1:12" ht="16.5" customHeight="1">
      <c r="A20" s="2467" t="s">
        <v>250</v>
      </c>
      <c r="B20" s="873">
        <v>52</v>
      </c>
      <c r="C20" s="873">
        <v>9400</v>
      </c>
      <c r="D20" s="873">
        <v>6896</v>
      </c>
      <c r="E20" s="873">
        <v>0</v>
      </c>
      <c r="F20" s="873">
        <v>7352</v>
      </c>
      <c r="G20" s="873">
        <v>2094</v>
      </c>
      <c r="H20" s="944">
        <f t="shared" si="0"/>
        <v>25794</v>
      </c>
      <c r="I20" s="2468">
        <f t="shared" si="2"/>
        <v>7.5342845876356411E-3</v>
      </c>
      <c r="J20" s="39"/>
      <c r="K20" s="39"/>
      <c r="L20" s="39"/>
    </row>
    <row r="21" spans="1:12" ht="16.5" customHeight="1">
      <c r="A21" s="2467" t="s">
        <v>263</v>
      </c>
      <c r="B21" s="873">
        <v>34</v>
      </c>
      <c r="C21" s="873">
        <v>6701</v>
      </c>
      <c r="D21" s="873">
        <v>4838</v>
      </c>
      <c r="E21" s="873">
        <v>0</v>
      </c>
      <c r="F21" s="873">
        <v>6436</v>
      </c>
      <c r="G21" s="873">
        <v>2176</v>
      </c>
      <c r="H21" s="944">
        <f t="shared" si="0"/>
        <v>20185</v>
      </c>
      <c r="I21" s="2468">
        <f t="shared" si="2"/>
        <v>5.8959267427085918E-3</v>
      </c>
      <c r="J21" s="39"/>
      <c r="K21" s="39"/>
      <c r="L21" s="39"/>
    </row>
    <row r="22" spans="1:12" ht="16.5" customHeight="1">
      <c r="A22" s="2467" t="s">
        <v>261</v>
      </c>
      <c r="B22" s="873">
        <v>100</v>
      </c>
      <c r="C22" s="873">
        <v>8507</v>
      </c>
      <c r="D22" s="873">
        <v>1785</v>
      </c>
      <c r="E22" s="873">
        <v>6</v>
      </c>
      <c r="F22" s="873">
        <v>6413</v>
      </c>
      <c r="G22" s="873">
        <v>2891</v>
      </c>
      <c r="H22" s="944">
        <f t="shared" si="0"/>
        <v>19702</v>
      </c>
      <c r="I22" s="2468">
        <f t="shared" si="2"/>
        <v>5.7548451169108089E-3</v>
      </c>
      <c r="J22" s="39"/>
      <c r="K22" s="39"/>
      <c r="L22" s="39"/>
    </row>
    <row r="23" spans="1:12" ht="16.5" customHeight="1">
      <c r="A23" s="2467" t="s">
        <v>267</v>
      </c>
      <c r="B23" s="873">
        <v>28</v>
      </c>
      <c r="C23" s="873">
        <v>8906</v>
      </c>
      <c r="D23" s="873">
        <v>2648</v>
      </c>
      <c r="E23" s="873">
        <v>36</v>
      </c>
      <c r="F23" s="873">
        <v>3907</v>
      </c>
      <c r="G23" s="873">
        <v>2140</v>
      </c>
      <c r="H23" s="944">
        <f t="shared" si="0"/>
        <v>17665</v>
      </c>
      <c r="I23" s="2468">
        <f t="shared" si="2"/>
        <v>5.1598486950679848E-3</v>
      </c>
      <c r="J23" s="39"/>
      <c r="K23" s="39"/>
      <c r="L23" s="39"/>
    </row>
    <row r="24" spans="1:12" ht="16.5" customHeight="1">
      <c r="A24" s="2467" t="s">
        <v>260</v>
      </c>
      <c r="B24" s="873">
        <v>60</v>
      </c>
      <c r="C24" s="873">
        <v>5506</v>
      </c>
      <c r="D24" s="873">
        <v>3749</v>
      </c>
      <c r="E24" s="873">
        <v>2</v>
      </c>
      <c r="F24" s="873">
        <v>4916</v>
      </c>
      <c r="G24" s="873">
        <v>2512</v>
      </c>
      <c r="H24" s="944">
        <f t="shared" si="0"/>
        <v>16745</v>
      </c>
      <c r="I24" s="2468">
        <f t="shared" si="2"/>
        <v>4.8911217887864936E-3</v>
      </c>
      <c r="J24" s="39"/>
      <c r="K24" s="39"/>
      <c r="L24" s="39"/>
    </row>
    <row r="25" spans="1:12" ht="16.5" customHeight="1">
      <c r="A25" s="2467" t="s">
        <v>255</v>
      </c>
      <c r="B25" s="873">
        <v>29</v>
      </c>
      <c r="C25" s="873">
        <v>7568</v>
      </c>
      <c r="D25" s="873">
        <v>1953</v>
      </c>
      <c r="E25" s="873">
        <v>4</v>
      </c>
      <c r="F25" s="873">
        <v>4677</v>
      </c>
      <c r="G25" s="873">
        <v>1351</v>
      </c>
      <c r="H25" s="944">
        <f t="shared" si="0"/>
        <v>15582</v>
      </c>
      <c r="I25" s="2468">
        <f t="shared" si="2"/>
        <v>4.5514159279110861E-3</v>
      </c>
      <c r="J25" s="39"/>
      <c r="K25" s="39"/>
      <c r="L25" s="39"/>
    </row>
    <row r="26" spans="1:12" ht="16.5" customHeight="1">
      <c r="A26" s="2467" t="s">
        <v>880</v>
      </c>
      <c r="B26" s="873">
        <v>22</v>
      </c>
      <c r="C26" s="873">
        <v>7074</v>
      </c>
      <c r="D26" s="873">
        <v>2053</v>
      </c>
      <c r="E26" s="873">
        <v>1279</v>
      </c>
      <c r="F26" s="873">
        <v>1940</v>
      </c>
      <c r="G26" s="873">
        <v>1989</v>
      </c>
      <c r="H26" s="944">
        <f t="shared" si="0"/>
        <v>14357</v>
      </c>
      <c r="I26" s="2468">
        <f t="shared" si="2"/>
        <v>4.1936002103080136E-3</v>
      </c>
      <c r="J26" s="39"/>
      <c r="K26" s="39"/>
      <c r="L26" s="39"/>
    </row>
    <row r="27" spans="1:12" ht="16.5" customHeight="1">
      <c r="A27" s="2467" t="s">
        <v>389</v>
      </c>
      <c r="B27" s="873">
        <v>32</v>
      </c>
      <c r="C27" s="873">
        <v>3797</v>
      </c>
      <c r="D27" s="873">
        <v>4545</v>
      </c>
      <c r="E27" s="873">
        <v>1</v>
      </c>
      <c r="F27" s="873">
        <v>4215</v>
      </c>
      <c r="G27" s="873">
        <v>1675</v>
      </c>
      <c r="H27" s="944">
        <f t="shared" si="0"/>
        <v>14265</v>
      </c>
      <c r="I27" s="2468">
        <f t="shared" si="2"/>
        <v>4.1667275196798645E-3</v>
      </c>
      <c r="J27" s="39"/>
      <c r="K27" s="39"/>
      <c r="L27" s="39"/>
    </row>
    <row r="28" spans="1:12" ht="16.5" customHeight="1">
      <c r="A28" s="2467" t="s">
        <v>273</v>
      </c>
      <c r="B28" s="873">
        <v>63</v>
      </c>
      <c r="C28" s="873">
        <v>2952</v>
      </c>
      <c r="D28" s="873">
        <v>2832</v>
      </c>
      <c r="E28" s="873">
        <v>2</v>
      </c>
      <c r="F28" s="873">
        <v>2397</v>
      </c>
      <c r="G28" s="873">
        <v>1685</v>
      </c>
      <c r="H28" s="944">
        <f t="shared" si="0"/>
        <v>9931</v>
      </c>
      <c r="I28" s="2468">
        <f t="shared" si="2"/>
        <v>2.9007901155233603E-3</v>
      </c>
      <c r="J28" s="39"/>
      <c r="K28" s="39"/>
      <c r="L28" s="39"/>
    </row>
    <row r="29" spans="1:12" ht="16.5" customHeight="1">
      <c r="A29" s="2467" t="s">
        <v>271</v>
      </c>
      <c r="B29" s="873">
        <v>50</v>
      </c>
      <c r="C29" s="873">
        <v>2824</v>
      </c>
      <c r="D29" s="873">
        <v>3225</v>
      </c>
      <c r="E29" s="873">
        <v>3</v>
      </c>
      <c r="F29" s="873">
        <v>2917</v>
      </c>
      <c r="G29" s="873">
        <v>874</v>
      </c>
      <c r="H29" s="944">
        <f t="shared" si="0"/>
        <v>9893</v>
      </c>
      <c r="I29" s="2468">
        <f t="shared" si="2"/>
        <v>2.8896905259160814E-3</v>
      </c>
      <c r="J29" s="39"/>
      <c r="K29" s="39"/>
      <c r="L29" s="39"/>
    </row>
    <row r="30" spans="1:12" ht="16.5" customHeight="1">
      <c r="A30" s="2467" t="s">
        <v>248</v>
      </c>
      <c r="B30" s="873">
        <v>24</v>
      </c>
      <c r="C30" s="873">
        <v>2654</v>
      </c>
      <c r="D30" s="873">
        <v>2928</v>
      </c>
      <c r="E30" s="2469">
        <v>0</v>
      </c>
      <c r="F30" s="873">
        <v>2189</v>
      </c>
      <c r="G30" s="873">
        <v>356</v>
      </c>
      <c r="H30" s="944">
        <f t="shared" si="0"/>
        <v>8151</v>
      </c>
      <c r="I30" s="2468">
        <f t="shared" si="2"/>
        <v>2.3808619707613443E-3</v>
      </c>
      <c r="J30" s="39"/>
      <c r="K30" s="39"/>
      <c r="L30" s="39"/>
    </row>
    <row r="31" spans="1:12" ht="16.5" customHeight="1">
      <c r="A31" s="2467" t="s">
        <v>266</v>
      </c>
      <c r="B31" s="873">
        <v>26</v>
      </c>
      <c r="C31" s="873">
        <v>1738</v>
      </c>
      <c r="D31" s="873">
        <v>2250</v>
      </c>
      <c r="E31" s="873">
        <v>2</v>
      </c>
      <c r="F31" s="873">
        <v>1245</v>
      </c>
      <c r="G31" s="873">
        <v>650</v>
      </c>
      <c r="H31" s="944">
        <f t="shared" si="0"/>
        <v>5911</v>
      </c>
      <c r="I31" s="2468">
        <f t="shared" si="2"/>
        <v>1.7265703728585825E-3</v>
      </c>
      <c r="J31" s="39"/>
    </row>
    <row r="32" spans="1:12" ht="16.5" customHeight="1">
      <c r="A32" s="2467" t="s">
        <v>253</v>
      </c>
      <c r="B32" s="873">
        <v>25</v>
      </c>
      <c r="C32" s="873">
        <v>2125</v>
      </c>
      <c r="D32" s="873">
        <v>840</v>
      </c>
      <c r="E32" s="873">
        <v>1</v>
      </c>
      <c r="F32" s="873">
        <v>2472</v>
      </c>
      <c r="G32" s="873">
        <v>403</v>
      </c>
      <c r="H32" s="944">
        <f t="shared" si="0"/>
        <v>5866</v>
      </c>
      <c r="I32" s="2468">
        <f t="shared" si="2"/>
        <v>1.7134261220078573E-3</v>
      </c>
      <c r="J32" s="39"/>
      <c r="K32" s="39"/>
      <c r="L32" s="39"/>
    </row>
    <row r="33" spans="1:12" s="956" customFormat="1" ht="16.5" customHeight="1">
      <c r="A33" s="2467" t="s">
        <v>636</v>
      </c>
      <c r="B33" s="873">
        <v>54</v>
      </c>
      <c r="C33" s="873">
        <v>1646</v>
      </c>
      <c r="D33" s="873">
        <v>1336</v>
      </c>
      <c r="E33" s="873">
        <v>0</v>
      </c>
      <c r="F33" s="873">
        <v>977</v>
      </c>
      <c r="G33" s="873">
        <v>818</v>
      </c>
      <c r="H33" s="944">
        <f t="shared" si="0"/>
        <v>4831</v>
      </c>
      <c r="I33" s="2468">
        <f t="shared" si="2"/>
        <v>1.4111083524411794E-3</v>
      </c>
      <c r="J33" s="39"/>
      <c r="K33" s="39"/>
      <c r="L33" s="39"/>
    </row>
    <row r="34" spans="1:12" s="956" customFormat="1" ht="16.5" customHeight="1">
      <c r="A34" s="2467" t="s">
        <v>259</v>
      </c>
      <c r="B34" s="873">
        <v>21</v>
      </c>
      <c r="C34" s="873">
        <v>925</v>
      </c>
      <c r="D34" s="873">
        <v>1872</v>
      </c>
      <c r="E34" s="873">
        <v>0</v>
      </c>
      <c r="F34" s="873">
        <v>1167</v>
      </c>
      <c r="G34" s="873">
        <v>770</v>
      </c>
      <c r="H34" s="944">
        <f t="shared" si="0"/>
        <v>4755</v>
      </c>
      <c r="I34" s="2468">
        <f t="shared" si="2"/>
        <v>1.3889091732266214E-3</v>
      </c>
      <c r="J34" s="39"/>
      <c r="K34" s="39"/>
      <c r="L34" s="39"/>
    </row>
    <row r="35" spans="1:12" ht="16.5" customHeight="1">
      <c r="A35" s="2467" t="s">
        <v>626</v>
      </c>
      <c r="B35" s="873">
        <v>2794</v>
      </c>
      <c r="C35" s="873">
        <v>178779</v>
      </c>
      <c r="D35" s="873">
        <v>109427</v>
      </c>
      <c r="E35" s="873">
        <v>9081</v>
      </c>
      <c r="F35" s="873">
        <v>221509</v>
      </c>
      <c r="G35" s="873">
        <v>242236</v>
      </c>
      <c r="H35" s="944">
        <f t="shared" si="0"/>
        <v>763826</v>
      </c>
      <c r="I35" s="2468">
        <f t="shared" si="2"/>
        <v>0.22310934556235487</v>
      </c>
      <c r="J35" s="39"/>
      <c r="K35" s="39"/>
      <c r="L35" s="39"/>
    </row>
    <row r="36" spans="1:12" ht="19.5" customHeight="1">
      <c r="A36" s="2470" t="s">
        <v>17</v>
      </c>
      <c r="B36" s="2471">
        <v>22889</v>
      </c>
      <c r="C36" s="2471">
        <v>1058290</v>
      </c>
      <c r="D36" s="2471">
        <v>458794</v>
      </c>
      <c r="E36" s="2471">
        <v>27507</v>
      </c>
      <c r="F36" s="2471">
        <v>1089576</v>
      </c>
      <c r="G36" s="2471">
        <v>711154</v>
      </c>
      <c r="H36" s="2472">
        <f t="shared" ref="H36:I36" si="3">SUM(H3:H35)</f>
        <v>3423550</v>
      </c>
      <c r="I36" s="1948">
        <f t="shared" si="3"/>
        <v>1.0000000000000002</v>
      </c>
      <c r="J36" s="780"/>
      <c r="K36" s="39"/>
      <c r="L36" s="39"/>
    </row>
    <row r="37" spans="1:12" s="648" customFormat="1" ht="18.75">
      <c r="A37" s="2317" t="s">
        <v>989</v>
      </c>
      <c r="B37" s="2317"/>
      <c r="C37" s="2317"/>
      <c r="D37" s="2317"/>
      <c r="E37" s="2317"/>
      <c r="F37" s="2317"/>
      <c r="G37" s="2317"/>
      <c r="H37" s="2317"/>
      <c r="I37" s="2317"/>
      <c r="J37" s="39"/>
      <c r="K37" s="780"/>
      <c r="L37" s="780"/>
    </row>
    <row r="38" spans="1:12" ht="23.25" customHeight="1">
      <c r="K38" s="39"/>
      <c r="L38" s="39"/>
    </row>
    <row r="44" spans="1:12" ht="18.75" customHeight="1">
      <c r="A44" s="2318"/>
      <c r="B44" s="2318"/>
      <c r="C44" s="2318"/>
      <c r="D44" s="2318"/>
      <c r="E44" s="2318"/>
      <c r="F44" s="2318"/>
      <c r="G44" s="2318"/>
      <c r="H44" s="2318"/>
      <c r="I44" s="2318"/>
      <c r="J44" s="2318"/>
      <c r="K44" s="2318"/>
      <c r="L44" s="2318"/>
    </row>
    <row r="45" spans="1:12">
      <c r="A45" s="2318"/>
      <c r="B45" s="2318"/>
      <c r="C45" s="2318"/>
      <c r="D45" s="2318"/>
      <c r="E45" s="2318"/>
      <c r="F45" s="2318"/>
      <c r="G45" s="2318"/>
      <c r="H45" s="2318"/>
      <c r="I45" s="2318"/>
      <c r="J45" s="2318"/>
      <c r="K45" s="2318"/>
      <c r="L45" s="2318"/>
    </row>
    <row r="46" spans="1:12">
      <c r="A46" s="2318"/>
      <c r="B46" s="2318"/>
      <c r="C46" s="2318"/>
      <c r="D46" s="2318"/>
      <c r="E46" s="2318"/>
      <c r="F46" s="2318"/>
      <c r="G46" s="2318"/>
      <c r="H46" s="2318"/>
      <c r="I46" s="2318"/>
      <c r="J46" s="2318"/>
      <c r="K46" s="2318"/>
      <c r="L46" s="2318"/>
    </row>
    <row r="47" spans="1:12">
      <c r="A47" s="2318"/>
      <c r="B47" s="2318"/>
      <c r="C47" s="2318"/>
      <c r="D47" s="2318"/>
      <c r="E47" s="2318"/>
      <c r="F47" s="2318"/>
      <c r="G47" s="2318"/>
      <c r="H47" s="2318"/>
      <c r="I47" s="2318"/>
      <c r="J47" s="2318"/>
      <c r="K47" s="2318"/>
      <c r="L47" s="2318"/>
    </row>
    <row r="48" spans="1:12">
      <c r="A48" s="2318"/>
      <c r="B48" s="2318"/>
      <c r="C48" s="2318"/>
      <c r="D48" s="2318"/>
      <c r="E48" s="2318"/>
      <c r="F48" s="2318"/>
      <c r="G48" s="2318"/>
      <c r="H48" s="2318"/>
      <c r="I48" s="2318"/>
      <c r="J48" s="2318"/>
      <c r="K48" s="2318"/>
      <c r="L48" s="2318"/>
    </row>
    <row r="49" spans="1:12">
      <c r="A49" s="2318"/>
      <c r="B49" s="2318"/>
      <c r="C49" s="2318"/>
      <c r="D49" s="2318"/>
      <c r="E49" s="2318"/>
      <c r="F49" s="2318"/>
      <c r="G49" s="2318"/>
      <c r="H49" s="2318"/>
      <c r="I49" s="2318"/>
      <c r="J49" s="2318"/>
      <c r="K49" s="2318"/>
      <c r="L49" s="2318"/>
    </row>
    <row r="50" spans="1:12">
      <c r="A50" s="2318"/>
      <c r="B50" s="2318"/>
      <c r="C50" s="2318"/>
      <c r="D50" s="2318"/>
      <c r="E50" s="2318"/>
      <c r="F50" s="2318"/>
      <c r="G50" s="2318"/>
      <c r="H50" s="2318"/>
      <c r="I50" s="2318"/>
      <c r="J50" s="2318"/>
      <c r="K50" s="2318"/>
      <c r="L50" s="2318"/>
    </row>
  </sheetData>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9"/>
    <col min="7" max="7" width="8.85546875" style="69" customWidth="1"/>
    <col min="8" max="16384" width="11.42578125" style="69"/>
  </cols>
  <sheetData>
    <row r="27" spans="14:14">
      <c r="N27" s="69" t="s">
        <v>25</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N35" sqref="N35"/>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6384" width="11.42578125" style="69"/>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K26" sqref="K26"/>
    </sheetView>
  </sheetViews>
  <sheetFormatPr baseColWidth="10" defaultColWidth="11.42578125" defaultRowHeight="15"/>
  <cols>
    <col min="1" max="1" width="11.42578125" style="69"/>
    <col min="2" max="2" width="14.28515625" style="69" customWidth="1"/>
    <col min="3" max="3" width="13.85546875" style="69" customWidth="1"/>
    <col min="4" max="4" width="11.42578125" style="69"/>
    <col min="5" max="5" width="12.85546875" style="69" customWidth="1"/>
    <col min="6" max="6" width="13.85546875" style="69" customWidth="1"/>
    <col min="7" max="7" width="14.28515625" style="69" customWidth="1"/>
    <col min="8" max="8" width="12.28515625" style="69" customWidth="1"/>
    <col min="9" max="9" width="17.85546875" style="69" customWidth="1"/>
    <col min="10" max="10" width="16.140625" style="1272" customWidth="1"/>
    <col min="11" max="11" width="21.7109375" style="2026" customWidth="1"/>
    <col min="12" max="16384" width="11.42578125" style="69"/>
  </cols>
  <sheetData>
    <row r="6" spans="10:13">
      <c r="J6" s="2025"/>
    </row>
    <row r="7" spans="10:13">
      <c r="J7" s="1746"/>
    </row>
    <row r="11" spans="10:13">
      <c r="J11" s="1746"/>
    </row>
    <row r="12" spans="10:13">
      <c r="J12" s="1746"/>
    </row>
    <row r="13" spans="10:13">
      <c r="J13" s="1746"/>
    </row>
    <row r="15" spans="10:13">
      <c r="J15" s="2027"/>
    </row>
    <row r="16" spans="10:13">
      <c r="J16" s="1746"/>
      <c r="K16" s="2028"/>
      <c r="M16" s="157"/>
    </row>
    <row r="17" spans="10:13">
      <c r="J17" s="1746"/>
      <c r="M17" s="157"/>
    </row>
    <row r="18" spans="10:13">
      <c r="J18" s="1746"/>
    </row>
    <row r="19" spans="10:13">
      <c r="J19" s="1746"/>
    </row>
    <row r="20" spans="10:13">
      <c r="L20" s="12"/>
    </row>
    <row r="21" spans="10:13">
      <c r="L21" s="12"/>
    </row>
    <row r="23" spans="10:13">
      <c r="M23" s="12"/>
    </row>
    <row r="24" spans="10:13">
      <c r="J24" s="2025"/>
    </row>
    <row r="25" spans="10:13">
      <c r="J25" s="2025"/>
    </row>
    <row r="26" spans="10:13">
      <c r="J26" s="1746"/>
    </row>
    <row r="27" spans="10:13">
      <c r="J27" s="1746"/>
    </row>
    <row r="28" spans="10:13">
      <c r="J28" s="1746"/>
      <c r="M28" s="241"/>
    </row>
    <row r="29" spans="10:13">
      <c r="J29" s="1746"/>
    </row>
    <row r="36" spans="5:5">
      <c r="E36" s="532"/>
    </row>
  </sheetData>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I8" sqref="I8"/>
    </sheetView>
  </sheetViews>
  <sheetFormatPr baseColWidth="10" defaultColWidth="11.42578125" defaultRowHeight="15"/>
  <cols>
    <col min="1" max="1" width="18.42578125" style="49" customWidth="1"/>
    <col min="2" max="2" width="28.28515625" style="49" customWidth="1"/>
    <col min="3" max="3" width="26.140625" style="49" customWidth="1"/>
    <col min="4" max="4" width="25.28515625" style="49" customWidth="1"/>
    <col min="5" max="5" width="24.42578125" style="49" customWidth="1"/>
    <col min="6" max="6" width="11.42578125" style="49"/>
    <col min="7" max="7" width="20.5703125" style="49" customWidth="1"/>
    <col min="8" max="8" width="16.85546875" style="49" bestFit="1" customWidth="1"/>
    <col min="9" max="9" width="15" style="49" bestFit="1" customWidth="1"/>
    <col min="10" max="11" width="15" style="49" customWidth="1"/>
    <col min="12" max="12" width="16.5703125" style="49" customWidth="1"/>
    <col min="13" max="13" width="11.42578125" style="49"/>
    <col min="14" max="14" width="15.85546875" style="49" customWidth="1"/>
    <col min="15" max="15" width="17.42578125" style="49" customWidth="1"/>
    <col min="16" max="16" width="11.42578125" style="49"/>
    <col min="17" max="17" width="17.42578125" style="49" customWidth="1"/>
    <col min="18" max="16384" width="11.42578125" style="49"/>
  </cols>
  <sheetData>
    <row r="1" spans="1:17" s="69" customFormat="1" ht="108.75" customHeight="1">
      <c r="A1" s="2286"/>
      <c r="B1" s="2286"/>
      <c r="C1" s="2286"/>
      <c r="D1" s="2286"/>
      <c r="E1" s="2286"/>
      <c r="F1" s="2286"/>
      <c r="G1" s="2286"/>
      <c r="H1" s="2286"/>
      <c r="I1" s="2286"/>
      <c r="J1" s="2286"/>
      <c r="K1" s="2286"/>
      <c r="L1" s="2286"/>
      <c r="M1" s="2286"/>
      <c r="N1" s="2286"/>
      <c r="O1" s="2286"/>
    </row>
    <row r="2" spans="1:17" s="69" customFormat="1" ht="15" customHeight="1">
      <c r="A2" s="84"/>
      <c r="B2" s="84"/>
      <c r="C2" s="84"/>
      <c r="D2" s="84"/>
      <c r="E2" s="84"/>
      <c r="F2" s="84"/>
      <c r="G2" s="84"/>
      <c r="H2" s="84"/>
      <c r="I2" s="84"/>
      <c r="J2" s="84"/>
      <c r="K2" s="84"/>
      <c r="L2" s="84"/>
      <c r="M2" s="84"/>
      <c r="N2" s="84"/>
      <c r="O2" s="84"/>
    </row>
    <row r="3" spans="1:17" s="69" customFormat="1" ht="48" customHeight="1">
      <c r="A3" s="1149" t="s">
        <v>0</v>
      </c>
      <c r="B3" s="1060" t="s">
        <v>407</v>
      </c>
      <c r="C3" s="1347" t="s">
        <v>418</v>
      </c>
      <c r="D3" s="1224" t="s">
        <v>188</v>
      </c>
      <c r="E3" s="1061" t="s">
        <v>508</v>
      </c>
      <c r="F3" s="13"/>
      <c r="G3" s="13"/>
      <c r="H3" s="177"/>
      <c r="I3" s="13"/>
      <c r="J3" s="13"/>
      <c r="K3" s="13"/>
      <c r="L3" s="13"/>
      <c r="M3" s="13"/>
      <c r="N3" s="13"/>
      <c r="O3" s="13"/>
      <c r="Q3" s="534"/>
    </row>
    <row r="4" spans="1:17" s="69" customFormat="1" ht="18.75">
      <c r="A4" s="1728" t="s">
        <v>442</v>
      </c>
      <c r="B4" s="1348">
        <v>1566047</v>
      </c>
      <c r="C4" s="1348">
        <v>1188229</v>
      </c>
      <c r="D4" s="1349"/>
      <c r="E4" s="2146">
        <f t="shared" ref="E4:E10" si="0">C4/B4</f>
        <v>0.75874415007978691</v>
      </c>
      <c r="F4" s="13"/>
      <c r="G4" s="13"/>
      <c r="H4" s="177"/>
      <c r="Q4" s="534"/>
    </row>
    <row r="5" spans="1:17" s="69" customFormat="1" ht="18.75">
      <c r="A5" s="1726" t="s">
        <v>173</v>
      </c>
      <c r="B5" s="1350">
        <v>1560994</v>
      </c>
      <c r="C5" s="1350">
        <v>1227725</v>
      </c>
      <c r="D5" s="1351">
        <f t="shared" ref="D5:D10" si="1">C5/C4-1</f>
        <v>3.323938399079629E-2</v>
      </c>
      <c r="E5" s="2147">
        <f t="shared" si="0"/>
        <v>0.78650206214758034</v>
      </c>
      <c r="F5" s="14"/>
      <c r="G5" s="14"/>
      <c r="H5" s="177"/>
      <c r="I5" s="69" t="s">
        <v>164</v>
      </c>
      <c r="Q5" s="534"/>
    </row>
    <row r="6" spans="1:17" s="69" customFormat="1" ht="18.75">
      <c r="A6" s="1726" t="s">
        <v>174</v>
      </c>
      <c r="B6" s="1350">
        <v>1631129</v>
      </c>
      <c r="C6" s="1350">
        <v>1299087</v>
      </c>
      <c r="D6" s="1351">
        <f t="shared" si="1"/>
        <v>5.8125394530534225E-2</v>
      </c>
      <c r="E6" s="2147">
        <f t="shared" si="0"/>
        <v>0.79643424891593495</v>
      </c>
      <c r="F6" s="17"/>
      <c r="G6" s="17"/>
      <c r="H6" s="177"/>
      <c r="I6" s="17"/>
      <c r="J6" s="17"/>
      <c r="K6" s="17"/>
      <c r="L6" s="17"/>
      <c r="M6" s="17"/>
      <c r="N6" s="17"/>
      <c r="O6" s="17"/>
      <c r="Q6" s="534"/>
    </row>
    <row r="7" spans="1:17" s="69" customFormat="1" ht="18.75">
      <c r="A7" s="1726" t="s">
        <v>443</v>
      </c>
      <c r="B7" s="1350">
        <v>1686216</v>
      </c>
      <c r="C7" s="1350">
        <v>1367790</v>
      </c>
      <c r="D7" s="1351">
        <f t="shared" si="1"/>
        <v>5.2885603504615242E-2</v>
      </c>
      <c r="E7" s="2147">
        <f t="shared" si="0"/>
        <v>0.81115942441537736</v>
      </c>
      <c r="H7" s="177"/>
      <c r="Q7" s="534"/>
    </row>
    <row r="8" spans="1:17" s="69" customFormat="1" ht="18.75">
      <c r="A8" s="1726" t="s">
        <v>444</v>
      </c>
      <c r="B8" s="1350">
        <v>1716228</v>
      </c>
      <c r="C8" s="1352">
        <v>1430273</v>
      </c>
      <c r="D8" s="1351">
        <f t="shared" si="1"/>
        <v>4.5681720147098703E-2</v>
      </c>
      <c r="E8" s="2147">
        <f t="shared" si="0"/>
        <v>0.83338169520599825</v>
      </c>
      <c r="H8" s="177"/>
      <c r="M8" s="69" t="s">
        <v>25</v>
      </c>
      <c r="Q8" s="534"/>
    </row>
    <row r="9" spans="1:17" s="69" customFormat="1" ht="18.75">
      <c r="A9" s="1726" t="s">
        <v>499</v>
      </c>
      <c r="B9" s="1350">
        <v>1769801</v>
      </c>
      <c r="C9" s="1352">
        <v>1530322</v>
      </c>
      <c r="D9" s="1351">
        <f t="shared" si="1"/>
        <v>6.9950981386071032E-2</v>
      </c>
      <c r="E9" s="2147">
        <f t="shared" si="0"/>
        <v>0.864685916665207</v>
      </c>
      <c r="F9" s="17"/>
      <c r="G9" s="17"/>
      <c r="H9" s="177"/>
      <c r="I9" s="17"/>
      <c r="J9" s="17"/>
      <c r="K9" s="17"/>
      <c r="L9" s="17"/>
      <c r="M9" s="17"/>
      <c r="N9" s="17"/>
      <c r="O9" s="17"/>
      <c r="Q9" s="534"/>
    </row>
    <row r="10" spans="1:17" s="69" customFormat="1" ht="18.75">
      <c r="A10" s="1726" t="s">
        <v>515</v>
      </c>
      <c r="B10" s="1350">
        <v>1865496</v>
      </c>
      <c r="C10" s="1350">
        <f>+'II.3. Empl x sector '!I10</f>
        <v>1651202</v>
      </c>
      <c r="D10" s="1351">
        <f t="shared" si="1"/>
        <v>7.8989911927032308E-2</v>
      </c>
      <c r="E10" s="2147">
        <f t="shared" si="0"/>
        <v>0.88512760145291114</v>
      </c>
      <c r="F10" s="17"/>
      <c r="G10" s="17"/>
      <c r="H10" s="177"/>
      <c r="I10" s="17"/>
      <c r="J10" s="17"/>
      <c r="K10" s="17"/>
      <c r="L10" s="17"/>
      <c r="M10" s="17"/>
      <c r="N10" s="17"/>
      <c r="O10" s="17"/>
      <c r="Q10" s="534"/>
    </row>
    <row r="11" spans="1:17" s="956" customFormat="1" ht="18.75">
      <c r="A11" s="1726" t="s">
        <v>869</v>
      </c>
      <c r="B11" s="1350">
        <v>1965498</v>
      </c>
      <c r="C11" s="1350">
        <f>+'II.3. Empl x sector '!I11</f>
        <v>1759458</v>
      </c>
      <c r="D11" s="1351">
        <f>C11/C9-1</f>
        <v>0.14973057957737002</v>
      </c>
      <c r="E11" s="2147">
        <f>C11/B11</f>
        <v>0.89517160536413676</v>
      </c>
      <c r="F11" s="17"/>
      <c r="G11" s="17"/>
      <c r="H11" s="177"/>
      <c r="I11" s="17"/>
      <c r="J11" s="17"/>
      <c r="K11" s="17"/>
      <c r="L11" s="17"/>
      <c r="M11" s="17"/>
      <c r="N11" s="17"/>
      <c r="O11" s="17"/>
      <c r="Q11" s="183"/>
    </row>
    <row r="12" spans="1:17" s="956" customFormat="1" ht="18.75">
      <c r="A12" s="1726" t="s">
        <v>912</v>
      </c>
      <c r="B12" s="1350">
        <v>2012995</v>
      </c>
      <c r="C12" s="1350">
        <v>1888238</v>
      </c>
      <c r="D12" s="1351">
        <f>C12/C10-1</f>
        <v>0.14355360519185423</v>
      </c>
      <c r="E12" s="2147">
        <f>C12/B12</f>
        <v>0.9380241878395128</v>
      </c>
      <c r="F12" s="17"/>
      <c r="G12" s="17"/>
      <c r="H12" s="177"/>
      <c r="I12" s="17"/>
      <c r="J12" s="17"/>
      <c r="K12" s="17"/>
      <c r="L12" s="17"/>
      <c r="M12" s="17"/>
      <c r="N12" s="17"/>
      <c r="O12" s="17"/>
      <c r="Q12" s="535"/>
    </row>
    <row r="13" spans="1:17" s="69" customFormat="1" ht="18.75">
      <c r="A13" s="1727" t="s">
        <v>1005</v>
      </c>
      <c r="B13" s="1353">
        <v>2050907</v>
      </c>
      <c r="C13" s="1353">
        <v>2038807</v>
      </c>
      <c r="D13" s="1354">
        <f>C13/C12-1</f>
        <v>7.9740477630468209E-2</v>
      </c>
      <c r="E13" s="2148">
        <f>C13/B13</f>
        <v>0.99410017129006822</v>
      </c>
      <c r="F13" s="17"/>
      <c r="I13" s="17"/>
      <c r="J13" s="17"/>
      <c r="K13" s="17"/>
      <c r="L13" s="17"/>
      <c r="M13" s="17"/>
      <c r="N13" s="17"/>
      <c r="O13" s="17"/>
    </row>
    <row r="14" spans="1:17" s="69" customFormat="1" ht="17.25" customHeight="1">
      <c r="A14" s="2319" t="s">
        <v>967</v>
      </c>
      <c r="B14" s="2320"/>
      <c r="C14" s="2320"/>
      <c r="D14" s="2320"/>
      <c r="E14" s="2320"/>
      <c r="F14" s="17"/>
      <c r="G14" s="17"/>
      <c r="I14" s="17"/>
      <c r="J14" s="17"/>
      <c r="K14" s="17"/>
      <c r="L14" s="17"/>
      <c r="M14" s="17"/>
      <c r="N14" s="17"/>
      <c r="O14" s="17"/>
      <c r="Q14" s="535"/>
    </row>
    <row r="15" spans="1:17" s="69" customFormat="1" ht="18.75">
      <c r="A15" s="2321" t="s">
        <v>975</v>
      </c>
      <c r="B15" s="2321"/>
      <c r="C15" s="2321"/>
      <c r="D15" s="2321"/>
      <c r="E15" s="2321"/>
      <c r="F15" s="17"/>
      <c r="G15" s="17"/>
      <c r="H15" s="17"/>
      <c r="I15" s="17"/>
      <c r="J15" s="17"/>
      <c r="K15" s="17"/>
      <c r="L15" s="17"/>
      <c r="M15" s="17"/>
      <c r="N15" s="17"/>
      <c r="O15" s="17"/>
    </row>
    <row r="16" spans="1:17" s="69" customFormat="1">
      <c r="B16" s="17"/>
      <c r="C16" s="17"/>
      <c r="D16" s="17"/>
      <c r="E16" s="17"/>
      <c r="F16" s="17"/>
      <c r="G16" s="17"/>
      <c r="H16" s="17"/>
      <c r="I16" s="17"/>
      <c r="J16" s="17"/>
      <c r="K16" s="17"/>
      <c r="L16" s="17"/>
      <c r="M16" s="17"/>
      <c r="N16" s="17"/>
      <c r="O16" s="17"/>
    </row>
    <row r="17" spans="2:15" s="69" customFormat="1">
      <c r="B17" s="17"/>
      <c r="C17" s="17"/>
      <c r="D17" s="17"/>
      <c r="E17" s="17"/>
      <c r="F17" s="17"/>
      <c r="G17" s="17"/>
      <c r="H17" s="17"/>
      <c r="I17" s="17"/>
      <c r="J17" s="17"/>
      <c r="K17" s="17"/>
      <c r="L17" s="17"/>
      <c r="M17" s="17"/>
      <c r="N17" s="17"/>
      <c r="O17" s="17"/>
    </row>
    <row r="18" spans="2:15" s="69" customFormat="1">
      <c r="B18" s="17"/>
      <c r="C18" s="17"/>
      <c r="D18" s="17"/>
      <c r="E18" s="17"/>
      <c r="F18" s="17"/>
      <c r="G18" s="17"/>
      <c r="H18" s="17"/>
      <c r="I18" s="17"/>
      <c r="J18" s="17"/>
      <c r="K18" s="17"/>
      <c r="L18" s="17"/>
      <c r="M18" s="17"/>
      <c r="N18" s="17"/>
      <c r="O18" s="17"/>
    </row>
    <row r="19" spans="2:15" s="69" customFormat="1">
      <c r="B19" s="17"/>
      <c r="C19" s="17"/>
      <c r="D19" s="17"/>
      <c r="E19" s="17"/>
      <c r="F19" s="17"/>
      <c r="G19" s="17"/>
      <c r="H19" s="17"/>
      <c r="I19" s="17"/>
      <c r="J19" s="17"/>
      <c r="K19" s="17"/>
      <c r="L19" s="17"/>
      <c r="M19" s="17"/>
      <c r="N19" s="17"/>
      <c r="O19" s="17"/>
    </row>
    <row r="20" spans="2:15" s="69" customFormat="1">
      <c r="B20" s="17"/>
      <c r="C20" s="17"/>
      <c r="D20" s="17"/>
      <c r="E20" s="17"/>
      <c r="F20" s="17"/>
      <c r="G20" s="17"/>
      <c r="H20" s="17"/>
      <c r="I20" s="17"/>
      <c r="J20" s="17"/>
      <c r="K20" s="17"/>
      <c r="L20" s="17"/>
      <c r="M20" s="17"/>
      <c r="N20" s="17"/>
      <c r="O20" s="17"/>
    </row>
    <row r="21" spans="2:15" s="69" customFormat="1">
      <c r="B21" s="17"/>
      <c r="C21" s="17"/>
      <c r="D21" s="17"/>
      <c r="E21" s="17"/>
      <c r="F21" s="17"/>
      <c r="G21" s="17"/>
      <c r="H21" s="17"/>
      <c r="I21" s="17"/>
      <c r="J21" s="17"/>
      <c r="K21" s="17"/>
      <c r="L21" s="17"/>
      <c r="M21" s="17"/>
      <c r="N21" s="17"/>
      <c r="O21" s="17"/>
    </row>
    <row r="22" spans="2:15" s="69" customFormat="1">
      <c r="B22" s="17"/>
      <c r="C22" s="17"/>
      <c r="D22" s="17"/>
      <c r="E22" s="17"/>
      <c r="F22" s="17"/>
      <c r="G22" s="17"/>
      <c r="H22" s="17"/>
      <c r="I22" s="17"/>
      <c r="J22" s="17"/>
      <c r="K22" s="17"/>
      <c r="L22" s="17"/>
      <c r="M22" s="17"/>
      <c r="N22" s="17"/>
      <c r="O22" s="17"/>
    </row>
    <row r="23" spans="2:15" s="69" customFormat="1">
      <c r="B23" s="17"/>
      <c r="C23" s="17"/>
      <c r="D23" s="17"/>
      <c r="E23" s="17"/>
      <c r="F23" s="17"/>
      <c r="G23" s="17"/>
      <c r="H23" s="17"/>
      <c r="I23" s="17"/>
      <c r="J23" s="17"/>
      <c r="K23" s="17"/>
      <c r="L23" s="17"/>
      <c r="M23" s="17"/>
      <c r="N23" s="17"/>
      <c r="O23" s="17"/>
    </row>
    <row r="24" spans="2:15" s="69" customFormat="1">
      <c r="B24" s="17"/>
      <c r="C24" s="17"/>
      <c r="D24" s="17"/>
      <c r="E24" s="17"/>
      <c r="F24" s="17"/>
      <c r="G24" s="17"/>
      <c r="H24" s="17"/>
      <c r="I24" s="17"/>
      <c r="J24" s="17"/>
      <c r="K24" s="17"/>
      <c r="L24" s="17"/>
      <c r="M24" s="17"/>
      <c r="N24" s="17"/>
      <c r="O24" s="17"/>
    </row>
    <row r="25" spans="2:15" s="69" customFormat="1">
      <c r="B25" s="17"/>
      <c r="C25" s="17"/>
      <c r="D25" s="17"/>
      <c r="E25" s="17"/>
      <c r="F25" s="17"/>
      <c r="G25" s="17"/>
      <c r="H25" s="17"/>
      <c r="I25" s="17"/>
      <c r="J25" s="17"/>
      <c r="K25" s="17"/>
      <c r="L25" s="17"/>
      <c r="M25" s="17"/>
      <c r="N25" s="17"/>
      <c r="O25" s="17"/>
    </row>
    <row r="26" spans="2:15" s="69" customFormat="1">
      <c r="B26" s="17"/>
      <c r="C26" s="17"/>
      <c r="D26" s="17"/>
      <c r="E26" s="17"/>
      <c r="F26" s="17"/>
      <c r="G26" s="17"/>
      <c r="H26" s="17"/>
      <c r="I26" s="17"/>
      <c r="J26" s="17"/>
      <c r="K26" s="17"/>
      <c r="L26" s="17"/>
      <c r="M26" s="17"/>
      <c r="N26" s="17"/>
      <c r="O26" s="17"/>
    </row>
    <row r="27" spans="2:15" s="69" customFormat="1">
      <c r="B27" s="17"/>
      <c r="C27" s="17"/>
      <c r="D27" s="17"/>
      <c r="E27" s="17"/>
      <c r="F27" s="17"/>
      <c r="G27" s="17"/>
      <c r="H27" s="17"/>
      <c r="I27" s="17"/>
      <c r="J27" s="17"/>
      <c r="K27" s="17"/>
      <c r="L27" s="17"/>
      <c r="M27" s="17"/>
      <c r="N27" s="17"/>
      <c r="O27" s="17"/>
    </row>
    <row r="28" spans="2:15" s="69" customFormat="1">
      <c r="B28" s="17"/>
      <c r="C28" s="17"/>
      <c r="D28" s="17"/>
      <c r="E28" s="17"/>
      <c r="F28" s="17"/>
      <c r="G28" s="17"/>
      <c r="H28" s="17"/>
      <c r="I28" s="17"/>
      <c r="J28" s="17"/>
      <c r="K28" s="17"/>
      <c r="L28" s="17"/>
      <c r="M28" s="17"/>
      <c r="N28" s="17"/>
      <c r="O28" s="17"/>
    </row>
    <row r="29" spans="2:15" s="69" customFormat="1">
      <c r="B29" s="17"/>
      <c r="C29" s="17"/>
      <c r="D29" s="17"/>
      <c r="E29" s="17"/>
      <c r="F29" s="17"/>
      <c r="G29" s="17"/>
      <c r="H29" s="17"/>
      <c r="I29" s="17"/>
      <c r="J29" s="17"/>
      <c r="K29" s="17"/>
      <c r="L29" s="17"/>
      <c r="M29" s="17"/>
      <c r="N29" s="17"/>
      <c r="O29" s="17"/>
    </row>
    <row r="30" spans="2:15" s="69" customFormat="1">
      <c r="B30" s="17"/>
      <c r="C30" s="17"/>
      <c r="D30" s="17"/>
      <c r="E30" s="17"/>
      <c r="F30" s="17"/>
      <c r="G30" s="17"/>
      <c r="H30" s="17"/>
      <c r="I30" s="17"/>
      <c r="J30" s="17"/>
      <c r="K30" s="17"/>
      <c r="L30" s="17"/>
      <c r="M30" s="17"/>
      <c r="N30" s="17"/>
      <c r="O30" s="17"/>
    </row>
    <row r="31" spans="2:15" s="69" customFormat="1">
      <c r="B31" s="17"/>
      <c r="C31" s="17"/>
      <c r="D31" s="17"/>
      <c r="E31" s="17"/>
      <c r="F31" s="17"/>
      <c r="G31" s="17"/>
      <c r="H31" s="17"/>
      <c r="I31" s="17"/>
      <c r="J31" s="17"/>
      <c r="K31" s="17"/>
      <c r="L31" s="17"/>
      <c r="M31" s="17"/>
      <c r="N31" s="17"/>
      <c r="O31" s="17"/>
    </row>
    <row r="32" spans="2:15" s="69" customFormat="1">
      <c r="B32" s="17"/>
      <c r="C32" s="17"/>
      <c r="D32" s="17"/>
      <c r="E32" s="17"/>
      <c r="F32" s="17"/>
      <c r="G32" s="17"/>
      <c r="H32" s="17"/>
      <c r="I32" s="17"/>
      <c r="J32" s="17"/>
      <c r="K32" s="17"/>
      <c r="L32" s="17"/>
      <c r="M32" s="17"/>
      <c r="N32" s="17"/>
      <c r="O32" s="17"/>
    </row>
    <row r="33" spans="2:15" s="69" customFormat="1">
      <c r="B33" s="17"/>
      <c r="C33" s="17"/>
      <c r="D33" s="17"/>
      <c r="E33" s="17"/>
      <c r="F33" s="17"/>
      <c r="G33" s="17"/>
      <c r="H33" s="17"/>
      <c r="I33" s="17"/>
      <c r="J33" s="17"/>
      <c r="K33" s="17"/>
      <c r="L33" s="17"/>
      <c r="M33" s="17"/>
      <c r="N33" s="17"/>
      <c r="O33" s="17"/>
    </row>
    <row r="34" spans="2:15" s="69" customFormat="1">
      <c r="B34" s="17"/>
      <c r="C34" s="17"/>
      <c r="D34" s="17"/>
      <c r="E34" s="17"/>
      <c r="F34" s="17"/>
      <c r="G34" s="17"/>
      <c r="H34" s="17"/>
      <c r="I34" s="17"/>
      <c r="J34" s="17"/>
      <c r="K34" s="17"/>
      <c r="L34" s="17"/>
      <c r="M34" s="17"/>
      <c r="N34" s="17"/>
      <c r="O34" s="17"/>
    </row>
    <row r="35" spans="2:15" s="69" customFormat="1"/>
    <row r="36" spans="2:15" s="69" customFormat="1"/>
    <row r="37" spans="2:15" s="69" customFormat="1"/>
    <row r="38" spans="2:15" s="69" customFormat="1"/>
    <row r="39" spans="2:15" s="69" customFormat="1"/>
    <row r="40" spans="2:15" s="69"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Z48"/>
  <sheetViews>
    <sheetView showGridLines="0" view="pageBreakPreview" zoomScale="55" zoomScaleNormal="100" zoomScaleSheetLayoutView="55" workbookViewId="0">
      <selection activeCell="Q31" sqref="Q31"/>
    </sheetView>
  </sheetViews>
  <sheetFormatPr baseColWidth="10" defaultColWidth="11.5703125" defaultRowHeight="15"/>
  <cols>
    <col min="1" max="1" width="16.28515625" style="69" customWidth="1"/>
    <col min="2" max="2" width="20.85546875" style="69" customWidth="1"/>
    <col min="3" max="3" width="12.5703125" style="69" customWidth="1"/>
    <col min="4" max="4" width="18.42578125" style="69" customWidth="1"/>
    <col min="5" max="5" width="17" style="69" customWidth="1"/>
    <col min="6" max="6" width="20.5703125" style="69" customWidth="1"/>
    <col min="7" max="7" width="19.85546875" style="69" customWidth="1"/>
    <col min="8" max="8" width="17.28515625" style="69" customWidth="1"/>
    <col min="9" max="9" width="22.42578125" style="69" customWidth="1"/>
    <col min="10" max="10" width="21.28515625" style="69" customWidth="1"/>
    <col min="11" max="11" width="27" style="69" customWidth="1"/>
    <col min="12" max="12" width="18.28515625" style="69" customWidth="1"/>
    <col min="13" max="13" width="22.140625" style="69" customWidth="1"/>
    <col min="14" max="14" width="6.42578125" style="69" customWidth="1"/>
    <col min="15" max="16" width="11.5703125" style="69"/>
    <col min="17" max="19" width="15.140625" style="69" customWidth="1"/>
    <col min="20" max="20" width="20.85546875" style="69" customWidth="1"/>
    <col min="21" max="22" width="11.5703125" style="69"/>
    <col min="23" max="26" width="0" style="69" hidden="1" customWidth="1"/>
    <col min="27" max="16384" width="11.5703125" style="69"/>
  </cols>
  <sheetData>
    <row r="1" spans="1:26" ht="100.5" customHeight="1">
      <c r="A1" s="2322"/>
      <c r="B1" s="2322"/>
      <c r="C1" s="2322"/>
      <c r="D1" s="2322"/>
      <c r="E1" s="2322"/>
      <c r="F1" s="2322"/>
      <c r="G1" s="2322"/>
      <c r="H1" s="2322"/>
      <c r="I1" s="2322"/>
      <c r="J1" s="2322"/>
      <c r="K1" s="2322"/>
      <c r="L1" s="2322"/>
      <c r="M1" s="2322"/>
    </row>
    <row r="2" spans="1:26" ht="45.75" customHeight="1">
      <c r="A2" s="537" t="s">
        <v>110</v>
      </c>
      <c r="B2" s="537" t="s">
        <v>861</v>
      </c>
      <c r="C2" s="611" t="s">
        <v>29</v>
      </c>
      <c r="D2" s="611" t="s">
        <v>111</v>
      </c>
      <c r="E2" s="611" t="s">
        <v>126</v>
      </c>
      <c r="F2" s="611" t="s">
        <v>62</v>
      </c>
      <c r="G2" s="612" t="s">
        <v>127</v>
      </c>
      <c r="H2" s="13"/>
      <c r="M2" s="50"/>
    </row>
    <row r="3" spans="1:26" ht="20.100000000000001" customHeight="1">
      <c r="A3" s="538" t="s">
        <v>112</v>
      </c>
      <c r="B3" s="1039">
        <f>+D3+F3</f>
        <v>33662</v>
      </c>
      <c r="C3" s="1004">
        <f>+B3/$B$18</f>
        <v>1.6510635876765187E-2</v>
      </c>
      <c r="D3" s="1336">
        <v>20604</v>
      </c>
      <c r="E3" s="1337">
        <f>D3/B3</f>
        <v>0.61208484344364567</v>
      </c>
      <c r="F3" s="1336">
        <v>13058</v>
      </c>
      <c r="G3" s="1005">
        <f>+F3/B3</f>
        <v>0.38791515655635433</v>
      </c>
      <c r="H3" s="13"/>
      <c r="I3" s="658"/>
      <c r="K3" s="168"/>
      <c r="M3" s="50"/>
      <c r="W3" s="2325" t="s">
        <v>109</v>
      </c>
      <c r="X3" s="2326"/>
      <c r="Y3" s="2326"/>
    </row>
    <row r="4" spans="1:26" ht="20.100000000000001" customHeight="1">
      <c r="A4" s="538" t="s">
        <v>37</v>
      </c>
      <c r="B4" s="1039">
        <f t="shared" ref="B4:B16" si="0">+D4+F4</f>
        <v>251414</v>
      </c>
      <c r="C4" s="1004">
        <f t="shared" ref="C4:C17" si="1">+B4/$B$18</f>
        <v>0.12331427153232258</v>
      </c>
      <c r="D4" s="1336">
        <v>147381</v>
      </c>
      <c r="E4" s="1337">
        <f t="shared" ref="E4:E18" si="2">D4/B4</f>
        <v>0.5862084052598503</v>
      </c>
      <c r="F4" s="1336">
        <v>104033</v>
      </c>
      <c r="G4" s="1005">
        <f t="shared" ref="G4:G18" si="3">+F4/B4</f>
        <v>0.4137915947401497</v>
      </c>
      <c r="H4" s="13"/>
      <c r="I4" s="1545"/>
      <c r="J4" s="1546"/>
      <c r="K4" s="1547"/>
      <c r="L4" s="1545"/>
      <c r="M4" s="1546"/>
      <c r="N4" s="1548"/>
      <c r="W4" s="91" t="s">
        <v>110</v>
      </c>
      <c r="X4" s="91" t="s">
        <v>111</v>
      </c>
      <c r="Y4" s="91" t="s">
        <v>62</v>
      </c>
    </row>
    <row r="5" spans="1:26" ht="20.100000000000001" customHeight="1">
      <c r="A5" s="538" t="s">
        <v>38</v>
      </c>
      <c r="B5" s="1039">
        <f t="shared" si="0"/>
        <v>332158</v>
      </c>
      <c r="C5" s="1004">
        <f t="shared" si="1"/>
        <v>0.16291782400197763</v>
      </c>
      <c r="D5" s="1336">
        <v>188377</v>
      </c>
      <c r="E5" s="1337">
        <f t="shared" si="2"/>
        <v>0.56713070285827827</v>
      </c>
      <c r="F5" s="1336">
        <v>143781</v>
      </c>
      <c r="G5" s="1005">
        <f t="shared" si="3"/>
        <v>0.43286929714172173</v>
      </c>
      <c r="H5" s="13"/>
      <c r="I5" s="1545"/>
      <c r="J5" s="1546"/>
      <c r="K5" s="1547"/>
      <c r="L5" s="1545"/>
      <c r="M5" s="1546"/>
      <c r="N5" s="1548"/>
      <c r="W5" s="92" t="s">
        <v>112</v>
      </c>
      <c r="X5" s="55">
        <v>13968</v>
      </c>
      <c r="Y5" s="55">
        <f>8829*-1</f>
        <v>-8829</v>
      </c>
    </row>
    <row r="6" spans="1:26" ht="20.100000000000001" customHeight="1">
      <c r="A6" s="538" t="s">
        <v>39</v>
      </c>
      <c r="B6" s="1039">
        <f t="shared" si="0"/>
        <v>294842</v>
      </c>
      <c r="C6" s="1004">
        <f t="shared" si="1"/>
        <v>0.14461496355466702</v>
      </c>
      <c r="D6" s="1336">
        <v>163928</v>
      </c>
      <c r="E6" s="1337">
        <f t="shared" si="2"/>
        <v>0.55598591788144158</v>
      </c>
      <c r="F6" s="1336">
        <v>130914</v>
      </c>
      <c r="G6" s="1005">
        <f t="shared" si="3"/>
        <v>0.44401408211855842</v>
      </c>
      <c r="H6" s="13"/>
      <c r="I6" s="1545"/>
      <c r="J6" s="1546"/>
      <c r="K6" s="1547"/>
      <c r="L6" s="1545"/>
      <c r="M6" s="1546"/>
      <c r="N6" s="1548"/>
      <c r="W6" s="92" t="s">
        <v>37</v>
      </c>
      <c r="X6" s="55">
        <v>94691</v>
      </c>
      <c r="Y6" s="55">
        <f>65301*-1</f>
        <v>-65301</v>
      </c>
    </row>
    <row r="7" spans="1:26" ht="20.100000000000001" customHeight="1">
      <c r="A7" s="538" t="s">
        <v>40</v>
      </c>
      <c r="B7" s="1039">
        <f t="shared" si="0"/>
        <v>278745</v>
      </c>
      <c r="C7" s="1004">
        <f t="shared" si="1"/>
        <v>0.13671966007572076</v>
      </c>
      <c r="D7" s="1336">
        <v>152295</v>
      </c>
      <c r="E7" s="1337">
        <f t="shared" si="2"/>
        <v>0.54635957595651941</v>
      </c>
      <c r="F7" s="1336">
        <v>126450</v>
      </c>
      <c r="G7" s="1005">
        <f t="shared" si="3"/>
        <v>0.45364042404348059</v>
      </c>
      <c r="H7" s="13"/>
      <c r="I7" s="1545"/>
      <c r="J7" s="1546"/>
      <c r="K7" s="1547"/>
      <c r="L7" s="1545"/>
      <c r="M7" s="1546"/>
      <c r="N7" s="1548"/>
      <c r="W7" s="92" t="s">
        <v>38</v>
      </c>
      <c r="X7" s="55">
        <v>114856</v>
      </c>
      <c r="Y7" s="55">
        <v>-87226</v>
      </c>
      <c r="Z7" s="55" t="e">
        <f t="shared" ref="Z7:Z19" si="4">Y7*$C$31</f>
        <v>#VALUE!</v>
      </c>
    </row>
    <row r="8" spans="1:26" ht="20.100000000000001" customHeight="1">
      <c r="A8" s="538" t="s">
        <v>41</v>
      </c>
      <c r="B8" s="1039">
        <f t="shared" si="0"/>
        <v>230712</v>
      </c>
      <c r="C8" s="1004">
        <f t="shared" si="1"/>
        <v>0.11316029423089091</v>
      </c>
      <c r="D8" s="1336">
        <v>126028</v>
      </c>
      <c r="E8" s="1337">
        <f t="shared" si="2"/>
        <v>0.54625680502097851</v>
      </c>
      <c r="F8" s="1336">
        <v>104684</v>
      </c>
      <c r="G8" s="1005">
        <f t="shared" si="3"/>
        <v>0.45374319497902149</v>
      </c>
      <c r="H8" s="13"/>
      <c r="I8" s="1545"/>
      <c r="J8" s="1546"/>
      <c r="K8" s="1547"/>
      <c r="L8" s="1545"/>
      <c r="M8" s="1546"/>
      <c r="N8" s="1548"/>
      <c r="W8" s="92" t="s">
        <v>39</v>
      </c>
      <c r="X8" s="55">
        <v>110599</v>
      </c>
      <c r="Y8" s="55">
        <v>-88163</v>
      </c>
      <c r="Z8" s="55" t="e">
        <f t="shared" si="4"/>
        <v>#VALUE!</v>
      </c>
    </row>
    <row r="9" spans="1:26" ht="20.100000000000001" customHeight="1">
      <c r="A9" s="538" t="s">
        <v>42</v>
      </c>
      <c r="B9" s="1039">
        <f t="shared" si="0"/>
        <v>194906</v>
      </c>
      <c r="C9" s="1004">
        <f t="shared" si="1"/>
        <v>9.5598062984873014E-2</v>
      </c>
      <c r="D9" s="1336">
        <v>107032</v>
      </c>
      <c r="E9" s="1337">
        <f t="shared" si="2"/>
        <v>0.54914676818568953</v>
      </c>
      <c r="F9" s="1336">
        <v>87874</v>
      </c>
      <c r="G9" s="1005">
        <f t="shared" si="3"/>
        <v>0.45085323181431047</v>
      </c>
      <c r="H9" s="13"/>
      <c r="I9" s="1545"/>
      <c r="J9" s="1546"/>
      <c r="K9" s="1547"/>
      <c r="L9" s="1545"/>
      <c r="M9" s="1546"/>
      <c r="N9" s="1548"/>
      <c r="W9" s="92" t="s">
        <v>40</v>
      </c>
      <c r="X9" s="55">
        <v>94068</v>
      </c>
      <c r="Y9" s="55">
        <v>-78209</v>
      </c>
      <c r="Z9" s="55" t="e">
        <f t="shared" si="4"/>
        <v>#VALUE!</v>
      </c>
    </row>
    <row r="10" spans="1:26" ht="20.100000000000001" customHeight="1">
      <c r="A10" s="538" t="s">
        <v>43</v>
      </c>
      <c r="B10" s="1039">
        <f t="shared" si="0"/>
        <v>161836</v>
      </c>
      <c r="C10" s="1004">
        <f t="shared" si="1"/>
        <v>7.937779299364775E-2</v>
      </c>
      <c r="D10" s="1336">
        <v>90197</v>
      </c>
      <c r="E10" s="1337">
        <f t="shared" si="2"/>
        <v>0.55733582144887417</v>
      </c>
      <c r="F10" s="1336">
        <v>71639</v>
      </c>
      <c r="G10" s="1005">
        <f t="shared" si="3"/>
        <v>0.44266417855112583</v>
      </c>
      <c r="H10" s="13"/>
      <c r="I10" s="1545"/>
      <c r="J10" s="1546"/>
      <c r="K10" s="1547"/>
      <c r="L10" s="1545"/>
      <c r="M10" s="1546"/>
      <c r="N10" s="1548"/>
      <c r="W10" s="92" t="s">
        <v>41</v>
      </c>
      <c r="X10" s="55">
        <v>82896</v>
      </c>
      <c r="Y10" s="55">
        <v>-70646</v>
      </c>
      <c r="Z10" s="55" t="e">
        <f t="shared" si="4"/>
        <v>#VALUE!</v>
      </c>
    </row>
    <row r="11" spans="1:26" ht="20.100000000000001" customHeight="1">
      <c r="A11" s="538" t="s">
        <v>44</v>
      </c>
      <c r="B11" s="1039">
        <f t="shared" si="0"/>
        <v>111369</v>
      </c>
      <c r="C11" s="1004">
        <f t="shared" si="1"/>
        <v>5.4624591734283821E-2</v>
      </c>
      <c r="D11" s="1336">
        <v>64521</v>
      </c>
      <c r="E11" s="1337">
        <f t="shared" si="2"/>
        <v>0.57934434178272232</v>
      </c>
      <c r="F11" s="1336">
        <v>46848</v>
      </c>
      <c r="G11" s="1005">
        <f t="shared" si="3"/>
        <v>0.42065565821727768</v>
      </c>
      <c r="H11" s="13"/>
      <c r="I11" s="1545"/>
      <c r="J11" s="1546"/>
      <c r="K11" s="1547"/>
      <c r="L11" s="1545"/>
      <c r="M11" s="1546"/>
      <c r="N11" s="1548"/>
      <c r="W11" s="92" t="s">
        <v>42</v>
      </c>
      <c r="X11" s="55">
        <v>68381</v>
      </c>
      <c r="Y11" s="55">
        <v>-56998</v>
      </c>
      <c r="Z11" s="55" t="e">
        <f t="shared" si="4"/>
        <v>#VALUE!</v>
      </c>
    </row>
    <row r="12" spans="1:26" ht="20.100000000000001" customHeight="1">
      <c r="A12" s="538" t="s">
        <v>45</v>
      </c>
      <c r="B12" s="1039">
        <f t="shared" si="0"/>
        <v>70684</v>
      </c>
      <c r="C12" s="1004">
        <f t="shared" si="1"/>
        <v>3.4669294347135358E-2</v>
      </c>
      <c r="D12" s="1336">
        <v>42645</v>
      </c>
      <c r="E12" s="1337">
        <f t="shared" si="2"/>
        <v>0.60331899722709526</v>
      </c>
      <c r="F12" s="1336">
        <v>28039</v>
      </c>
      <c r="G12" s="1005">
        <f t="shared" si="3"/>
        <v>0.39668100277290474</v>
      </c>
      <c r="H12" s="13"/>
      <c r="I12" s="1545"/>
      <c r="J12" s="1546"/>
      <c r="K12" s="1547"/>
      <c r="L12" s="1545"/>
      <c r="M12" s="1546"/>
      <c r="N12" s="1548"/>
      <c r="W12" s="92" t="s">
        <v>43</v>
      </c>
      <c r="X12" s="55">
        <v>53231</v>
      </c>
      <c r="Y12" s="55">
        <v>-40454</v>
      </c>
      <c r="Z12" s="55" t="e">
        <f t="shared" si="4"/>
        <v>#VALUE!</v>
      </c>
    </row>
    <row r="13" spans="1:26" ht="20.100000000000001" customHeight="1">
      <c r="A13" s="538" t="s">
        <v>113</v>
      </c>
      <c r="B13" s="1039">
        <f t="shared" si="0"/>
        <v>39325</v>
      </c>
      <c r="C13" s="1004">
        <f t="shared" si="1"/>
        <v>1.9288240623070257E-2</v>
      </c>
      <c r="D13" s="1336">
        <v>25182</v>
      </c>
      <c r="E13" s="1337">
        <f t="shared" si="2"/>
        <v>0.6403560076287349</v>
      </c>
      <c r="F13" s="1336">
        <v>14143</v>
      </c>
      <c r="G13" s="1005">
        <f t="shared" si="3"/>
        <v>0.3596439923712651</v>
      </c>
      <c r="H13" s="13"/>
      <c r="I13" s="1545"/>
      <c r="J13" s="1546"/>
      <c r="K13" s="1547"/>
      <c r="L13" s="1545"/>
      <c r="M13" s="1546"/>
      <c r="N13" s="1548"/>
      <c r="W13" s="92" t="s">
        <v>44</v>
      </c>
      <c r="X13" s="55">
        <v>39299</v>
      </c>
      <c r="Y13" s="55">
        <v>-25509</v>
      </c>
      <c r="Z13" s="55" t="e">
        <f t="shared" si="4"/>
        <v>#VALUE!</v>
      </c>
    </row>
    <row r="14" spans="1:26" ht="20.100000000000001" customHeight="1">
      <c r="A14" s="538" t="s">
        <v>114</v>
      </c>
      <c r="B14" s="1039">
        <f t="shared" si="0"/>
        <v>20189</v>
      </c>
      <c r="C14" s="1004">
        <f t="shared" si="1"/>
        <v>9.9023595661580522E-3</v>
      </c>
      <c r="D14" s="1336">
        <v>13268</v>
      </c>
      <c r="E14" s="1337">
        <f t="shared" si="2"/>
        <v>0.65718955867056317</v>
      </c>
      <c r="F14" s="1336">
        <v>6921</v>
      </c>
      <c r="G14" s="1005">
        <f t="shared" si="3"/>
        <v>0.34281044132943683</v>
      </c>
      <c r="H14" s="13"/>
      <c r="I14" s="1545"/>
      <c r="J14" s="1546"/>
      <c r="K14" s="1547"/>
      <c r="L14" s="1545"/>
      <c r="M14" s="1546"/>
      <c r="N14" s="1548"/>
      <c r="W14" s="92" t="s">
        <v>45</v>
      </c>
      <c r="X14" s="55">
        <v>25049</v>
      </c>
      <c r="Y14" s="55">
        <v>-13161</v>
      </c>
      <c r="Z14" s="55" t="e">
        <f t="shared" si="4"/>
        <v>#VALUE!</v>
      </c>
    </row>
    <row r="15" spans="1:26" ht="20.100000000000001" customHeight="1">
      <c r="A15" s="538" t="s">
        <v>115</v>
      </c>
      <c r="B15" s="1039">
        <f t="shared" si="0"/>
        <v>10674</v>
      </c>
      <c r="C15" s="1004">
        <f t="shared" si="1"/>
        <v>5.2354146321844097E-3</v>
      </c>
      <c r="D15" s="1336">
        <v>7037</v>
      </c>
      <c r="E15" s="1337">
        <f t="shared" si="2"/>
        <v>0.65926550496533631</v>
      </c>
      <c r="F15" s="1336">
        <v>3637</v>
      </c>
      <c r="G15" s="1005">
        <f t="shared" si="3"/>
        <v>0.34073449503466369</v>
      </c>
      <c r="H15" s="13"/>
      <c r="I15" s="1545"/>
      <c r="J15" s="1549"/>
      <c r="K15" s="1547"/>
      <c r="L15" s="1545"/>
      <c r="M15" s="1549"/>
      <c r="N15" s="1548"/>
      <c r="W15" s="92" t="s">
        <v>113</v>
      </c>
      <c r="X15" s="55">
        <v>13405</v>
      </c>
      <c r="Y15" s="55">
        <v>-5601</v>
      </c>
      <c r="Z15" s="55" t="e">
        <f t="shared" si="4"/>
        <v>#VALUE!</v>
      </c>
    </row>
    <row r="16" spans="1:26" ht="20.100000000000001" customHeight="1">
      <c r="A16" s="538" t="s">
        <v>116</v>
      </c>
      <c r="B16" s="1039">
        <f t="shared" si="0"/>
        <v>4974</v>
      </c>
      <c r="C16" s="1004">
        <f t="shared" si="1"/>
        <v>2.439662018033095E-3</v>
      </c>
      <c r="D16" s="1336">
        <v>3178</v>
      </c>
      <c r="E16" s="1337">
        <f t="shared" si="2"/>
        <v>0.63892239646160032</v>
      </c>
      <c r="F16" s="1336">
        <v>1796</v>
      </c>
      <c r="G16" s="1005">
        <f t="shared" si="3"/>
        <v>0.36107760353839968</v>
      </c>
      <c r="H16" s="13"/>
      <c r="I16" s="1545"/>
      <c r="J16" s="1549"/>
      <c r="K16" s="1547"/>
      <c r="L16" s="1545"/>
      <c r="M16" s="1549"/>
      <c r="N16" s="1548"/>
      <c r="W16" s="92" t="s">
        <v>114</v>
      </c>
      <c r="X16" s="55">
        <v>7875</v>
      </c>
      <c r="Y16" s="55">
        <v>-2898</v>
      </c>
      <c r="Z16" s="55" t="e">
        <f t="shared" si="4"/>
        <v>#VALUE!</v>
      </c>
    </row>
    <row r="17" spans="1:26" ht="20.100000000000001" customHeight="1">
      <c r="A17" s="538" t="s">
        <v>117</v>
      </c>
      <c r="B17" s="1039">
        <f>+D17+F17</f>
        <v>3317</v>
      </c>
      <c r="C17" s="1004">
        <f t="shared" si="1"/>
        <v>1.62693182827016E-3</v>
      </c>
      <c r="D17" s="1336">
        <f>2126+11</f>
        <v>2137</v>
      </c>
      <c r="E17" s="1337">
        <f t="shared" si="2"/>
        <v>0.64425685860717519</v>
      </c>
      <c r="F17" s="1336">
        <v>1180</v>
      </c>
      <c r="G17" s="1005">
        <f t="shared" si="3"/>
        <v>0.35574314139282487</v>
      </c>
      <c r="H17" s="13"/>
      <c r="I17" s="1545"/>
      <c r="J17" s="1549"/>
      <c r="K17" s="1547"/>
      <c r="L17" s="1545"/>
      <c r="M17" s="1549"/>
      <c r="N17" s="1548"/>
      <c r="W17" s="92" t="s">
        <v>115</v>
      </c>
      <c r="X17" s="55">
        <v>3939</v>
      </c>
      <c r="Y17" s="55">
        <v>-1434</v>
      </c>
      <c r="Z17" s="55" t="e">
        <f t="shared" si="4"/>
        <v>#VALUE!</v>
      </c>
    </row>
    <row r="18" spans="1:26" ht="23.25" customHeight="1">
      <c r="A18" s="539" t="s">
        <v>17</v>
      </c>
      <c r="B18" s="1064">
        <f>SUM(B3:B17)</f>
        <v>2038807</v>
      </c>
      <c r="C18" s="1062">
        <f>SUM(C3:C17)</f>
        <v>1.0000000000000002</v>
      </c>
      <c r="D18" s="1334">
        <f>SUM(D3:D17)</f>
        <v>1153810</v>
      </c>
      <c r="E18" s="1335">
        <f t="shared" si="2"/>
        <v>0.56592409188314541</v>
      </c>
      <c r="F18" s="1334">
        <f>SUM(F3:F17)</f>
        <v>884997</v>
      </c>
      <c r="G18" s="1063">
        <f t="shared" si="3"/>
        <v>0.43407590811685459</v>
      </c>
      <c r="H18" s="13"/>
      <c r="I18" s="1545"/>
      <c r="J18" s="1549"/>
      <c r="K18" s="1547"/>
      <c r="L18" s="1545"/>
      <c r="M18" s="1549"/>
      <c r="N18" s="1548"/>
      <c r="W18" s="92" t="s">
        <v>116</v>
      </c>
      <c r="X18" s="55">
        <v>1841</v>
      </c>
      <c r="Y18" s="55">
        <v>-673</v>
      </c>
      <c r="Z18" s="55" t="e">
        <f t="shared" si="4"/>
        <v>#VALUE!</v>
      </c>
    </row>
    <row r="19" spans="1:26">
      <c r="A19" s="17"/>
      <c r="B19" s="17"/>
      <c r="C19" s="17"/>
      <c r="D19" s="17"/>
      <c r="E19" s="17"/>
      <c r="F19" s="17"/>
      <c r="G19" s="17"/>
      <c r="H19" s="17"/>
      <c r="I19" s="53"/>
      <c r="J19" s="52"/>
      <c r="L19" s="51"/>
      <c r="M19" s="32"/>
      <c r="W19" s="92" t="s">
        <v>117</v>
      </c>
      <c r="X19" s="55">
        <v>855</v>
      </c>
      <c r="Y19" s="55">
        <v>-303</v>
      </c>
      <c r="Z19" s="55" t="e">
        <f t="shared" si="4"/>
        <v>#VALUE!</v>
      </c>
    </row>
    <row r="20" spans="1:26">
      <c r="B20" s="17"/>
      <c r="C20" s="17"/>
      <c r="D20" s="17"/>
      <c r="E20" s="17"/>
      <c r="F20" s="17"/>
      <c r="G20" s="17"/>
      <c r="H20" s="17"/>
      <c r="I20" s="53"/>
      <c r="J20" s="31"/>
      <c r="L20" s="31"/>
      <c r="M20" s="31"/>
      <c r="W20" s="92" t="s">
        <v>17</v>
      </c>
      <c r="X20" s="56">
        <f>SUM(X5:X19)</f>
        <v>724953</v>
      </c>
      <c r="Y20" s="56">
        <f>SUM(Y5:Y19)</f>
        <v>-545405</v>
      </c>
    </row>
    <row r="21" spans="1:26">
      <c r="B21" s="17"/>
      <c r="C21" s="17"/>
      <c r="D21" s="17"/>
      <c r="E21" s="17"/>
      <c r="F21" s="17"/>
      <c r="G21" s="17"/>
      <c r="H21" s="17"/>
      <c r="I21" s="17"/>
      <c r="J21" s="17"/>
      <c r="L21" s="17"/>
      <c r="M21" s="17"/>
    </row>
    <row r="22" spans="1:26">
      <c r="B22" s="17"/>
      <c r="C22" s="17"/>
      <c r="D22" s="17"/>
      <c r="E22" s="17"/>
      <c r="F22" s="17"/>
      <c r="G22" s="17"/>
      <c r="H22" s="17"/>
      <c r="I22" s="17"/>
      <c r="J22" s="17"/>
      <c r="K22" s="17"/>
      <c r="L22" s="17"/>
      <c r="M22" s="17"/>
    </row>
    <row r="23" spans="1:26">
      <c r="B23" s="17"/>
      <c r="C23" s="17"/>
      <c r="D23" s="17"/>
      <c r="E23" s="17"/>
      <c r="F23" s="17"/>
      <c r="G23" s="17"/>
      <c r="H23" s="17"/>
      <c r="I23" s="17"/>
      <c r="J23" s="17"/>
      <c r="K23" s="17"/>
      <c r="L23" s="17"/>
      <c r="M23" s="17"/>
    </row>
    <row r="24" spans="1:26">
      <c r="B24" s="17"/>
      <c r="C24" s="17"/>
      <c r="D24" s="17"/>
      <c r="E24" s="17"/>
      <c r="F24" s="17"/>
      <c r="G24" s="17"/>
      <c r="H24" s="17"/>
      <c r="I24" s="17"/>
      <c r="J24" s="17"/>
      <c r="K24" s="17"/>
      <c r="L24" s="17"/>
      <c r="M24" s="17"/>
    </row>
    <row r="25" spans="1:26">
      <c r="B25" s="17"/>
      <c r="C25" s="17"/>
      <c r="D25" s="17"/>
      <c r="E25" s="17"/>
      <c r="F25" s="17"/>
      <c r="G25" s="17"/>
      <c r="H25" s="17"/>
      <c r="I25" s="17"/>
      <c r="J25" s="17"/>
      <c r="K25" s="17"/>
      <c r="L25" s="17"/>
      <c r="M25" s="17"/>
    </row>
    <row r="26" spans="1:26">
      <c r="B26" s="17"/>
      <c r="C26" s="17"/>
      <c r="D26" s="17"/>
      <c r="E26" s="17"/>
      <c r="F26" s="17"/>
      <c r="G26" s="17"/>
      <c r="H26" s="17"/>
      <c r="I26" s="17"/>
      <c r="J26" s="17"/>
      <c r="K26" s="17"/>
      <c r="L26" s="17"/>
      <c r="M26" s="17"/>
    </row>
    <row r="27" spans="1:26">
      <c r="B27" s="17"/>
      <c r="G27" s="17"/>
      <c r="H27" s="17"/>
      <c r="I27" s="17"/>
      <c r="J27" s="17"/>
      <c r="K27" s="17"/>
      <c r="L27" s="17"/>
      <c r="M27" s="17"/>
    </row>
    <row r="28" spans="1:26">
      <c r="B28" s="17"/>
      <c r="C28" s="2323" t="s">
        <v>110</v>
      </c>
      <c r="G28" s="17"/>
      <c r="H28" s="17"/>
      <c r="I28" s="17"/>
      <c r="J28" s="17"/>
      <c r="K28" s="17"/>
      <c r="L28" s="17"/>
      <c r="M28" s="17"/>
    </row>
    <row r="29" spans="1:26" ht="15.75">
      <c r="B29" s="17"/>
      <c r="C29" s="2324"/>
      <c r="D29" s="115" t="s">
        <v>62</v>
      </c>
      <c r="E29" s="178" t="s">
        <v>111</v>
      </c>
      <c r="G29" s="17"/>
      <c r="H29" s="17"/>
      <c r="I29" s="17"/>
      <c r="J29" s="17"/>
      <c r="K29" s="17"/>
      <c r="L29" s="17"/>
      <c r="M29" s="17"/>
    </row>
    <row r="30" spans="1:26" ht="15.75">
      <c r="B30" s="17"/>
      <c r="C30" s="122" t="s">
        <v>112</v>
      </c>
      <c r="D30" s="118">
        <f t="shared" ref="D30:D44" si="5">F3*-1</f>
        <v>-13058</v>
      </c>
      <c r="E30" s="116">
        <f t="shared" ref="E30:E44" si="6">+D3</f>
        <v>20604</v>
      </c>
      <c r="G30" s="17"/>
      <c r="H30" s="17"/>
      <c r="I30" s="17"/>
      <c r="J30" s="17"/>
      <c r="K30" s="17"/>
      <c r="L30" s="17"/>
      <c r="M30" s="17"/>
    </row>
    <row r="31" spans="1:26" ht="15.75">
      <c r="B31" s="17"/>
      <c r="C31" s="122" t="s">
        <v>37</v>
      </c>
      <c r="D31" s="118">
        <f t="shared" si="5"/>
        <v>-104033</v>
      </c>
      <c r="E31" s="116">
        <f t="shared" si="6"/>
        <v>147381</v>
      </c>
      <c r="G31" s="17"/>
      <c r="H31" s="17"/>
      <c r="I31" s="17"/>
      <c r="J31" s="17"/>
      <c r="K31" s="17"/>
      <c r="L31" s="17"/>
      <c r="M31" s="17"/>
    </row>
    <row r="32" spans="1:26" ht="15.75">
      <c r="B32" s="17"/>
      <c r="C32" s="122" t="s">
        <v>38</v>
      </c>
      <c r="D32" s="118">
        <f t="shared" si="5"/>
        <v>-143781</v>
      </c>
      <c r="E32" s="116">
        <f t="shared" si="6"/>
        <v>188377</v>
      </c>
      <c r="G32" s="17"/>
      <c r="H32" s="17"/>
      <c r="I32" s="17"/>
      <c r="J32" s="17"/>
      <c r="K32" s="17"/>
      <c r="L32" s="17"/>
      <c r="M32" s="17"/>
    </row>
    <row r="33" spans="2:19" ht="15.75">
      <c r="B33" s="17"/>
      <c r="C33" s="122" t="s">
        <v>39</v>
      </c>
      <c r="D33" s="118">
        <f t="shared" si="5"/>
        <v>-130914</v>
      </c>
      <c r="E33" s="116">
        <f t="shared" si="6"/>
        <v>163928</v>
      </c>
      <c r="G33" s="17"/>
      <c r="H33" s="17"/>
      <c r="I33" s="17"/>
      <c r="J33" s="17"/>
      <c r="K33" s="17"/>
      <c r="L33" s="17"/>
      <c r="M33" s="17"/>
    </row>
    <row r="34" spans="2:19" ht="15.75">
      <c r="B34" s="17"/>
      <c r="C34" s="122" t="s">
        <v>40</v>
      </c>
      <c r="D34" s="118">
        <f t="shared" si="5"/>
        <v>-126450</v>
      </c>
      <c r="E34" s="116">
        <f t="shared" si="6"/>
        <v>152295</v>
      </c>
      <c r="G34" s="17"/>
      <c r="H34" s="17"/>
      <c r="I34" s="17"/>
      <c r="J34" s="17"/>
      <c r="K34" s="17"/>
      <c r="L34" s="17"/>
      <c r="M34" s="17"/>
      <c r="N34" s="53"/>
      <c r="O34" s="53"/>
      <c r="P34" s="53"/>
      <c r="Q34" s="53"/>
      <c r="R34" s="18"/>
      <c r="S34" s="18"/>
    </row>
    <row r="35" spans="2:19" ht="15.75">
      <c r="B35" s="17"/>
      <c r="C35" s="122" t="s">
        <v>41</v>
      </c>
      <c r="D35" s="118">
        <f t="shared" si="5"/>
        <v>-104684</v>
      </c>
      <c r="E35" s="116">
        <f t="shared" si="6"/>
        <v>126028</v>
      </c>
      <c r="G35" s="17"/>
      <c r="H35" s="17"/>
      <c r="I35" s="17"/>
      <c r="J35" s="17"/>
      <c r="K35" s="17"/>
      <c r="L35" s="17"/>
      <c r="M35" s="17"/>
      <c r="N35" s="53"/>
      <c r="O35" s="53"/>
      <c r="P35" s="53"/>
      <c r="Q35" s="53"/>
      <c r="R35" s="18"/>
      <c r="S35" s="18"/>
    </row>
    <row r="36" spans="2:19" ht="15.75">
      <c r="B36" s="17"/>
      <c r="C36" s="122" t="s">
        <v>42</v>
      </c>
      <c r="D36" s="118">
        <f t="shared" si="5"/>
        <v>-87874</v>
      </c>
      <c r="E36" s="116">
        <f t="shared" si="6"/>
        <v>107032</v>
      </c>
      <c r="G36" s="17"/>
      <c r="H36" s="17"/>
      <c r="I36" s="17"/>
      <c r="J36" s="17"/>
      <c r="K36" s="17"/>
      <c r="L36" s="17"/>
      <c r="M36" s="17"/>
      <c r="N36" s="53"/>
      <c r="O36" s="53"/>
      <c r="P36" s="53"/>
      <c r="Q36" s="53"/>
      <c r="R36" s="18"/>
      <c r="S36" s="18"/>
    </row>
    <row r="37" spans="2:19" ht="15.75">
      <c r="B37" s="17"/>
      <c r="C37" s="122" t="s">
        <v>43</v>
      </c>
      <c r="D37" s="118">
        <f t="shared" si="5"/>
        <v>-71639</v>
      </c>
      <c r="E37" s="116">
        <f t="shared" si="6"/>
        <v>90197</v>
      </c>
      <c r="G37" s="17"/>
      <c r="H37" s="17"/>
      <c r="I37" s="17"/>
      <c r="J37" s="17"/>
      <c r="K37" s="17"/>
      <c r="L37" s="17"/>
      <c r="M37" s="17"/>
      <c r="N37" s="53"/>
      <c r="O37" s="53"/>
      <c r="P37" s="53"/>
      <c r="Q37" s="53"/>
      <c r="R37" s="18"/>
      <c r="S37" s="18"/>
    </row>
    <row r="38" spans="2:19" ht="15.75">
      <c r="B38" s="17"/>
      <c r="C38" s="122" t="s">
        <v>44</v>
      </c>
      <c r="D38" s="118">
        <f t="shared" si="5"/>
        <v>-46848</v>
      </c>
      <c r="E38" s="116">
        <f t="shared" si="6"/>
        <v>64521</v>
      </c>
      <c r="G38" s="17"/>
      <c r="H38" s="17"/>
      <c r="I38" s="17"/>
      <c r="J38" s="17"/>
      <c r="K38" s="17"/>
      <c r="L38" s="17"/>
      <c r="M38" s="17"/>
      <c r="N38" s="53"/>
      <c r="O38" s="53"/>
      <c r="P38" s="53"/>
      <c r="Q38" s="53"/>
      <c r="R38" s="18"/>
      <c r="S38" s="18"/>
    </row>
    <row r="39" spans="2:19" ht="15.75">
      <c r="B39" s="17"/>
      <c r="C39" s="122" t="s">
        <v>45</v>
      </c>
      <c r="D39" s="118">
        <f t="shared" si="5"/>
        <v>-28039</v>
      </c>
      <c r="E39" s="116">
        <f t="shared" si="6"/>
        <v>42645</v>
      </c>
      <c r="G39" s="17"/>
      <c r="H39" s="17"/>
      <c r="I39" s="17"/>
      <c r="J39" s="17"/>
      <c r="K39" s="17"/>
      <c r="L39" s="17"/>
      <c r="M39" s="17"/>
      <c r="N39" s="53"/>
      <c r="O39" s="53"/>
      <c r="P39" s="53"/>
      <c r="Q39" s="53"/>
      <c r="R39" s="18"/>
      <c r="S39" s="18"/>
    </row>
    <row r="40" spans="2:19" ht="15.75">
      <c r="B40" s="17"/>
      <c r="C40" s="122" t="s">
        <v>113</v>
      </c>
      <c r="D40" s="118">
        <f t="shared" si="5"/>
        <v>-14143</v>
      </c>
      <c r="E40" s="116">
        <f t="shared" si="6"/>
        <v>25182</v>
      </c>
      <c r="G40" s="17"/>
      <c r="H40" s="17"/>
      <c r="I40" s="17"/>
      <c r="J40" s="17"/>
      <c r="K40" s="17"/>
      <c r="L40" s="17"/>
      <c r="M40" s="17"/>
      <c r="N40" s="53"/>
      <c r="O40" s="53"/>
      <c r="P40" s="53"/>
      <c r="Q40" s="53"/>
      <c r="R40" s="18"/>
      <c r="S40" s="18"/>
    </row>
    <row r="41" spans="2:19" ht="15.75">
      <c r="B41" s="17"/>
      <c r="C41" s="122" t="s">
        <v>114</v>
      </c>
      <c r="D41" s="118">
        <f t="shared" si="5"/>
        <v>-6921</v>
      </c>
      <c r="E41" s="116">
        <f t="shared" si="6"/>
        <v>13268</v>
      </c>
      <c r="G41" s="17"/>
      <c r="H41" s="17"/>
      <c r="I41" s="17"/>
      <c r="J41" s="17"/>
      <c r="K41" s="17"/>
      <c r="L41" s="17"/>
      <c r="M41" s="17"/>
      <c r="N41" s="53"/>
      <c r="O41" s="53"/>
      <c r="P41" s="53"/>
      <c r="Q41" s="53"/>
      <c r="R41" s="18"/>
      <c r="S41" s="18"/>
    </row>
    <row r="42" spans="2:19" ht="15.75">
      <c r="B42" s="17"/>
      <c r="C42" s="122" t="s">
        <v>115</v>
      </c>
      <c r="D42" s="118">
        <f t="shared" si="5"/>
        <v>-3637</v>
      </c>
      <c r="E42" s="116">
        <f t="shared" si="6"/>
        <v>7037</v>
      </c>
      <c r="G42" s="17"/>
      <c r="H42" s="17"/>
      <c r="I42" s="17"/>
      <c r="J42" s="17"/>
      <c r="K42" s="17"/>
      <c r="L42" s="17"/>
      <c r="M42" s="17"/>
      <c r="N42" s="53"/>
      <c r="O42" s="53"/>
      <c r="P42" s="53"/>
      <c r="Q42" s="53"/>
      <c r="R42" s="18"/>
      <c r="S42" s="18"/>
    </row>
    <row r="43" spans="2:19" ht="15.75">
      <c r="B43" s="17"/>
      <c r="C43" s="122" t="s">
        <v>116</v>
      </c>
      <c r="D43" s="118">
        <f t="shared" si="5"/>
        <v>-1796</v>
      </c>
      <c r="E43" s="116">
        <f t="shared" si="6"/>
        <v>3178</v>
      </c>
      <c r="G43" s="17"/>
      <c r="H43" s="17"/>
      <c r="I43" s="17"/>
      <c r="J43" s="17"/>
      <c r="K43" s="17"/>
      <c r="L43" s="17"/>
      <c r="M43" s="17"/>
      <c r="N43" s="53"/>
      <c r="O43" s="53"/>
      <c r="P43" s="53"/>
      <c r="Q43" s="53"/>
      <c r="R43" s="18"/>
      <c r="S43" s="18"/>
    </row>
    <row r="44" spans="2:19" ht="15.75">
      <c r="B44" s="17"/>
      <c r="C44" s="122" t="s">
        <v>117</v>
      </c>
      <c r="D44" s="118">
        <f t="shared" si="5"/>
        <v>-1180</v>
      </c>
      <c r="E44" s="116">
        <f t="shared" si="6"/>
        <v>2137</v>
      </c>
      <c r="G44" s="17"/>
      <c r="H44" s="17"/>
      <c r="I44" s="17"/>
      <c r="J44" s="17"/>
      <c r="K44" s="17"/>
      <c r="L44" s="17"/>
      <c r="M44" s="17"/>
      <c r="N44" s="53"/>
      <c r="O44" s="53"/>
      <c r="P44" s="53"/>
      <c r="Q44" s="53"/>
      <c r="R44" s="18"/>
      <c r="S44" s="18"/>
    </row>
    <row r="45" spans="2:19">
      <c r="B45" s="17"/>
      <c r="G45" s="17"/>
      <c r="H45" s="17"/>
      <c r="I45" s="17"/>
      <c r="J45" s="17"/>
      <c r="K45" s="17"/>
      <c r="L45" s="17"/>
      <c r="M45" s="17"/>
      <c r="N45" s="53"/>
      <c r="O45" s="53"/>
      <c r="P45" s="53"/>
      <c r="Q45" s="53"/>
      <c r="R45" s="18"/>
      <c r="S45" s="18"/>
    </row>
    <row r="46" spans="2:19">
      <c r="N46" s="53"/>
      <c r="O46" s="53"/>
      <c r="P46" s="53"/>
      <c r="Q46" s="53"/>
      <c r="R46" s="18"/>
      <c r="S46" s="18"/>
    </row>
    <row r="47" spans="2:19">
      <c r="N47" s="53"/>
      <c r="O47" s="53"/>
      <c r="P47" s="53"/>
      <c r="Q47" s="53"/>
      <c r="R47" s="18"/>
      <c r="S47" s="123"/>
    </row>
    <row r="48" spans="2:19" ht="15.75">
      <c r="N48" s="53"/>
      <c r="O48" s="53"/>
      <c r="P48" s="53"/>
      <c r="Q48" s="124"/>
      <c r="R48" s="18"/>
      <c r="S48" s="123"/>
    </row>
  </sheetData>
  <mergeCells count="3">
    <mergeCell ref="A1:M1"/>
    <mergeCell ref="C28:C29"/>
    <mergeCell ref="W3:Y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H8" sqref="H8"/>
    </sheetView>
  </sheetViews>
  <sheetFormatPr baseColWidth="10" defaultColWidth="11.42578125" defaultRowHeight="15"/>
  <cols>
    <col min="1" max="1" width="13.85546875" style="50" customWidth="1"/>
    <col min="2" max="5" width="17" style="50" customWidth="1"/>
    <col min="6" max="6" width="15" style="50" customWidth="1"/>
    <col min="7" max="7" width="22" style="50" bestFit="1" customWidth="1"/>
    <col min="8" max="8" width="15.140625" style="50" bestFit="1" customWidth="1"/>
    <col min="9" max="9" width="14.140625" style="50" bestFit="1" customWidth="1"/>
    <col min="10" max="10" width="15.140625" style="50" bestFit="1" customWidth="1"/>
    <col min="11" max="11" width="18" style="50" customWidth="1"/>
    <col min="12" max="14" width="11.42578125" style="50"/>
    <col min="15" max="15" width="3.7109375" style="50" customWidth="1"/>
    <col min="16" max="16" width="13" style="50" bestFit="1" customWidth="1"/>
    <col min="17" max="17" width="15.140625" style="50" bestFit="1" customWidth="1"/>
    <col min="18" max="16384" width="11.42578125" style="50"/>
  </cols>
  <sheetData>
    <row r="1" spans="1:20" s="69" customFormat="1" ht="82.5" customHeight="1">
      <c r="A1" s="2327"/>
      <c r="B1" s="2327"/>
      <c r="C1" s="2327"/>
      <c r="D1" s="2327"/>
      <c r="E1" s="2327"/>
      <c r="F1" s="2327"/>
      <c r="G1" s="2327"/>
      <c r="H1" s="2327"/>
      <c r="I1" s="2327"/>
      <c r="J1" s="2327"/>
      <c r="K1" s="2327"/>
      <c r="L1" s="2327"/>
      <c r="M1" s="2327"/>
      <c r="N1" s="2327"/>
    </row>
    <row r="2" spans="1:20" s="69" customFormat="1" ht="7.5" customHeight="1">
      <c r="A2" s="2328"/>
      <c r="B2" s="2328"/>
      <c r="C2" s="2328"/>
      <c r="D2" s="2328"/>
      <c r="E2" s="2328"/>
      <c r="F2" s="2328"/>
      <c r="G2" s="2328"/>
      <c r="H2" s="2328"/>
      <c r="I2" s="2328"/>
      <c r="J2" s="2328"/>
      <c r="K2" s="2328"/>
      <c r="L2" s="2328"/>
      <c r="M2" s="2328"/>
      <c r="N2" s="2328"/>
    </row>
    <row r="3" spans="1:20" s="69" customFormat="1" ht="39" customHeight="1">
      <c r="A3" s="2329" t="s">
        <v>32</v>
      </c>
      <c r="B3" s="2262" t="s">
        <v>668</v>
      </c>
      <c r="C3" s="2311"/>
      <c r="D3" s="2311"/>
      <c r="E3" s="2311"/>
      <c r="F3" s="2312"/>
      <c r="G3" s="63"/>
      <c r="H3" s="63"/>
      <c r="I3" s="63"/>
      <c r="J3" s="63"/>
      <c r="Q3" s="243"/>
      <c r="R3" s="243"/>
      <c r="S3" s="243"/>
      <c r="T3" s="243"/>
    </row>
    <row r="4" spans="1:20" s="69" customFormat="1" ht="25.5" customHeight="1">
      <c r="A4" s="2330"/>
      <c r="B4" s="1229" t="s">
        <v>531</v>
      </c>
      <c r="C4" s="1230" t="s">
        <v>532</v>
      </c>
      <c r="D4" s="1230" t="s">
        <v>533</v>
      </c>
      <c r="E4" s="1230" t="s">
        <v>534</v>
      </c>
      <c r="F4" s="1231" t="s">
        <v>148</v>
      </c>
      <c r="G4" s="63"/>
      <c r="H4" s="63"/>
      <c r="I4" s="63"/>
      <c r="J4" s="63"/>
      <c r="Q4" s="243"/>
      <c r="R4" s="243"/>
      <c r="S4" s="243"/>
      <c r="T4" s="243"/>
    </row>
    <row r="5" spans="1:20" ht="18" customHeight="1">
      <c r="A5" s="351" t="s">
        <v>904</v>
      </c>
      <c r="B5" s="1577">
        <v>375119</v>
      </c>
      <c r="C5" s="244">
        <v>823327</v>
      </c>
      <c r="D5" s="244">
        <v>549060</v>
      </c>
      <c r="E5" s="1578">
        <v>128733</v>
      </c>
      <c r="F5" s="353">
        <v>1876239</v>
      </c>
    </row>
    <row r="6" spans="1:20" ht="18" customHeight="1">
      <c r="A6" s="351" t="s">
        <v>909</v>
      </c>
      <c r="B6" s="1577">
        <v>370669</v>
      </c>
      <c r="C6" s="244">
        <v>832258</v>
      </c>
      <c r="D6" s="244">
        <v>555517</v>
      </c>
      <c r="E6" s="1578">
        <v>129794</v>
      </c>
      <c r="F6" s="353">
        <v>1888238</v>
      </c>
      <c r="P6" s="352"/>
    </row>
    <row r="7" spans="1:20" ht="18" customHeight="1">
      <c r="A7" s="351" t="s">
        <v>917</v>
      </c>
      <c r="B7" s="1577">
        <v>375699</v>
      </c>
      <c r="C7" s="244">
        <v>830449</v>
      </c>
      <c r="D7" s="244">
        <v>555732</v>
      </c>
      <c r="E7" s="1578">
        <v>131088</v>
      </c>
      <c r="F7" s="353">
        <v>1892968</v>
      </c>
    </row>
    <row r="8" spans="1:20" ht="18" customHeight="1">
      <c r="A8" s="351" t="s">
        <v>936</v>
      </c>
      <c r="B8" s="1577">
        <v>373101</v>
      </c>
      <c r="C8" s="244">
        <v>833113</v>
      </c>
      <c r="D8" s="244">
        <v>556303</v>
      </c>
      <c r="E8" s="1578">
        <v>132435</v>
      </c>
      <c r="F8" s="353">
        <v>1894952</v>
      </c>
      <c r="P8" s="684"/>
    </row>
    <row r="9" spans="1:20" ht="18" customHeight="1">
      <c r="A9" s="351" t="s">
        <v>945</v>
      </c>
      <c r="B9" s="1577">
        <v>384840</v>
      </c>
      <c r="C9" s="244">
        <v>835697</v>
      </c>
      <c r="D9" s="244">
        <v>556402</v>
      </c>
      <c r="E9" s="1578">
        <v>133101</v>
      </c>
      <c r="F9" s="353">
        <v>1910040</v>
      </c>
      <c r="P9" s="684"/>
    </row>
    <row r="10" spans="1:20" ht="18" customHeight="1">
      <c r="A10" s="351" t="s">
        <v>956</v>
      </c>
      <c r="B10" s="1577">
        <v>418566</v>
      </c>
      <c r="C10" s="244">
        <v>842044</v>
      </c>
      <c r="D10" s="244">
        <v>586895</v>
      </c>
      <c r="E10" s="1578">
        <v>136137</v>
      </c>
      <c r="F10" s="353">
        <v>1983642</v>
      </c>
      <c r="P10" s="684"/>
    </row>
    <row r="11" spans="1:20" ht="18" customHeight="1">
      <c r="A11" s="351" t="s">
        <v>959</v>
      </c>
      <c r="B11" s="1577">
        <v>418906</v>
      </c>
      <c r="C11" s="244">
        <v>845878</v>
      </c>
      <c r="D11" s="244">
        <v>593044</v>
      </c>
      <c r="E11" s="1578">
        <v>137367</v>
      </c>
      <c r="F11" s="353">
        <v>1995195</v>
      </c>
    </row>
    <row r="12" spans="1:20" ht="18" customHeight="1">
      <c r="A12" s="351" t="s">
        <v>968</v>
      </c>
      <c r="B12" s="1577">
        <v>387466</v>
      </c>
      <c r="C12" s="244">
        <v>841756</v>
      </c>
      <c r="D12" s="244">
        <v>627622</v>
      </c>
      <c r="E12" s="1578">
        <v>136001</v>
      </c>
      <c r="F12" s="353">
        <v>1992845</v>
      </c>
    </row>
    <row r="13" spans="1:20" ht="18" customHeight="1">
      <c r="A13" s="351" t="s">
        <v>972</v>
      </c>
      <c r="B13" s="1577">
        <v>392609</v>
      </c>
      <c r="C13" s="244">
        <v>833903</v>
      </c>
      <c r="D13" s="244">
        <v>628113</v>
      </c>
      <c r="E13" s="1578">
        <v>138913</v>
      </c>
      <c r="F13" s="353">
        <v>1993538</v>
      </c>
    </row>
    <row r="14" spans="1:20" ht="18" customHeight="1">
      <c r="A14" s="351" t="s">
        <v>971</v>
      </c>
      <c r="B14" s="244">
        <v>399097</v>
      </c>
      <c r="C14" s="244">
        <v>838459</v>
      </c>
      <c r="D14" s="244">
        <v>626690</v>
      </c>
      <c r="E14" s="244">
        <v>139647</v>
      </c>
      <c r="F14" s="353">
        <v>2003893</v>
      </c>
    </row>
    <row r="15" spans="1:20" ht="18" customHeight="1">
      <c r="A15" s="351" t="s">
        <v>980</v>
      </c>
      <c r="B15" s="244">
        <v>397792</v>
      </c>
      <c r="C15" s="244">
        <v>840353</v>
      </c>
      <c r="D15" s="244">
        <v>629808</v>
      </c>
      <c r="E15" s="244">
        <v>140639</v>
      </c>
      <c r="F15" s="353">
        <v>2008592</v>
      </c>
    </row>
    <row r="16" spans="1:20" ht="18" customHeight="1">
      <c r="A16" s="351" t="s">
        <v>985</v>
      </c>
      <c r="B16" s="244">
        <v>398409</v>
      </c>
      <c r="C16" s="244">
        <v>850272</v>
      </c>
      <c r="D16" s="244">
        <v>636067</v>
      </c>
      <c r="E16" s="244">
        <v>139463</v>
      </c>
      <c r="F16" s="353">
        <v>2024211</v>
      </c>
    </row>
    <row r="17" spans="1:6" ht="18" customHeight="1">
      <c r="A17" s="1338" t="s">
        <v>997</v>
      </c>
      <c r="B17" s="1579">
        <v>405505</v>
      </c>
      <c r="C17" s="1339">
        <v>857055</v>
      </c>
      <c r="D17" s="1339">
        <v>635747</v>
      </c>
      <c r="E17" s="1580">
        <v>140500</v>
      </c>
      <c r="F17" s="1581">
        <f>+E17+D17+C17+B17</f>
        <v>2038807</v>
      </c>
    </row>
    <row r="18" spans="1:6" ht="18.75">
      <c r="A18" s="2331"/>
      <c r="B18" s="2332"/>
      <c r="C18" s="2332"/>
      <c r="D18" s="2332"/>
      <c r="E18" s="2332"/>
      <c r="F18" s="2332"/>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H6" sqref="H6"/>
    </sheetView>
  </sheetViews>
  <sheetFormatPr baseColWidth="10" defaultColWidth="11.42578125" defaultRowHeight="15"/>
  <cols>
    <col min="1" max="1" width="15.42578125" style="32" customWidth="1"/>
    <col min="2" max="2" width="16.28515625" style="629"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9" customFormat="1" ht="90.75" customHeight="1">
      <c r="A1" s="2286"/>
      <c r="B1" s="2286"/>
      <c r="C1" s="2286"/>
      <c r="D1" s="2286"/>
      <c r="E1" s="2286"/>
      <c r="F1" s="2286"/>
      <c r="G1" s="2286"/>
      <c r="H1" s="2286"/>
      <c r="I1" s="2286"/>
      <c r="J1" s="2286"/>
    </row>
    <row r="2" spans="1:15" s="69" customFormat="1" ht="10.5" customHeight="1">
      <c r="A2" s="2333"/>
      <c r="B2" s="2333"/>
      <c r="C2" s="2333"/>
      <c r="D2" s="2333"/>
      <c r="E2" s="2333"/>
      <c r="F2" s="2333"/>
      <c r="G2" s="2333"/>
      <c r="H2" s="2333"/>
      <c r="I2" s="2333"/>
      <c r="J2" s="2333"/>
    </row>
    <row r="3" spans="1:15" s="69" customFormat="1" ht="74.25" customHeight="1">
      <c r="A3" s="700" t="s">
        <v>0</v>
      </c>
      <c r="B3" s="983" t="s">
        <v>227</v>
      </c>
      <c r="C3" s="701" t="s">
        <v>382</v>
      </c>
      <c r="D3" s="701" t="s">
        <v>632</v>
      </c>
      <c r="E3" s="702" t="s">
        <v>226</v>
      </c>
      <c r="F3" s="84"/>
      <c r="G3" s="84"/>
      <c r="H3" s="84"/>
      <c r="I3" s="84"/>
      <c r="J3" s="84"/>
      <c r="K3" s="536"/>
      <c r="L3" s="536"/>
      <c r="M3" s="536"/>
      <c r="N3" s="536"/>
      <c r="O3" s="536"/>
    </row>
    <row r="4" spans="1:15" s="69" customFormat="1" ht="18.75">
      <c r="A4" s="1747" t="s">
        <v>20</v>
      </c>
      <c r="B4" s="723">
        <v>626615</v>
      </c>
      <c r="C4" s="969">
        <f>+'V.4.2.NA. Reportes ARL'!D4</f>
        <v>3731</v>
      </c>
      <c r="D4" s="1007">
        <f t="shared" ref="D4:D16" si="0">C4/B4*$A$22</f>
        <v>595.42143102223849</v>
      </c>
      <c r="E4" s="724">
        <f>C4/B4</f>
        <v>5.9542143102223853E-3</v>
      </c>
      <c r="F4" s="84"/>
      <c r="I4" s="84"/>
      <c r="J4" s="84"/>
      <c r="K4" s="536"/>
      <c r="L4" s="536"/>
      <c r="M4" s="536"/>
      <c r="N4" s="536"/>
      <c r="O4" s="536"/>
    </row>
    <row r="5" spans="1:15" s="69" customFormat="1" ht="18.75">
      <c r="A5" s="1747" t="s">
        <v>21</v>
      </c>
      <c r="B5" s="723">
        <v>808496</v>
      </c>
      <c r="C5" s="969">
        <f>+'V.4.2.NA. Reportes ARL'!D5</f>
        <v>5535</v>
      </c>
      <c r="D5" s="1007">
        <f t="shared" si="0"/>
        <v>684.60450020779331</v>
      </c>
      <c r="E5" s="724">
        <f t="shared" ref="E5:E10" si="1">C5/B5</f>
        <v>6.8460450020779327E-3</v>
      </c>
      <c r="F5" s="84"/>
      <c r="H5" s="84"/>
      <c r="I5" s="84"/>
      <c r="J5" s="84"/>
      <c r="K5" s="536"/>
      <c r="L5" s="536"/>
      <c r="M5" s="536"/>
      <c r="N5" s="536"/>
      <c r="O5" s="536"/>
    </row>
    <row r="6" spans="1:15" s="69" customFormat="1" ht="18.75">
      <c r="A6" s="1747" t="s">
        <v>22</v>
      </c>
      <c r="B6" s="723">
        <v>913203</v>
      </c>
      <c r="C6" s="969">
        <f>+'V.4.2.NA. Reportes ARL'!D6</f>
        <v>8544</v>
      </c>
      <c r="D6" s="1007">
        <f t="shared" si="0"/>
        <v>935.60796449420332</v>
      </c>
      <c r="E6" s="724">
        <f t="shared" si="1"/>
        <v>9.3560796449420336E-3</v>
      </c>
      <c r="F6" s="84"/>
      <c r="H6" s="84"/>
      <c r="I6" s="84" t="s">
        <v>25</v>
      </c>
      <c r="J6" s="84"/>
      <c r="K6" s="536"/>
      <c r="L6" s="536"/>
      <c r="M6" s="536"/>
      <c r="N6" s="536"/>
      <c r="O6" s="536"/>
    </row>
    <row r="7" spans="1:15" s="69" customFormat="1" ht="18.75">
      <c r="A7" s="1747" t="s">
        <v>23</v>
      </c>
      <c r="B7" s="723">
        <v>992746</v>
      </c>
      <c r="C7" s="969">
        <f>+'V.4.2.NA. Reportes ARL'!D7</f>
        <v>10977</v>
      </c>
      <c r="D7" s="1007">
        <f t="shared" si="0"/>
        <v>1105.7208994042787</v>
      </c>
      <c r="E7" s="724">
        <f t="shared" si="1"/>
        <v>1.1057208994042786E-2</v>
      </c>
      <c r="F7" s="84" t="s">
        <v>25</v>
      </c>
      <c r="H7" s="84"/>
      <c r="I7" s="84"/>
      <c r="J7" s="84"/>
      <c r="K7" s="536"/>
      <c r="L7" s="536"/>
      <c r="M7" s="536"/>
      <c r="N7" s="536"/>
      <c r="O7" s="536"/>
    </row>
    <row r="8" spans="1:15" s="69" customFormat="1" ht="18.75">
      <c r="A8" s="1747" t="s">
        <v>24</v>
      </c>
      <c r="B8" s="723">
        <v>1084705</v>
      </c>
      <c r="C8" s="969">
        <f>+'V.4.2.NA. Reportes ARL'!D8</f>
        <v>14683</v>
      </c>
      <c r="D8" s="1007">
        <f t="shared" si="0"/>
        <v>1353.6399297504852</v>
      </c>
      <c r="E8" s="724">
        <f t="shared" si="1"/>
        <v>1.3536399297504852E-2</v>
      </c>
      <c r="F8" s="84"/>
      <c r="H8" s="84"/>
      <c r="I8" s="84"/>
      <c r="J8" s="84"/>
      <c r="K8" s="536"/>
      <c r="L8" s="536"/>
      <c r="M8" s="536"/>
      <c r="N8" s="536"/>
      <c r="O8" s="536"/>
    </row>
    <row r="9" spans="1:15" s="69" customFormat="1" ht="18.75">
      <c r="A9" s="1747" t="s">
        <v>170</v>
      </c>
      <c r="B9" s="723">
        <v>1183463</v>
      </c>
      <c r="C9" s="969">
        <f>+'V.4.2.NA. Reportes ARL'!D9</f>
        <v>17456</v>
      </c>
      <c r="D9" s="1007">
        <f t="shared" si="0"/>
        <v>1474.9933035506815</v>
      </c>
      <c r="E9" s="724">
        <f t="shared" si="1"/>
        <v>1.4749933035506814E-2</v>
      </c>
      <c r="F9" s="84"/>
      <c r="H9" s="84"/>
      <c r="I9" s="84"/>
      <c r="J9" s="84"/>
      <c r="K9" s="536"/>
      <c r="L9" s="536"/>
      <c r="M9" s="536"/>
      <c r="N9" s="536"/>
      <c r="O9" s="536"/>
    </row>
    <row r="10" spans="1:15" s="69" customFormat="1" ht="18.75">
      <c r="A10" s="1747" t="s">
        <v>207</v>
      </c>
      <c r="B10" s="723">
        <v>1367790</v>
      </c>
      <c r="C10" s="969">
        <f>+'V.4.2.NA. Reportes ARL'!D10</f>
        <v>22597</v>
      </c>
      <c r="D10" s="1007">
        <f t="shared" si="0"/>
        <v>1652.0810943200345</v>
      </c>
      <c r="E10" s="724">
        <f t="shared" si="1"/>
        <v>1.6520810943200345E-2</v>
      </c>
      <c r="F10" s="84"/>
      <c r="H10" s="531"/>
      <c r="I10" s="84"/>
      <c r="J10" s="84"/>
      <c r="K10" s="536"/>
      <c r="L10" s="536"/>
      <c r="M10" s="536"/>
      <c r="N10" s="536"/>
      <c r="O10" s="536"/>
    </row>
    <row r="11" spans="1:15" s="69" customFormat="1" ht="18.75">
      <c r="A11" s="1747" t="s">
        <v>437</v>
      </c>
      <c r="B11" s="723">
        <v>1430273</v>
      </c>
      <c r="C11" s="969">
        <f>+'V.4.2.NA. Reportes ARL'!D11</f>
        <v>26688</v>
      </c>
      <c r="D11" s="1007">
        <f t="shared" si="0"/>
        <v>1865.9374818653503</v>
      </c>
      <c r="E11" s="724">
        <f t="shared" ref="E11:E16" si="2">C11/B11</f>
        <v>1.8659374818653502E-2</v>
      </c>
      <c r="F11" s="84"/>
      <c r="H11" s="84"/>
      <c r="I11" s="84"/>
      <c r="J11" s="84"/>
      <c r="K11" s="536"/>
      <c r="L11" s="536"/>
      <c r="M11" s="536"/>
      <c r="N11" s="536"/>
      <c r="O11" s="536"/>
    </row>
    <row r="12" spans="1:15" s="69" customFormat="1" ht="18.75">
      <c r="A12" s="1747" t="s">
        <v>503</v>
      </c>
      <c r="B12" s="723">
        <v>1530322</v>
      </c>
      <c r="C12" s="969">
        <f>+'V.4.2.NA. Reportes ARL'!D12</f>
        <v>28635</v>
      </c>
      <c r="D12" s="1007">
        <f t="shared" si="0"/>
        <v>1871.174824644748</v>
      </c>
      <c r="E12" s="724">
        <f t="shared" si="2"/>
        <v>1.8711748246447481E-2</v>
      </c>
      <c r="F12" s="84"/>
      <c r="H12" s="84"/>
      <c r="I12" s="84"/>
      <c r="J12" s="84"/>
      <c r="K12" s="536"/>
      <c r="L12" s="536"/>
      <c r="M12" s="536"/>
      <c r="N12" s="536"/>
      <c r="O12" s="536"/>
    </row>
    <row r="13" spans="1:15" s="69" customFormat="1" ht="18.75">
      <c r="A13" s="1747" t="s">
        <v>513</v>
      </c>
      <c r="B13" s="723">
        <f>+'[3]VI.1.1 Afil. SRL'!D10</f>
        <v>1651202</v>
      </c>
      <c r="C13" s="969">
        <f>+'V.4.2.NA. Reportes ARL'!D13</f>
        <v>31032</v>
      </c>
      <c r="D13" s="1007">
        <f t="shared" si="0"/>
        <v>1879.3581887618836</v>
      </c>
      <c r="E13" s="724">
        <f t="shared" si="2"/>
        <v>1.8793581887618836E-2</v>
      </c>
      <c r="F13" s="84"/>
      <c r="H13" s="84"/>
      <c r="I13" s="84"/>
      <c r="J13" s="84"/>
      <c r="K13" s="536"/>
      <c r="L13" s="536"/>
      <c r="M13" s="536"/>
      <c r="N13" s="536"/>
      <c r="O13" s="536"/>
    </row>
    <row r="14" spans="1:15" s="631" customFormat="1" ht="18.75" customHeight="1">
      <c r="A14" s="1747" t="s">
        <v>868</v>
      </c>
      <c r="B14" s="1011">
        <v>1759458</v>
      </c>
      <c r="C14" s="1012">
        <v>34549</v>
      </c>
      <c r="D14" s="1013">
        <f t="shared" si="0"/>
        <v>1963.6160681300721</v>
      </c>
      <c r="E14" s="1014">
        <f t="shared" si="2"/>
        <v>1.963616068130072E-2</v>
      </c>
      <c r="F14" s="147"/>
      <c r="H14" s="147"/>
      <c r="I14" s="147"/>
      <c r="J14" s="147"/>
      <c r="K14" s="1015"/>
      <c r="L14" s="1015"/>
      <c r="M14" s="1015"/>
      <c r="N14" s="1015"/>
      <c r="O14" s="1015"/>
    </row>
    <row r="15" spans="1:15" s="69" customFormat="1" ht="17.25" customHeight="1">
      <c r="A15" s="1747" t="s">
        <v>911</v>
      </c>
      <c r="B15" s="1011">
        <v>1888238</v>
      </c>
      <c r="C15" s="1012">
        <v>38856</v>
      </c>
      <c r="D15" s="1013">
        <f t="shared" si="0"/>
        <v>2057.7914436633519</v>
      </c>
      <c r="E15" s="1014">
        <f t="shared" si="2"/>
        <v>2.0577914436633517E-2</v>
      </c>
      <c r="F15" s="84"/>
      <c r="H15" s="84"/>
      <c r="I15" s="84"/>
      <c r="J15" s="84"/>
      <c r="K15" s="536"/>
      <c r="L15" s="1015"/>
      <c r="M15" s="536"/>
      <c r="N15" s="536"/>
      <c r="O15" s="536"/>
    </row>
    <row r="16" spans="1:15" s="69" customFormat="1" ht="18.75">
      <c r="A16" s="1747" t="s">
        <v>998</v>
      </c>
      <c r="B16" s="1011">
        <f>+'III.6.3.Afil. SRL'!C13</f>
        <v>2038807</v>
      </c>
      <c r="C16" s="1012">
        <v>38339</v>
      </c>
      <c r="D16" s="1013">
        <f t="shared" si="0"/>
        <v>1880.4624469113555</v>
      </c>
      <c r="E16" s="1014">
        <f t="shared" si="2"/>
        <v>1.8804624469113556E-2</v>
      </c>
      <c r="F16" s="953"/>
      <c r="G16" s="84"/>
      <c r="H16" s="84"/>
      <c r="I16" s="84"/>
      <c r="J16" s="84"/>
      <c r="K16" s="536"/>
      <c r="M16" s="536"/>
      <c r="N16" s="536"/>
      <c r="O16" s="536"/>
    </row>
    <row r="17" spans="1:15" s="69" customFormat="1" ht="18.75">
      <c r="A17" s="703" t="s">
        <v>17</v>
      </c>
      <c r="B17" s="1010"/>
      <c r="C17" s="1008">
        <f>SUM(C4:C16)</f>
        <v>281622</v>
      </c>
      <c r="D17" s="1008"/>
      <c r="E17" s="1009">
        <f>AVERAGE(E4:E16)</f>
        <v>1.4861853520558826E-2</v>
      </c>
      <c r="F17" s="84"/>
      <c r="G17" s="84"/>
      <c r="H17" s="84"/>
      <c r="I17" s="84"/>
      <c r="J17" s="84"/>
      <c r="K17" s="536"/>
      <c r="L17" s="536"/>
      <c r="M17" s="536"/>
      <c r="N17" s="536"/>
      <c r="O17" s="536"/>
    </row>
    <row r="18" spans="1:15" s="69" customFormat="1" ht="18.75">
      <c r="A18" s="1225" t="s">
        <v>887</v>
      </c>
      <c r="B18" s="153"/>
      <c r="C18" s="953"/>
      <c r="D18" s="953"/>
      <c r="E18" s="953"/>
      <c r="F18" s="84"/>
      <c r="G18" s="84"/>
      <c r="H18" s="84"/>
      <c r="I18" s="84"/>
      <c r="J18" s="84"/>
      <c r="K18" s="536"/>
      <c r="L18" s="536"/>
      <c r="M18" s="536"/>
      <c r="N18" s="536"/>
      <c r="O18" s="536"/>
    </row>
    <row r="19" spans="1:15" s="69" customFormat="1">
      <c r="A19" s="953"/>
      <c r="B19" s="153"/>
      <c r="C19" s="953"/>
      <c r="D19" s="953"/>
      <c r="E19" s="953"/>
      <c r="F19" s="84"/>
      <c r="G19" s="84"/>
      <c r="H19" s="84"/>
      <c r="I19" s="84"/>
      <c r="J19" s="84"/>
      <c r="K19" s="536"/>
      <c r="L19" s="536"/>
      <c r="M19" s="536"/>
      <c r="N19" s="536"/>
      <c r="O19" s="536"/>
    </row>
    <row r="20" spans="1:15" s="69" customFormat="1">
      <c r="A20" s="84"/>
      <c r="B20" s="153"/>
      <c r="C20" s="84"/>
      <c r="D20" s="84"/>
      <c r="E20" s="84"/>
      <c r="F20" s="84"/>
      <c r="G20" s="84"/>
      <c r="H20" s="84"/>
      <c r="I20" s="84"/>
      <c r="J20" s="84"/>
      <c r="K20" s="536"/>
      <c r="L20" s="536"/>
      <c r="M20" s="536"/>
      <c r="N20" s="536"/>
      <c r="O20" s="536"/>
    </row>
    <row r="21" spans="1:15" s="69" customFormat="1">
      <c r="A21" s="84"/>
      <c r="B21" s="153"/>
      <c r="C21" s="84"/>
      <c r="D21" s="84"/>
      <c r="E21" s="84"/>
      <c r="F21" s="84"/>
      <c r="G21" s="84"/>
      <c r="H21" s="84"/>
      <c r="I21" s="84"/>
      <c r="J21" s="84"/>
      <c r="K21" s="536"/>
      <c r="L21" s="536"/>
      <c r="M21" s="536"/>
      <c r="N21" s="536"/>
      <c r="O21" s="536"/>
    </row>
    <row r="22" spans="1:15" s="69" customFormat="1" ht="15.75">
      <c r="A22" s="140">
        <v>100000</v>
      </c>
      <c r="B22" s="153"/>
      <c r="C22" s="84"/>
      <c r="D22" s="84"/>
      <c r="E22" s="84"/>
      <c r="F22" s="84"/>
      <c r="G22" s="84"/>
      <c r="H22" s="84"/>
      <c r="I22" s="84"/>
      <c r="J22" s="84"/>
      <c r="K22" s="17"/>
      <c r="L22" s="536"/>
    </row>
    <row r="23" spans="1:15" s="69" customFormat="1">
      <c r="A23" s="84"/>
      <c r="B23" s="153"/>
      <c r="C23" s="84"/>
      <c r="D23" s="84"/>
      <c r="E23" s="84"/>
      <c r="F23" s="84"/>
      <c r="G23" s="84"/>
      <c r="H23" s="84"/>
      <c r="I23" s="84"/>
      <c r="J23" s="84"/>
      <c r="K23" s="17"/>
      <c r="L23" s="536"/>
    </row>
    <row r="24" spans="1:15" s="69" customFormat="1">
      <c r="A24" s="84"/>
      <c r="B24" s="153"/>
      <c r="C24" s="84"/>
      <c r="D24" s="84"/>
      <c r="E24" s="84"/>
      <c r="F24" s="84"/>
      <c r="G24" s="84"/>
      <c r="H24" s="84"/>
      <c r="I24" s="84"/>
      <c r="J24" s="84"/>
      <c r="K24" s="17"/>
      <c r="L24" s="17"/>
    </row>
    <row r="25" spans="1:15" s="69" customFormat="1">
      <c r="A25" s="84"/>
      <c r="B25" s="153"/>
      <c r="C25" s="84"/>
      <c r="D25" s="84"/>
      <c r="E25" s="84"/>
      <c r="F25" s="84"/>
      <c r="G25" s="84"/>
      <c r="H25" s="84"/>
      <c r="I25" s="84"/>
      <c r="J25" s="84"/>
      <c r="K25" s="17"/>
      <c r="L25" s="17"/>
    </row>
    <row r="26" spans="1:15" s="69" customFormat="1">
      <c r="A26" s="84"/>
      <c r="B26" s="153"/>
      <c r="C26" s="84"/>
      <c r="D26" s="84"/>
      <c r="E26" s="84"/>
      <c r="F26" s="84"/>
      <c r="G26" s="84"/>
      <c r="H26" s="84"/>
      <c r="I26" s="84"/>
      <c r="J26" s="84"/>
      <c r="K26" s="17"/>
      <c r="L26" s="17"/>
    </row>
    <row r="27" spans="1:15" s="69" customFormat="1">
      <c r="A27" s="84"/>
      <c r="B27" s="153"/>
      <c r="C27" s="84"/>
      <c r="D27" s="84"/>
      <c r="E27" s="84"/>
      <c r="F27" s="84"/>
      <c r="G27" s="84"/>
      <c r="H27" s="84"/>
      <c r="I27" s="84"/>
      <c r="J27" s="84"/>
      <c r="K27" s="17"/>
      <c r="L27" s="17"/>
    </row>
    <row r="28" spans="1:15" s="69" customFormat="1">
      <c r="A28" s="84"/>
      <c r="B28" s="153"/>
      <c r="C28" s="84"/>
      <c r="D28" s="84"/>
      <c r="E28" s="84"/>
      <c r="F28" s="84"/>
      <c r="G28" s="84"/>
      <c r="H28" s="84"/>
      <c r="I28" s="84"/>
      <c r="J28" s="84"/>
      <c r="K28" s="17"/>
      <c r="L28" s="17"/>
      <c r="M28" s="12"/>
    </row>
    <row r="29" spans="1:15" s="69" customFormat="1">
      <c r="A29" s="84"/>
      <c r="B29" s="153"/>
      <c r="C29" s="84"/>
      <c r="D29" s="84"/>
      <c r="E29" s="84"/>
      <c r="F29" s="84"/>
      <c r="G29" s="84"/>
      <c r="H29" s="84"/>
      <c r="I29" s="84"/>
      <c r="J29" s="84"/>
      <c r="K29" s="17"/>
      <c r="L29" s="17"/>
    </row>
    <row r="30" spans="1:15" s="69" customFormat="1">
      <c r="A30" s="84"/>
      <c r="B30" s="153"/>
      <c r="C30" s="84"/>
      <c r="D30" s="84"/>
      <c r="E30" s="84"/>
      <c r="F30" s="84"/>
      <c r="G30" s="84"/>
      <c r="H30" s="84"/>
      <c r="I30" s="84"/>
      <c r="J30" s="84"/>
      <c r="K30" s="17"/>
      <c r="L30" s="17"/>
    </row>
    <row r="31" spans="1:15" s="69" customFormat="1">
      <c r="A31" s="84"/>
      <c r="B31" s="153"/>
      <c r="C31" s="84"/>
      <c r="D31" s="84"/>
      <c r="E31" s="84"/>
      <c r="F31" s="84"/>
      <c r="G31" s="84"/>
      <c r="H31" s="84"/>
      <c r="I31" s="84"/>
      <c r="J31" s="84"/>
      <c r="K31" s="17"/>
      <c r="L31" s="17"/>
    </row>
    <row r="32" spans="1:15" s="69" customFormat="1">
      <c r="A32" s="84"/>
      <c r="B32" s="153"/>
      <c r="C32" s="84"/>
      <c r="D32" s="84"/>
      <c r="E32" s="84"/>
      <c r="F32" s="84"/>
      <c r="G32" s="84"/>
      <c r="H32" s="84"/>
      <c r="I32" s="84"/>
      <c r="J32" s="84"/>
      <c r="K32" s="17"/>
      <c r="L32" s="17"/>
    </row>
    <row r="33" spans="1:12" s="69" customFormat="1">
      <c r="A33" s="84"/>
      <c r="B33" s="153"/>
      <c r="C33" s="84"/>
      <c r="D33" s="84"/>
      <c r="E33" s="84"/>
      <c r="F33" s="84"/>
      <c r="G33" s="84"/>
      <c r="H33" s="84"/>
      <c r="I33" s="84"/>
      <c r="J33" s="84"/>
      <c r="K33" s="17"/>
      <c r="L33" s="17"/>
    </row>
    <row r="34" spans="1:12" s="69" customFormat="1">
      <c r="A34" s="84"/>
      <c r="B34" s="153"/>
      <c r="C34" s="84"/>
      <c r="D34" s="84"/>
      <c r="E34" s="84"/>
      <c r="F34" s="84"/>
      <c r="G34" s="84"/>
      <c r="H34" s="84"/>
      <c r="I34" s="84"/>
      <c r="J34" s="84"/>
      <c r="K34" s="17"/>
      <c r="L34" s="17"/>
    </row>
    <row r="35" spans="1:12" s="69" customFormat="1">
      <c r="A35" s="84"/>
      <c r="B35" s="153"/>
      <c r="C35" s="84"/>
      <c r="D35" s="84"/>
      <c r="E35" s="84"/>
      <c r="F35" s="84"/>
      <c r="G35" s="84"/>
      <c r="H35" s="84"/>
      <c r="I35" s="84"/>
      <c r="J35" s="84"/>
      <c r="K35" s="17"/>
      <c r="L35" s="17"/>
    </row>
    <row r="36" spans="1:12" s="69" customFormat="1">
      <c r="A36" s="84"/>
      <c r="B36" s="153"/>
      <c r="C36" s="84"/>
      <c r="D36" s="84"/>
      <c r="E36" s="84"/>
      <c r="F36" s="84"/>
      <c r="G36" s="84"/>
      <c r="H36" s="84"/>
      <c r="I36" s="84"/>
      <c r="J36" s="84"/>
    </row>
    <row r="37" spans="1:12" s="69" customFormat="1">
      <c r="A37" s="84"/>
      <c r="B37" s="153"/>
      <c r="C37" s="84"/>
      <c r="D37" s="84"/>
      <c r="E37" s="84"/>
      <c r="F37" s="84"/>
      <c r="G37" s="84"/>
      <c r="H37" s="84"/>
      <c r="I37" s="84"/>
      <c r="J37" s="84"/>
    </row>
    <row r="38" spans="1:12" s="69" customFormat="1">
      <c r="A38" s="84"/>
      <c r="B38" s="153"/>
      <c r="C38" s="84"/>
      <c r="D38" s="84"/>
      <c r="E38" s="84"/>
      <c r="F38" s="84"/>
      <c r="G38" s="84"/>
      <c r="H38" s="84"/>
      <c r="I38" s="84"/>
      <c r="J38" s="84"/>
    </row>
    <row r="39" spans="1:12" s="69" customFormat="1">
      <c r="A39" s="84"/>
      <c r="B39" s="153"/>
      <c r="C39" s="84"/>
      <c r="D39" s="84"/>
      <c r="E39" s="84"/>
      <c r="F39" s="84"/>
      <c r="G39" s="84"/>
      <c r="H39" s="84"/>
      <c r="I39" s="84"/>
      <c r="J39" s="84"/>
    </row>
    <row r="40" spans="1:12" s="69" customFormat="1">
      <c r="A40" s="84"/>
      <c r="B40" s="153"/>
      <c r="C40" s="84"/>
      <c r="D40" s="84"/>
      <c r="E40" s="84"/>
      <c r="F40" s="84"/>
      <c r="G40" s="84"/>
      <c r="H40" s="84"/>
      <c r="I40" s="84"/>
      <c r="J40" s="84"/>
    </row>
    <row r="41" spans="1:12" s="69" customFormat="1">
      <c r="A41" s="84"/>
      <c r="B41" s="153"/>
      <c r="C41" s="84"/>
      <c r="D41" s="84"/>
      <c r="E41" s="84"/>
      <c r="F41" s="84"/>
      <c r="G41" s="84"/>
      <c r="H41" s="84"/>
      <c r="I41" s="84"/>
      <c r="J41" s="84"/>
    </row>
    <row r="42" spans="1:12" s="69" customFormat="1">
      <c r="A42" s="84"/>
      <c r="B42" s="153"/>
      <c r="C42" s="84"/>
      <c r="D42" s="84"/>
      <c r="E42" s="84"/>
      <c r="F42" s="84"/>
      <c r="G42" s="84"/>
      <c r="H42" s="84"/>
      <c r="I42" s="84"/>
      <c r="J42" s="84"/>
    </row>
    <row r="43" spans="1:12" s="69" customFormat="1">
      <c r="A43" s="84"/>
      <c r="B43" s="153"/>
      <c r="C43" s="84"/>
      <c r="D43" s="84"/>
      <c r="E43" s="84"/>
      <c r="F43" s="84"/>
      <c r="G43" s="84"/>
      <c r="H43" s="84"/>
      <c r="I43" s="84"/>
      <c r="J43" s="84"/>
    </row>
    <row r="44" spans="1:12" s="69" customFormat="1">
      <c r="A44" s="84"/>
      <c r="B44" s="153"/>
      <c r="C44" s="84"/>
      <c r="D44" s="84"/>
      <c r="E44" s="84"/>
      <c r="F44" s="84"/>
      <c r="G44" s="84"/>
      <c r="H44" s="84"/>
      <c r="I44" s="84"/>
      <c r="J44" s="84"/>
    </row>
    <row r="45" spans="1:12" s="69" customFormat="1">
      <c r="A45" s="84"/>
      <c r="B45" s="153"/>
      <c r="C45" s="84"/>
      <c r="D45" s="84"/>
      <c r="E45" s="84"/>
      <c r="F45" s="84"/>
      <c r="G45" s="84"/>
      <c r="H45" s="84"/>
      <c r="I45" s="84"/>
      <c r="J45" s="84"/>
    </row>
    <row r="46" spans="1:12" s="69" customFormat="1">
      <c r="A46" s="84"/>
      <c r="B46" s="153"/>
      <c r="C46" s="84"/>
      <c r="D46" s="84"/>
      <c r="E46" s="84"/>
    </row>
    <row r="47" spans="1:12" s="69" customFormat="1">
      <c r="A47" s="84"/>
      <c r="B47" s="153"/>
      <c r="C47" s="84"/>
      <c r="D47" s="84"/>
      <c r="E47" s="84"/>
    </row>
    <row r="48" spans="1:12" s="69" customFormat="1">
      <c r="B48" s="38"/>
    </row>
    <row r="49" spans="1:5" s="69" customFormat="1">
      <c r="B49" s="38"/>
    </row>
    <row r="50" spans="1:5" s="69" customFormat="1">
      <c r="B50" s="38"/>
    </row>
    <row r="51" spans="1:5">
      <c r="A51" s="69"/>
      <c r="B51" s="38"/>
      <c r="C51" s="69"/>
      <c r="D51" s="69"/>
      <c r="E51" s="69"/>
    </row>
    <row r="52" spans="1:5">
      <c r="A52" s="69"/>
      <c r="B52" s="38"/>
      <c r="C52" s="69"/>
      <c r="D52" s="69"/>
      <c r="E52" s="69"/>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9"/>
    <col min="7" max="7" width="8.85546875" style="69" customWidth="1"/>
    <col min="8" max="8" width="11.42578125" style="69"/>
    <col min="9" max="9" width="7.85546875" style="69" customWidth="1"/>
    <col min="10" max="10" width="7" style="69" customWidth="1"/>
    <col min="11" max="11" width="5.85546875" style="69" customWidth="1"/>
    <col min="12" max="16384" width="11.42578125" style="69"/>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3" style="69" customWidth="1"/>
    <col min="14" max="16384" width="11.42578125" style="6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69"/>
    <col min="7" max="7" width="13.42578125" style="69" customWidth="1"/>
    <col min="8" max="10" width="11.42578125" style="69"/>
    <col min="11" max="11" width="15.5703125" style="69" customWidth="1"/>
    <col min="12" max="12" width="13.140625" style="69" customWidth="1"/>
    <col min="13" max="13" width="13" style="69" customWidth="1"/>
    <col min="14" max="16384" width="11.42578125" style="69"/>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5" width="11.42578125" style="69"/>
    <col min="6" max="6" width="18.85546875" style="69" customWidth="1"/>
    <col min="7" max="7" width="10.7109375" style="69" customWidth="1"/>
    <col min="8" max="8" width="15" style="69" customWidth="1"/>
    <col min="9" max="9" width="14.140625" style="69" customWidth="1"/>
    <col min="10" max="10" width="15.28515625" style="69" customWidth="1"/>
    <col min="11" max="12" width="13.140625" style="69" customWidth="1"/>
    <col min="13" max="16384" width="11.42578125" style="69"/>
  </cols>
  <sheetData>
    <row r="5" ht="9" customHeight="1"/>
    <row r="13" ht="15.75" customHeight="1"/>
    <row r="15" ht="15.75" customHeight="1"/>
    <row r="34" spans="6:10" ht="21" customHeight="1"/>
    <row r="39" spans="6:10">
      <c r="F39" s="241"/>
    </row>
    <row r="40" spans="6:10">
      <c r="J40" s="241"/>
    </row>
    <row r="42" spans="6:10">
      <c r="I42" s="241"/>
    </row>
    <row r="47" spans="6:10" ht="15.75">
      <c r="F47" s="358"/>
    </row>
  </sheetData>
  <pageMargins left="0.70866141732283472" right="0.70866141732283472" top="0.74803149606299213" bottom="0.74803149606299213" header="0.31496062992125984" footer="0.31496062992125984"/>
  <pageSetup scale="77"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F14" sqref="F14"/>
    </sheetView>
  </sheetViews>
  <sheetFormatPr baseColWidth="10" defaultColWidth="11.42578125" defaultRowHeight="15"/>
  <cols>
    <col min="1" max="1" width="16.85546875" style="1097" customWidth="1"/>
    <col min="2" max="2" width="22.42578125" style="1035" customWidth="1"/>
    <col min="3" max="3" width="23" style="1035" customWidth="1"/>
    <col min="4" max="4" width="19.28515625" style="1035" customWidth="1"/>
    <col min="5" max="5" width="21.140625" style="1035" customWidth="1"/>
    <col min="6" max="6" width="24" style="1035" customWidth="1"/>
    <col min="7" max="7" width="25.28515625" style="1035" customWidth="1"/>
    <col min="8" max="8" width="24.5703125" style="1035" customWidth="1"/>
    <col min="9" max="9" width="22.85546875" style="1035" customWidth="1"/>
    <col min="10" max="10" width="20.5703125" style="1035" customWidth="1"/>
    <col min="11" max="11" width="23.5703125" style="1035" customWidth="1"/>
    <col min="12" max="12" width="24.140625" style="69" customWidth="1"/>
    <col min="13" max="13" width="25.140625" style="69" customWidth="1"/>
    <col min="14" max="14" width="24" style="69" customWidth="1"/>
    <col min="15" max="15" width="11.42578125" style="69" customWidth="1"/>
    <col min="16" max="16" width="21.28515625" style="69" customWidth="1"/>
    <col min="17" max="17" width="21" style="69" customWidth="1"/>
    <col min="18" max="19" width="11.42578125" style="69"/>
    <col min="20" max="20" width="39.42578125" style="69" customWidth="1"/>
    <col min="21" max="16384" width="11.42578125" style="69"/>
  </cols>
  <sheetData>
    <row r="1" spans="1:20" ht="90" customHeight="1">
      <c r="A1" s="2247"/>
      <c r="B1" s="2247"/>
      <c r="C1" s="2247"/>
      <c r="D1" s="2247"/>
      <c r="E1" s="2247"/>
      <c r="F1" s="2247"/>
      <c r="G1" s="2247"/>
      <c r="H1" s="2247"/>
      <c r="I1" s="2247"/>
      <c r="J1" s="2247"/>
      <c r="K1" s="2247"/>
      <c r="L1" s="2247"/>
      <c r="M1" s="2247"/>
      <c r="N1" s="2247"/>
      <c r="O1" s="2247"/>
      <c r="P1" s="169"/>
      <c r="Q1" s="84"/>
    </row>
    <row r="2" spans="1:20" ht="9" customHeight="1">
      <c r="A2" s="2335" t="s">
        <v>553</v>
      </c>
      <c r="B2" s="2335"/>
      <c r="C2" s="2335"/>
      <c r="D2" s="2335"/>
      <c r="E2" s="2335"/>
      <c r="F2" s="2335"/>
      <c r="G2" s="2335"/>
      <c r="H2" s="2335"/>
      <c r="I2" s="2335"/>
      <c r="J2" s="2335"/>
      <c r="K2" s="2335"/>
      <c r="L2" s="2335"/>
      <c r="M2" s="2335"/>
      <c r="N2" s="2335"/>
      <c r="O2" s="2335"/>
    </row>
    <row r="3" spans="1:20" s="862" customFormat="1" ht="27" customHeight="1">
      <c r="A3" s="2336" t="s">
        <v>0</v>
      </c>
      <c r="B3" s="2338" t="s">
        <v>410</v>
      </c>
      <c r="C3" s="2338"/>
      <c r="D3" s="2338"/>
      <c r="E3" s="2338"/>
      <c r="F3" s="2338"/>
      <c r="G3" s="2338"/>
      <c r="H3" s="2339" t="s">
        <v>411</v>
      </c>
      <c r="I3" s="2340"/>
      <c r="J3" s="2340"/>
      <c r="K3" s="2341"/>
    </row>
    <row r="4" spans="1:20" s="862" customFormat="1" ht="52.5" customHeight="1">
      <c r="A4" s="2337"/>
      <c r="B4" s="359" t="s">
        <v>644</v>
      </c>
      <c r="C4" s="274" t="s">
        <v>643</v>
      </c>
      <c r="D4" s="274" t="s">
        <v>873</v>
      </c>
      <c r="E4" s="274" t="s">
        <v>872</v>
      </c>
      <c r="F4" s="274" t="s">
        <v>1030</v>
      </c>
      <c r="G4" s="364" t="s">
        <v>412</v>
      </c>
      <c r="H4" s="359" t="s">
        <v>588</v>
      </c>
      <c r="I4" s="274" t="s">
        <v>589</v>
      </c>
      <c r="J4" s="274" t="s">
        <v>1029</v>
      </c>
      <c r="K4" s="364" t="s">
        <v>413</v>
      </c>
      <c r="L4" s="359" t="s">
        <v>614</v>
      </c>
      <c r="M4" s="274" t="s">
        <v>423</v>
      </c>
      <c r="N4" s="275" t="s">
        <v>871</v>
      </c>
      <c r="O4" s="1041"/>
    </row>
    <row r="5" spans="1:20" s="1076" customFormat="1" ht="15.75">
      <c r="A5" s="1115">
        <v>2003</v>
      </c>
      <c r="B5" s="1414">
        <v>1839323722.0100002</v>
      </c>
      <c r="C5" s="1414">
        <v>50000000</v>
      </c>
      <c r="D5" s="1414">
        <v>0</v>
      </c>
      <c r="E5" s="1414">
        <v>0</v>
      </c>
      <c r="F5" s="1414">
        <v>0</v>
      </c>
      <c r="G5" s="1065">
        <f t="shared" ref="G5:G18" si="0">+C5+B5+D5+E5+F5</f>
        <v>1889323722.0100002</v>
      </c>
      <c r="H5" s="1073">
        <v>1813713639.8399999</v>
      </c>
      <c r="I5" s="1073">
        <v>50652652.469999999</v>
      </c>
      <c r="J5" s="1073">
        <v>0</v>
      </c>
      <c r="K5" s="1074">
        <f>+I5+H5+J5</f>
        <v>1864366292.3099999</v>
      </c>
      <c r="L5" s="1068">
        <f>+B5-H5</f>
        <v>25610082.170000315</v>
      </c>
      <c r="M5" s="1069">
        <f>+G5-K5</f>
        <v>24957429.700000286</v>
      </c>
      <c r="N5" s="1070">
        <f>C5-I5</f>
        <v>-652652.46999999881</v>
      </c>
      <c r="O5" s="1075"/>
    </row>
    <row r="6" spans="1:20" s="1076" customFormat="1" ht="15.75">
      <c r="A6" s="1115">
        <v>2004</v>
      </c>
      <c r="B6" s="1414">
        <v>7356899786.1700001</v>
      </c>
      <c r="C6" s="1414">
        <v>100013332.31999999</v>
      </c>
      <c r="D6" s="1414">
        <v>0</v>
      </c>
      <c r="E6" s="1414">
        <v>0</v>
      </c>
      <c r="F6" s="1414">
        <v>0</v>
      </c>
      <c r="G6" s="1065">
        <f t="shared" si="0"/>
        <v>7456913118.4899998</v>
      </c>
      <c r="H6" s="1073">
        <v>7307971772.0699987</v>
      </c>
      <c r="I6" s="1073">
        <v>103813912.38</v>
      </c>
      <c r="J6" s="1073">
        <v>0</v>
      </c>
      <c r="K6" s="1074">
        <f>+I6+H6+J6</f>
        <v>7411785684.4499989</v>
      </c>
      <c r="L6" s="1068">
        <f t="shared" ref="L6:L17" si="1">+B6-H6</f>
        <v>48928014.100001335</v>
      </c>
      <c r="M6" s="1069">
        <f t="shared" ref="M6:M17" si="2">+G6-K6</f>
        <v>45127434.040000916</v>
      </c>
      <c r="N6" s="1070">
        <f t="shared" ref="N6:N17" si="3">C6-I6</f>
        <v>-3800580.0600000024</v>
      </c>
      <c r="O6" s="1075"/>
    </row>
    <row r="7" spans="1:20" s="1076" customFormat="1" ht="15.75">
      <c r="A7" s="1115">
        <v>2005</v>
      </c>
      <c r="B7" s="1414">
        <v>9658178373.5399971</v>
      </c>
      <c r="C7" s="1414">
        <v>604604920.63</v>
      </c>
      <c r="D7" s="1414">
        <v>0</v>
      </c>
      <c r="E7" s="1414">
        <v>0</v>
      </c>
      <c r="F7" s="1414">
        <v>0</v>
      </c>
      <c r="G7" s="1065">
        <f t="shared" si="0"/>
        <v>10262783294.169996</v>
      </c>
      <c r="H7" s="1073">
        <v>9649957865.664959</v>
      </c>
      <c r="I7" s="1073">
        <v>203608914.68000001</v>
      </c>
      <c r="J7" s="1073">
        <v>0</v>
      </c>
      <c r="K7" s="1074">
        <f t="shared" ref="K7:K17" si="4">+I7+H7+J7</f>
        <v>9853566780.3449593</v>
      </c>
      <c r="L7" s="1068">
        <f t="shared" si="1"/>
        <v>8220507.875038147</v>
      </c>
      <c r="M7" s="1069">
        <f t="shared" si="2"/>
        <v>409216513.825037</v>
      </c>
      <c r="N7" s="1070">
        <f t="shared" si="3"/>
        <v>400996005.94999999</v>
      </c>
      <c r="O7" s="1075"/>
    </row>
    <row r="8" spans="1:20" s="1076" customFormat="1" ht="15.75">
      <c r="A8" s="1115">
        <v>2006</v>
      </c>
      <c r="B8" s="1414">
        <v>11072100417.48</v>
      </c>
      <c r="C8" s="1414">
        <v>724509996.65999997</v>
      </c>
      <c r="D8" s="1414">
        <v>0</v>
      </c>
      <c r="E8" s="1414">
        <v>0</v>
      </c>
      <c r="F8" s="1414">
        <v>0</v>
      </c>
      <c r="G8" s="1065">
        <f t="shared" si="0"/>
        <v>11796610414.139999</v>
      </c>
      <c r="H8" s="1073">
        <v>10992104977.92</v>
      </c>
      <c r="I8" s="1073">
        <v>816768960.5</v>
      </c>
      <c r="J8" s="1073">
        <v>0</v>
      </c>
      <c r="K8" s="1074">
        <f t="shared" si="4"/>
        <v>11808873938.42</v>
      </c>
      <c r="L8" s="1068">
        <f t="shared" si="1"/>
        <v>79995439.559999466</v>
      </c>
      <c r="M8" s="1069">
        <f t="shared" si="2"/>
        <v>-12263524.280000687</v>
      </c>
      <c r="N8" s="1070">
        <f t="shared" si="3"/>
        <v>-92258963.840000033</v>
      </c>
      <c r="O8" s="1075"/>
    </row>
    <row r="9" spans="1:20" s="1076" customFormat="1" ht="15.75">
      <c r="A9" s="1115">
        <v>2007</v>
      </c>
      <c r="B9" s="1414">
        <v>21196634534.599998</v>
      </c>
      <c r="C9" s="1414">
        <v>1566425499.9599998</v>
      </c>
      <c r="D9" s="1414">
        <v>6163525.5899999999</v>
      </c>
      <c r="E9" s="1414">
        <v>125000000</v>
      </c>
      <c r="F9" s="1414">
        <v>0</v>
      </c>
      <c r="G9" s="1065">
        <f t="shared" si="0"/>
        <v>22894223560.149998</v>
      </c>
      <c r="H9" s="1073">
        <v>19449421024.499001</v>
      </c>
      <c r="I9" s="1073">
        <v>1578880050.26</v>
      </c>
      <c r="J9" s="1073">
        <v>0</v>
      </c>
      <c r="K9" s="1074">
        <f t="shared" si="4"/>
        <v>21028301074.758999</v>
      </c>
      <c r="L9" s="1068">
        <f t="shared" si="1"/>
        <v>1747213510.1009979</v>
      </c>
      <c r="M9" s="1069">
        <f t="shared" si="2"/>
        <v>1865922485.3909988</v>
      </c>
      <c r="N9" s="1070">
        <f t="shared" si="3"/>
        <v>-12454550.300000191</v>
      </c>
      <c r="O9" s="1075"/>
    </row>
    <row r="10" spans="1:20" s="1076" customFormat="1" ht="15.75">
      <c r="A10" s="1115">
        <v>2008</v>
      </c>
      <c r="B10" s="1414">
        <v>33078165051.270004</v>
      </c>
      <c r="C10" s="1414">
        <v>2203369531</v>
      </c>
      <c r="D10" s="1414">
        <v>173508720.10999998</v>
      </c>
      <c r="E10" s="1414">
        <v>256250000</v>
      </c>
      <c r="F10" s="1414">
        <v>0</v>
      </c>
      <c r="G10" s="1065">
        <f t="shared" si="0"/>
        <v>35711293302.380005</v>
      </c>
      <c r="H10" s="1073">
        <v>30384608580.630005</v>
      </c>
      <c r="I10" s="1073">
        <v>2556770326.0999999</v>
      </c>
      <c r="J10" s="1073">
        <v>0</v>
      </c>
      <c r="K10" s="1074">
        <f t="shared" si="4"/>
        <v>32941378906.730003</v>
      </c>
      <c r="L10" s="1068">
        <f t="shared" si="1"/>
        <v>2693556470.6399994</v>
      </c>
      <c r="M10" s="1069">
        <f t="shared" si="2"/>
        <v>2769914395.6500015</v>
      </c>
      <c r="N10" s="1070">
        <f t="shared" si="3"/>
        <v>-353400795.0999999</v>
      </c>
      <c r="O10" s="1075"/>
    </row>
    <row r="11" spans="1:20" s="1076" customFormat="1" ht="15.75">
      <c r="A11" s="1115">
        <v>2009</v>
      </c>
      <c r="B11" s="1414">
        <v>37872770644.519997</v>
      </c>
      <c r="C11" s="1414">
        <v>3190675855.0100002</v>
      </c>
      <c r="D11" s="1414">
        <v>756417677.61999989</v>
      </c>
      <c r="E11" s="1414">
        <v>18750000</v>
      </c>
      <c r="F11" s="1414">
        <v>178872817.62</v>
      </c>
      <c r="G11" s="1065">
        <f t="shared" si="0"/>
        <v>42017486994.770004</v>
      </c>
      <c r="H11" s="1073">
        <v>36497964610.739998</v>
      </c>
      <c r="I11" s="1073">
        <v>2723337644.3600001</v>
      </c>
      <c r="J11" s="1073">
        <v>0</v>
      </c>
      <c r="K11" s="1074">
        <f t="shared" si="4"/>
        <v>39221302255.099998</v>
      </c>
      <c r="L11" s="1068">
        <f t="shared" si="1"/>
        <v>1374806033.7799988</v>
      </c>
      <c r="M11" s="1069">
        <f t="shared" si="2"/>
        <v>2796184739.6700058</v>
      </c>
      <c r="N11" s="1070">
        <f t="shared" si="3"/>
        <v>467338210.6500001</v>
      </c>
      <c r="O11" s="1077"/>
      <c r="P11" s="1077"/>
      <c r="Q11" s="1077"/>
      <c r="R11" s="1077"/>
      <c r="S11" s="1077"/>
      <c r="T11" s="1078"/>
    </row>
    <row r="12" spans="1:20" s="1076" customFormat="1" ht="15.75">
      <c r="A12" s="1115">
        <v>2010</v>
      </c>
      <c r="B12" s="1414">
        <v>43605006094</v>
      </c>
      <c r="C12" s="1414">
        <v>3736675849.46</v>
      </c>
      <c r="D12" s="1414">
        <v>592502085.87</v>
      </c>
      <c r="E12" s="1414">
        <v>0</v>
      </c>
      <c r="F12" s="1414">
        <v>95767340.060000002</v>
      </c>
      <c r="G12" s="1065">
        <f t="shared" si="0"/>
        <v>48029951369.389999</v>
      </c>
      <c r="H12" s="1073">
        <v>47159091999.259995</v>
      </c>
      <c r="I12" s="1073">
        <v>3444380482.9799995</v>
      </c>
      <c r="J12" s="1073">
        <v>115952658.19999999</v>
      </c>
      <c r="K12" s="1074">
        <f t="shared" si="4"/>
        <v>50719425140.439987</v>
      </c>
      <c r="L12" s="1068">
        <f t="shared" si="1"/>
        <v>-3554085905.2599945</v>
      </c>
      <c r="M12" s="1069">
        <f t="shared" si="2"/>
        <v>-2689473771.0499878</v>
      </c>
      <c r="N12" s="1070">
        <f t="shared" si="3"/>
        <v>292295366.4800005</v>
      </c>
      <c r="O12" s="191"/>
      <c r="P12" s="191"/>
      <c r="Q12" s="191"/>
      <c r="R12" s="191"/>
      <c r="S12" s="191"/>
      <c r="T12" s="1079"/>
    </row>
    <row r="13" spans="1:20" s="1076" customFormat="1" ht="15.75">
      <c r="A13" s="1115">
        <v>2011</v>
      </c>
      <c r="B13" s="1414">
        <v>49415884815.839996</v>
      </c>
      <c r="C13" s="1414">
        <v>4134675852</v>
      </c>
      <c r="D13" s="1414">
        <v>678652741.80999982</v>
      </c>
      <c r="E13" s="1414">
        <v>0</v>
      </c>
      <c r="F13" s="1414">
        <v>320281085.42000002</v>
      </c>
      <c r="G13" s="1065">
        <f t="shared" si="0"/>
        <v>54549494495.069992</v>
      </c>
      <c r="H13" s="1073">
        <v>49687029143.730011</v>
      </c>
      <c r="I13" s="1073">
        <v>4363872025.2399998</v>
      </c>
      <c r="J13" s="1073">
        <v>291946073.39999998</v>
      </c>
      <c r="K13" s="1074">
        <f t="shared" si="4"/>
        <v>54342847242.37001</v>
      </c>
      <c r="L13" s="1068">
        <f t="shared" si="1"/>
        <v>-271144327.89001465</v>
      </c>
      <c r="M13" s="1069">
        <f t="shared" si="2"/>
        <v>206647252.69998169</v>
      </c>
      <c r="N13" s="1070">
        <f t="shared" si="3"/>
        <v>-229196173.23999977</v>
      </c>
      <c r="O13" s="1080"/>
    </row>
    <row r="14" spans="1:20" s="1076" customFormat="1" ht="15.75">
      <c r="A14" s="1115">
        <v>2012</v>
      </c>
      <c r="B14" s="1414">
        <v>55065532307.990005</v>
      </c>
      <c r="C14" s="1414">
        <v>4599999999.96</v>
      </c>
      <c r="D14" s="1414">
        <v>728182337.74000013</v>
      </c>
      <c r="E14" s="1414">
        <v>0</v>
      </c>
      <c r="F14" s="1414">
        <v>349151178.95999998</v>
      </c>
      <c r="G14" s="1065">
        <f t="shared" si="0"/>
        <v>60742865824.650002</v>
      </c>
      <c r="H14" s="1073">
        <v>56015800379.699997</v>
      </c>
      <c r="I14" s="1073">
        <v>4742082647.7799997</v>
      </c>
      <c r="J14" s="1073">
        <v>331635794.92000002</v>
      </c>
      <c r="K14" s="1074">
        <f t="shared" si="4"/>
        <v>61089518822.399994</v>
      </c>
      <c r="L14" s="1068">
        <f t="shared" si="1"/>
        <v>-950268071.70999146</v>
      </c>
      <c r="M14" s="1069">
        <f t="shared" si="2"/>
        <v>-346652997.74999237</v>
      </c>
      <c r="N14" s="1070">
        <f t="shared" si="3"/>
        <v>-142082647.81999969</v>
      </c>
      <c r="O14" s="1080"/>
    </row>
    <row r="15" spans="1:20" s="1076" customFormat="1" ht="15.75">
      <c r="A15" s="1115">
        <v>2013</v>
      </c>
      <c r="B15" s="1414">
        <v>61483003598.400002</v>
      </c>
      <c r="C15" s="1414">
        <v>5302610000</v>
      </c>
      <c r="D15" s="1414">
        <v>546685227.30000007</v>
      </c>
      <c r="E15" s="1414">
        <v>0</v>
      </c>
      <c r="F15" s="1414">
        <v>362641633.79000002</v>
      </c>
      <c r="G15" s="1065">
        <f t="shared" si="0"/>
        <v>67694940459.490005</v>
      </c>
      <c r="H15" s="1073">
        <v>62148659498.759995</v>
      </c>
      <c r="I15" s="1073">
        <v>5215203784.9399996</v>
      </c>
      <c r="J15" s="1073">
        <v>333800248.55999994</v>
      </c>
      <c r="K15" s="1074">
        <f t="shared" si="4"/>
        <v>67697663532.259995</v>
      </c>
      <c r="L15" s="1068">
        <f t="shared" si="1"/>
        <v>-665655900.35999298</v>
      </c>
      <c r="M15" s="1069">
        <f t="shared" si="2"/>
        <v>-2723072.7699890137</v>
      </c>
      <c r="N15" s="1070">
        <f t="shared" si="3"/>
        <v>87406215.06000042</v>
      </c>
      <c r="O15" s="1080"/>
    </row>
    <row r="16" spans="1:20" s="1076" customFormat="1" ht="15.75">
      <c r="A16" s="1115">
        <v>2014</v>
      </c>
      <c r="B16" s="1414">
        <v>69920892914.539993</v>
      </c>
      <c r="C16" s="1414">
        <v>6839999499</v>
      </c>
      <c r="D16" s="1414">
        <v>518319800.63000005</v>
      </c>
      <c r="E16" s="1414">
        <v>0</v>
      </c>
      <c r="F16" s="1414">
        <v>332071916.05000001</v>
      </c>
      <c r="G16" s="1065">
        <f t="shared" si="0"/>
        <v>77611284130.220001</v>
      </c>
      <c r="H16" s="1073">
        <v>70212118559.800003</v>
      </c>
      <c r="I16" s="1073">
        <v>7378610518.96</v>
      </c>
      <c r="J16" s="1073">
        <v>329249337.19999999</v>
      </c>
      <c r="K16" s="1074">
        <f t="shared" si="4"/>
        <v>77919978415.960007</v>
      </c>
      <c r="L16" s="1068">
        <f t="shared" si="1"/>
        <v>-291225645.26000977</v>
      </c>
      <c r="M16" s="1069">
        <f t="shared" si="2"/>
        <v>-308694285.74000549</v>
      </c>
      <c r="N16" s="1070">
        <f t="shared" si="3"/>
        <v>-538611019.96000004</v>
      </c>
      <c r="O16" s="1080"/>
    </row>
    <row r="17" spans="1:20" s="1082" customFormat="1" ht="15.75">
      <c r="A17" s="1115">
        <v>2015</v>
      </c>
      <c r="B17" s="1414">
        <v>79052372049.329987</v>
      </c>
      <c r="C17" s="1414">
        <v>6922811271.25</v>
      </c>
      <c r="D17" s="1414">
        <v>554292818.75</v>
      </c>
      <c r="E17" s="1414">
        <v>0</v>
      </c>
      <c r="F17" s="1414">
        <v>355290192.04999995</v>
      </c>
      <c r="G17" s="1065">
        <f t="shared" si="0"/>
        <v>86884766331.37999</v>
      </c>
      <c r="H17" s="1073">
        <v>78537174647.860001</v>
      </c>
      <c r="I17" s="1073">
        <v>6892825210.3000002</v>
      </c>
      <c r="J17" s="1073">
        <v>335652778.95999998</v>
      </c>
      <c r="K17" s="1074">
        <f t="shared" si="4"/>
        <v>85765652637.12001</v>
      </c>
      <c r="L17" s="1068">
        <f t="shared" si="1"/>
        <v>515197401.46998596</v>
      </c>
      <c r="M17" s="1069">
        <f t="shared" si="2"/>
        <v>1119113694.2599792</v>
      </c>
      <c r="N17" s="1070">
        <f t="shared" si="3"/>
        <v>29986060.949999809</v>
      </c>
      <c r="O17" s="1605"/>
      <c r="P17" s="1605"/>
      <c r="Q17" s="1081"/>
      <c r="R17" s="1081"/>
      <c r="S17" s="1081"/>
    </row>
    <row r="18" spans="1:20" s="1082" customFormat="1" ht="15.75">
      <c r="A18" s="1115">
        <v>2016</v>
      </c>
      <c r="B18" s="1414">
        <v>89049164221.449982</v>
      </c>
      <c r="C18" s="1414">
        <v>8498167479</v>
      </c>
      <c r="D18" s="1414">
        <v>683922196.33000004</v>
      </c>
      <c r="E18" s="1414">
        <v>0</v>
      </c>
      <c r="F18" s="1414">
        <v>347693700.46000004</v>
      </c>
      <c r="G18" s="1065">
        <f t="shared" si="0"/>
        <v>98578947597.23999</v>
      </c>
      <c r="H18" s="1073">
        <v>89080179368.25</v>
      </c>
      <c r="I18" s="1073">
        <v>8178603831.1000004</v>
      </c>
      <c r="J18" s="1073">
        <v>319283509.15999991</v>
      </c>
      <c r="K18" s="1074">
        <f>+I18+H18+J18</f>
        <v>97578066708.51001</v>
      </c>
      <c r="L18" s="1068">
        <f>+B18-H18</f>
        <v>-31015146.800018311</v>
      </c>
      <c r="M18" s="1069">
        <f>+G18-K18</f>
        <v>1000880888.7299805</v>
      </c>
      <c r="N18" s="1070">
        <f>C18-I18</f>
        <v>319563647.89999962</v>
      </c>
      <c r="O18" s="1081"/>
      <c r="P18" s="1605"/>
      <c r="Q18" s="1605"/>
      <c r="R18" s="1605"/>
      <c r="S18" s="1605"/>
    </row>
    <row r="19" spans="1:20" s="1869" customFormat="1" ht="15.75">
      <c r="A19" s="1859" t="s">
        <v>1006</v>
      </c>
      <c r="B19" s="1414">
        <v>90445712078.440002</v>
      </c>
      <c r="C19" s="1860">
        <v>8120487666.0300007</v>
      </c>
      <c r="D19" s="1860">
        <v>552913386.18000007</v>
      </c>
      <c r="E19" s="1860">
        <v>0</v>
      </c>
      <c r="F19" s="1860">
        <v>601314663.58000004</v>
      </c>
      <c r="G19" s="1861">
        <f>+C19+B19+D19+E19+F19</f>
        <v>99720427794.229996</v>
      </c>
      <c r="H19" s="1862">
        <v>89673667394.709991</v>
      </c>
      <c r="I19" s="1862">
        <v>8213758191.2399998</v>
      </c>
      <c r="J19" s="1862">
        <v>500287902.40000004</v>
      </c>
      <c r="K19" s="1863">
        <f>+I19+H19+J19</f>
        <v>98387713488.349991</v>
      </c>
      <c r="L19" s="1864">
        <f>+B19-H19</f>
        <v>772044683.73001099</v>
      </c>
      <c r="M19" s="1865">
        <f>+G19-K19</f>
        <v>1332714305.8800049</v>
      </c>
      <c r="N19" s="1866">
        <f>C19-I19</f>
        <v>-93270525.209999084</v>
      </c>
      <c r="O19" s="1867"/>
      <c r="P19" s="1868"/>
      <c r="Q19" s="1868"/>
      <c r="R19" s="1868"/>
      <c r="S19" s="1868"/>
    </row>
    <row r="20" spans="1:20" s="1072" customFormat="1" ht="18.75" customHeight="1">
      <c r="A20" s="1116" t="s">
        <v>124</v>
      </c>
      <c r="B20" s="1067">
        <f>SUM(B5:B19)</f>
        <v>660111640609.57983</v>
      </c>
      <c r="C20" s="1067">
        <f t="shared" ref="C20:N20" si="5">SUM(C5:C19)</f>
        <v>56595026752.279999</v>
      </c>
      <c r="D20" s="1067">
        <f t="shared" si="5"/>
        <v>5791560517.9300003</v>
      </c>
      <c r="E20" s="1067">
        <f t="shared" si="5"/>
        <v>400000000</v>
      </c>
      <c r="F20" s="1067">
        <f t="shared" si="5"/>
        <v>2943084527.9899998</v>
      </c>
      <c r="G20" s="1066">
        <f t="shared" si="5"/>
        <v>725841312407.78003</v>
      </c>
      <c r="H20" s="1066">
        <f t="shared" si="5"/>
        <v>658609463463.43384</v>
      </c>
      <c r="I20" s="1067">
        <f>SUM(I5:I19)</f>
        <v>56463169153.289993</v>
      </c>
      <c r="J20" s="1197">
        <f t="shared" si="5"/>
        <v>2557808302.7999997</v>
      </c>
      <c r="K20" s="1197">
        <f t="shared" si="5"/>
        <v>717630440919.52405</v>
      </c>
      <c r="L20" s="1067">
        <f t="shared" si="5"/>
        <v>1502177146.1460104</v>
      </c>
      <c r="M20" s="1067">
        <f t="shared" si="5"/>
        <v>8210871488.2560158</v>
      </c>
      <c r="N20" s="1067">
        <f t="shared" si="5"/>
        <v>131857598.99000168</v>
      </c>
      <c r="O20" s="1071"/>
      <c r="P20" s="1071"/>
      <c r="Q20" s="1071"/>
      <c r="R20" s="1071"/>
      <c r="S20" s="1071"/>
    </row>
    <row r="21" spans="1:20" ht="15.75" customHeight="1">
      <c r="A21" s="2342" t="s">
        <v>905</v>
      </c>
      <c r="B21" s="2342"/>
      <c r="C21" s="2342"/>
      <c r="D21" s="2342"/>
      <c r="E21" s="2342"/>
      <c r="F21" s="2342"/>
      <c r="G21" s="2342"/>
      <c r="H21" s="2343"/>
      <c r="I21" s="2343"/>
      <c r="J21" s="2343"/>
      <c r="K21" s="2342"/>
      <c r="L21" s="2342"/>
      <c r="M21" s="2342"/>
      <c r="N21" s="2342"/>
      <c r="O21" s="3"/>
      <c r="P21" s="3"/>
    </row>
    <row r="22" spans="1:20" ht="15.75">
      <c r="A22" s="2334" t="s">
        <v>906</v>
      </c>
      <c r="B22" s="2334"/>
      <c r="C22" s="2334"/>
      <c r="D22" s="2334"/>
      <c r="E22" s="2334"/>
      <c r="F22" s="2334"/>
      <c r="G22" s="1216"/>
      <c r="H22" s="1479"/>
      <c r="I22" s="1479"/>
      <c r="J22" s="1479"/>
      <c r="K22" s="1479"/>
      <c r="P22" s="1042"/>
      <c r="Q22" s="1042"/>
      <c r="R22" s="1042"/>
      <c r="S22" s="1042"/>
      <c r="T22" s="1042"/>
    </row>
    <row r="23" spans="1:20" s="1247" customFormat="1" ht="15.75">
      <c r="A23" s="1280"/>
      <c r="B23" s="1552"/>
      <c r="C23" s="1552"/>
      <c r="D23" s="1552"/>
      <c r="E23" s="809"/>
      <c r="F23" s="1552"/>
      <c r="G23" s="1073"/>
      <c r="H23" s="1552"/>
      <c r="I23" s="1552"/>
      <c r="J23" s="1552"/>
      <c r="K23" s="809"/>
    </row>
    <row r="24" spans="1:20" s="46" customFormat="1" ht="15.75">
      <c r="A24" s="1273"/>
      <c r="B24" s="39"/>
      <c r="C24" s="39"/>
      <c r="D24" s="39"/>
      <c r="E24" s="39"/>
      <c r="F24" s="39"/>
      <c r="G24" s="39"/>
      <c r="H24" s="39"/>
      <c r="I24" s="39"/>
      <c r="J24" s="39"/>
      <c r="K24" s="39"/>
      <c r="L24" s="1248"/>
      <c r="M24" s="1248"/>
      <c r="N24" s="1248"/>
      <c r="O24" s="1248"/>
      <c r="P24" s="1248"/>
      <c r="Q24" s="1248"/>
      <c r="R24" s="1248"/>
      <c r="S24" s="1249"/>
      <c r="T24" s="1250"/>
    </row>
    <row r="25" spans="1:20" ht="15.75">
      <c r="A25" s="1273"/>
      <c r="B25" s="1273"/>
      <c r="C25" s="39"/>
      <c r="D25" s="1606"/>
      <c r="E25" s="1273"/>
      <c r="F25" s="1273"/>
      <c r="G25" s="1273"/>
      <c r="O25" s="1280"/>
      <c r="P25" s="1280"/>
      <c r="Q25" s="1280"/>
      <c r="R25" s="1280"/>
      <c r="S25" s="1280"/>
      <c r="T25" s="1280"/>
    </row>
    <row r="26" spans="1:20" ht="15.75">
      <c r="A26" s="1273"/>
      <c r="B26" s="1273"/>
      <c r="C26" s="1273"/>
      <c r="D26" s="1273"/>
      <c r="E26" s="1273"/>
      <c r="F26" s="1273"/>
      <c r="G26" s="1273"/>
      <c r="H26" s="1273"/>
      <c r="I26" s="1273"/>
      <c r="J26" s="1273"/>
      <c r="K26" s="1273"/>
      <c r="O26" s="1273"/>
      <c r="P26" s="1273"/>
      <c r="Q26" s="1273"/>
      <c r="R26" s="1073"/>
      <c r="S26" s="1273"/>
      <c r="T26" s="1248"/>
    </row>
    <row r="27" spans="1:20" ht="15.75">
      <c r="C27" s="46"/>
      <c r="D27" s="46"/>
      <c r="E27" s="1251"/>
      <c r="F27" s="1040"/>
      <c r="K27" s="1458"/>
      <c r="O27" s="1273"/>
      <c r="P27" s="1273"/>
      <c r="Q27" s="1273"/>
      <c r="R27" s="1273"/>
      <c r="S27" s="1273"/>
      <c r="T27" s="1035"/>
    </row>
    <row r="28" spans="1:20" ht="15.75">
      <c r="C28" s="46"/>
      <c r="D28" s="46"/>
      <c r="F28" s="1040"/>
      <c r="K28" s="1458"/>
    </row>
    <row r="29" spans="1:20" ht="15.75">
      <c r="C29" s="46"/>
      <c r="D29" s="46"/>
      <c r="F29" s="1040"/>
      <c r="K29" s="1458"/>
    </row>
    <row r="30" spans="1:20" ht="15.75">
      <c r="C30" s="46"/>
      <c r="D30" s="46"/>
      <c r="F30" s="1040"/>
      <c r="K30" s="1458"/>
    </row>
    <row r="31" spans="1:20" ht="15.75">
      <c r="C31" s="46"/>
      <c r="D31" s="46"/>
      <c r="F31" s="1040"/>
      <c r="K31" s="1458"/>
    </row>
    <row r="32" spans="1:20">
      <c r="C32" s="46"/>
      <c r="D32" s="46"/>
      <c r="K32" s="1458"/>
    </row>
    <row r="33" spans="3:11">
      <c r="C33" s="46"/>
      <c r="D33" s="46"/>
      <c r="K33" s="1458"/>
    </row>
    <row r="34" spans="3:11">
      <c r="C34" s="46"/>
      <c r="D34" s="46"/>
      <c r="K34" s="1458"/>
    </row>
    <row r="35" spans="3:11">
      <c r="C35" s="46"/>
      <c r="D35" s="46"/>
      <c r="K35" s="1458"/>
    </row>
    <row r="36" spans="3:11">
      <c r="C36" s="46"/>
      <c r="D36" s="46"/>
      <c r="K36" s="1458"/>
    </row>
    <row r="37" spans="3:11">
      <c r="C37" s="46"/>
      <c r="D37" s="46"/>
      <c r="K37" s="1458"/>
    </row>
    <row r="38" spans="3:11">
      <c r="C38" s="46"/>
      <c r="D38" s="46"/>
      <c r="K38" s="1458"/>
    </row>
    <row r="39" spans="3:11">
      <c r="K39" s="1458"/>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A3" sqref="A3"/>
    </sheetView>
  </sheetViews>
  <sheetFormatPr baseColWidth="10" defaultRowHeight="15"/>
  <cols>
    <col min="1" max="1" width="18.85546875" style="513" customWidth="1"/>
    <col min="2" max="2" width="27.140625" style="513" bestFit="1" customWidth="1"/>
    <col min="3" max="3" width="26.7109375" style="513" bestFit="1" customWidth="1"/>
    <col min="4" max="4" width="27.42578125" style="513" customWidth="1"/>
    <col min="5" max="5" width="17.140625" style="513" customWidth="1"/>
    <col min="6" max="6" width="18" style="513" customWidth="1"/>
    <col min="7" max="7" width="14.85546875" style="513" customWidth="1"/>
    <col min="8" max="8" width="19.28515625" style="513" customWidth="1"/>
    <col min="9" max="9" width="20.7109375" style="513" customWidth="1"/>
    <col min="10" max="10" width="15.42578125" style="513" customWidth="1"/>
    <col min="11" max="11" width="27.5703125" style="513" customWidth="1"/>
    <col min="12" max="16384" width="11.42578125" style="513"/>
  </cols>
  <sheetData>
    <row r="1" spans="1:15" ht="71.25" customHeight="1">
      <c r="A1" s="2344"/>
      <c r="B1" s="2344"/>
      <c r="C1" s="2344"/>
      <c r="D1" s="2344"/>
      <c r="E1" s="2344"/>
      <c r="F1" s="2344"/>
      <c r="G1" s="2344"/>
      <c r="H1" s="2344"/>
      <c r="I1" s="2344"/>
      <c r="J1" s="2344"/>
    </row>
    <row r="2" spans="1:15" ht="3.75" customHeight="1"/>
    <row r="3" spans="1:15" s="782" customFormat="1" ht="20.25" customHeight="1">
      <c r="A3" s="781" t="s">
        <v>168</v>
      </c>
      <c r="B3" s="1151" t="s">
        <v>543</v>
      </c>
      <c r="C3" s="1151" t="s">
        <v>285</v>
      </c>
      <c r="D3" s="1676" t="s">
        <v>544</v>
      </c>
    </row>
    <row r="4" spans="1:15" ht="15.75" customHeight="1">
      <c r="A4" s="1150">
        <v>2003</v>
      </c>
      <c r="B4" s="1153">
        <v>211522228.03</v>
      </c>
      <c r="C4" s="1678">
        <v>1627801493.98</v>
      </c>
      <c r="D4" s="750">
        <f>+C4+B4</f>
        <v>1839323722.01</v>
      </c>
      <c r="E4" s="725"/>
      <c r="F4" s="728"/>
    </row>
    <row r="5" spans="1:15" ht="15.75" customHeight="1">
      <c r="A5" s="1150">
        <v>2004</v>
      </c>
      <c r="B5" s="1154">
        <v>2087223951.9878604</v>
      </c>
      <c r="C5" s="1677">
        <v>5269675834.1821394</v>
      </c>
      <c r="D5" s="751">
        <f>+C5+B5</f>
        <v>7356899786.1700001</v>
      </c>
      <c r="E5" s="725"/>
      <c r="F5" s="728"/>
      <c r="K5" s="725"/>
    </row>
    <row r="6" spans="1:15" ht="15.75" customHeight="1">
      <c r="A6" s="1150">
        <v>2005</v>
      </c>
      <c r="B6" s="1154">
        <v>2740119047.3900003</v>
      </c>
      <c r="C6" s="1677">
        <v>6918059326.1500006</v>
      </c>
      <c r="D6" s="751">
        <f t="shared" ref="D6:D18" si="0">+C6+B6</f>
        <v>9658178373.5400009</v>
      </c>
      <c r="E6" s="725"/>
      <c r="F6" s="728"/>
      <c r="G6" s="514"/>
      <c r="H6" s="514"/>
      <c r="K6" s="725"/>
    </row>
    <row r="7" spans="1:15" ht="15.75" customHeight="1">
      <c r="A7" s="1150">
        <v>2006</v>
      </c>
      <c r="B7" s="1154">
        <v>2679574110.783494</v>
      </c>
      <c r="C7" s="1677">
        <v>8392526306.6965065</v>
      </c>
      <c r="D7" s="751">
        <f t="shared" si="0"/>
        <v>11072100417.48</v>
      </c>
      <c r="E7" s="725"/>
      <c r="F7" s="728"/>
      <c r="K7" s="725"/>
      <c r="M7" s="725"/>
      <c r="N7" s="545"/>
      <c r="O7" s="545"/>
    </row>
    <row r="8" spans="1:15" ht="15.75" customHeight="1">
      <c r="A8" s="1150">
        <v>2007</v>
      </c>
      <c r="B8" s="1154">
        <v>7440643704.1800003</v>
      </c>
      <c r="C8" s="1677">
        <v>13755990830.42</v>
      </c>
      <c r="D8" s="751">
        <f t="shared" si="0"/>
        <v>21196634534.599998</v>
      </c>
      <c r="E8" s="725"/>
      <c r="F8" s="728"/>
      <c r="K8" s="725"/>
      <c r="M8" s="545"/>
      <c r="N8" s="545"/>
    </row>
    <row r="9" spans="1:15" ht="15.75" customHeight="1">
      <c r="A9" s="1150">
        <v>2008</v>
      </c>
      <c r="B9" s="1154">
        <v>10090935314.219999</v>
      </c>
      <c r="C9" s="1677">
        <v>22987229737.049999</v>
      </c>
      <c r="D9" s="751">
        <f t="shared" si="0"/>
        <v>33078165051.269997</v>
      </c>
      <c r="E9" s="725"/>
      <c r="F9" s="728"/>
      <c r="K9" s="725"/>
      <c r="M9" s="725"/>
      <c r="N9" s="728"/>
    </row>
    <row r="10" spans="1:15" ht="15.75" customHeight="1">
      <c r="A10" s="1150">
        <v>2009</v>
      </c>
      <c r="B10" s="1154">
        <v>12419428715.15</v>
      </c>
      <c r="C10" s="1677">
        <v>25453341929.369999</v>
      </c>
      <c r="D10" s="751">
        <f t="shared" si="0"/>
        <v>37872770644.519997</v>
      </c>
      <c r="E10" s="725"/>
      <c r="F10" s="728"/>
      <c r="K10" s="725"/>
    </row>
    <row r="11" spans="1:15" ht="15.75" customHeight="1">
      <c r="A11" s="1150">
        <v>2010</v>
      </c>
      <c r="B11" s="1154">
        <v>13982932933.34</v>
      </c>
      <c r="C11" s="1677">
        <v>29622073160.660004</v>
      </c>
      <c r="D11" s="751">
        <f t="shared" si="0"/>
        <v>43605006094</v>
      </c>
      <c r="E11" s="725"/>
      <c r="F11" s="728"/>
      <c r="G11" s="151"/>
      <c r="H11" s="151"/>
      <c r="K11" s="725"/>
    </row>
    <row r="12" spans="1:15" ht="15.75" customHeight="1">
      <c r="A12" s="1150">
        <v>2011</v>
      </c>
      <c r="B12" s="1154">
        <v>15631836986.009998</v>
      </c>
      <c r="C12" s="1677">
        <v>33784047829.830002</v>
      </c>
      <c r="D12" s="751">
        <f t="shared" si="0"/>
        <v>49415884815.839996</v>
      </c>
      <c r="E12" s="725"/>
      <c r="F12" s="728"/>
      <c r="K12" s="725"/>
    </row>
    <row r="13" spans="1:15" ht="15.75" customHeight="1">
      <c r="A13" s="1150">
        <v>2012</v>
      </c>
      <c r="B13" s="1154">
        <v>17595724643.350403</v>
      </c>
      <c r="C13" s="1677">
        <v>37469807664.639603</v>
      </c>
      <c r="D13" s="751">
        <f t="shared" si="0"/>
        <v>55065532307.990005</v>
      </c>
      <c r="E13" s="725"/>
      <c r="F13" s="728"/>
      <c r="K13" s="725"/>
    </row>
    <row r="14" spans="1:15" ht="15.75" customHeight="1">
      <c r="A14" s="1150">
        <v>2013</v>
      </c>
      <c r="B14" s="1154">
        <v>20873289030.960003</v>
      </c>
      <c r="C14" s="1677">
        <v>40609714567.439995</v>
      </c>
      <c r="D14" s="751">
        <f t="shared" si="0"/>
        <v>61483003598.399994</v>
      </c>
      <c r="E14" s="725"/>
      <c r="F14" s="728"/>
      <c r="K14" s="725"/>
    </row>
    <row r="15" spans="1:15" ht="15.75" customHeight="1">
      <c r="A15" s="1150">
        <v>2014</v>
      </c>
      <c r="B15" s="1154">
        <v>24657599719.139999</v>
      </c>
      <c r="C15" s="1677">
        <v>45263293195.400002</v>
      </c>
      <c r="D15" s="751">
        <f t="shared" si="0"/>
        <v>69920892914.540009</v>
      </c>
      <c r="E15" s="725"/>
      <c r="K15" s="725"/>
      <c r="L15" s="609"/>
    </row>
    <row r="16" spans="1:15" ht="15.75" customHeight="1">
      <c r="A16" s="1150">
        <v>2015</v>
      </c>
      <c r="B16" s="1154">
        <v>29250900435.389999</v>
      </c>
      <c r="C16" s="1677">
        <v>49801471613.939987</v>
      </c>
      <c r="D16" s="751">
        <f t="shared" si="0"/>
        <v>79052372049.329987</v>
      </c>
      <c r="E16" s="725"/>
      <c r="K16" s="725"/>
    </row>
    <row r="17" spans="1:11" ht="15.75" customHeight="1">
      <c r="A17" s="1150">
        <v>2016</v>
      </c>
      <c r="B17" s="1154">
        <v>33197918782.480003</v>
      </c>
      <c r="C17" s="1677">
        <v>55851245438.969994</v>
      </c>
      <c r="D17" s="751">
        <f t="shared" si="0"/>
        <v>89049164221.449997</v>
      </c>
      <c r="E17" s="725"/>
      <c r="K17" s="725"/>
    </row>
    <row r="18" spans="1:11" ht="15.75" customHeight="1">
      <c r="A18" s="1150" t="s">
        <v>1007</v>
      </c>
      <c r="B18" s="1870">
        <v>34058410727.599998</v>
      </c>
      <c r="C18" s="1871">
        <v>56387301350.839996</v>
      </c>
      <c r="D18" s="1872">
        <f t="shared" si="0"/>
        <v>90445712078.440002</v>
      </c>
      <c r="E18" s="725"/>
      <c r="K18" s="725"/>
    </row>
    <row r="19" spans="1:11" ht="15.75" customHeight="1">
      <c r="A19" s="660" t="s">
        <v>84</v>
      </c>
      <c r="B19" s="1152">
        <f>SUM(B4:B18)</f>
        <v>226918060330.01178</v>
      </c>
      <c r="C19" s="1152">
        <f>SUM(C4:C18)</f>
        <v>433193580279.56824</v>
      </c>
      <c r="D19" s="752">
        <f>SUM(D4:D18)</f>
        <v>660111640609.57983</v>
      </c>
    </row>
    <row r="20" spans="1:11" ht="18.75">
      <c r="K20" s="1043"/>
    </row>
    <row r="21" spans="1:11" ht="18.75">
      <c r="K21" s="1043"/>
    </row>
    <row r="22" spans="1:11">
      <c r="K22" s="725"/>
    </row>
    <row r="23" spans="1:11">
      <c r="K23" s="619"/>
    </row>
    <row r="24" spans="1:11">
      <c r="K24" s="619"/>
    </row>
  </sheetData>
  <mergeCells count="1">
    <mergeCell ref="A1:J1"/>
  </mergeCells>
  <pageMargins left="0.7" right="0.7" top="0.75" bottom="0.75" header="0.3" footer="0.3"/>
  <pageSetup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9"/>
    <col min="7" max="7" width="13.42578125" style="69" customWidth="1"/>
    <col min="8" max="16384" width="11.42578125" style="69"/>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24" sqref="N24"/>
    </sheetView>
  </sheetViews>
  <sheetFormatPr baseColWidth="10" defaultRowHeight="15"/>
  <cols>
    <col min="1" max="1" width="15.42578125" style="515" customWidth="1"/>
    <col min="2" max="2" width="22" style="515" customWidth="1"/>
    <col min="3" max="5" width="23.28515625" style="515" customWidth="1"/>
    <col min="6" max="6" width="22" style="515" customWidth="1"/>
    <col min="7" max="7" width="11.42578125" style="515"/>
    <col min="8" max="8" width="23.7109375" style="515" customWidth="1"/>
    <col min="9" max="9" width="18.7109375" style="515" customWidth="1"/>
    <col min="10" max="10" width="16.42578125" style="515" customWidth="1"/>
    <col min="11" max="12" width="9.42578125" style="515" customWidth="1"/>
    <col min="13" max="16384" width="11.42578125" style="515"/>
  </cols>
  <sheetData>
    <row r="1" spans="1:18" ht="54.75" customHeight="1">
      <c r="A1" s="2345" t="s">
        <v>551</v>
      </c>
      <c r="B1" s="2346"/>
      <c r="C1" s="2346"/>
      <c r="D1" s="2346"/>
      <c r="E1" s="2346"/>
      <c r="F1" s="2346"/>
      <c r="G1" s="2346"/>
    </row>
    <row r="2" spans="1:18" ht="19.5" customHeight="1">
      <c r="A2" s="1855"/>
      <c r="B2" s="1855"/>
      <c r="C2" s="1855"/>
      <c r="D2" s="1855"/>
      <c r="E2" s="1855"/>
      <c r="F2" s="1855"/>
    </row>
    <row r="3" spans="1:18" ht="34.5" customHeight="1">
      <c r="A3" s="1856" t="s">
        <v>168</v>
      </c>
      <c r="B3" s="1857" t="s">
        <v>545</v>
      </c>
      <c r="C3" s="1857" t="s">
        <v>546</v>
      </c>
      <c r="D3" s="1857" t="s">
        <v>547</v>
      </c>
      <c r="E3" s="1857" t="s">
        <v>548</v>
      </c>
      <c r="F3" s="1858" t="s">
        <v>549</v>
      </c>
    </row>
    <row r="4" spans="1:18">
      <c r="A4" s="520">
        <v>2003</v>
      </c>
      <c r="B4" s="377">
        <v>63456668.409345008</v>
      </c>
      <c r="C4" s="377">
        <v>488340448.19365501</v>
      </c>
      <c r="D4" s="377">
        <v>148065559.62180501</v>
      </c>
      <c r="E4" s="377">
        <v>1139461045.7851951</v>
      </c>
      <c r="F4" s="1680">
        <f t="shared" ref="F4:F18" si="0">SUM(B4:E4)</f>
        <v>1839323722.0100002</v>
      </c>
      <c r="G4" s="544"/>
      <c r="L4" s="1022"/>
      <c r="M4" s="1466"/>
    </row>
    <row r="5" spans="1:18">
      <c r="A5" s="520">
        <v>2004</v>
      </c>
      <c r="B5" s="959">
        <v>542678227.51684356</v>
      </c>
      <c r="C5" s="959">
        <v>1370115716.8873563</v>
      </c>
      <c r="D5" s="959">
        <v>1544545724.4710164</v>
      </c>
      <c r="E5" s="959">
        <v>3899560117.2947831</v>
      </c>
      <c r="F5" s="546">
        <f>SUM(B5:E5)</f>
        <v>7356899786.1700001</v>
      </c>
      <c r="G5" s="544"/>
      <c r="L5" s="1022"/>
      <c r="M5" s="1466"/>
    </row>
    <row r="6" spans="1:18">
      <c r="A6" s="520">
        <v>2005</v>
      </c>
      <c r="B6" s="377">
        <v>712430952.32140017</v>
      </c>
      <c r="C6" s="377">
        <v>1798695424.7990003</v>
      </c>
      <c r="D6" s="377">
        <v>2027688095.0686002</v>
      </c>
      <c r="E6" s="377">
        <v>5119363901.3510008</v>
      </c>
      <c r="F6" s="546">
        <f t="shared" si="0"/>
        <v>9658178373.5400009</v>
      </c>
      <c r="G6" s="544"/>
      <c r="L6" s="1467"/>
      <c r="M6" s="1466"/>
    </row>
    <row r="7" spans="1:18">
      <c r="A7" s="520">
        <v>2006</v>
      </c>
      <c r="B7" s="377">
        <v>696689268.80370843</v>
      </c>
      <c r="C7" s="377">
        <v>2182056839.7410917</v>
      </c>
      <c r="D7" s="377">
        <v>1982884841.9797854</v>
      </c>
      <c r="E7" s="377">
        <v>6210469466.9554148</v>
      </c>
      <c r="F7" s="546">
        <f t="shared" si="0"/>
        <v>11072100417.48</v>
      </c>
      <c r="G7" s="544"/>
      <c r="J7" s="545"/>
      <c r="K7" s="545"/>
      <c r="R7" s="619"/>
    </row>
    <row r="8" spans="1:18">
      <c r="A8" s="520">
        <v>2007</v>
      </c>
      <c r="B8" s="377">
        <v>2008973800.1286001</v>
      </c>
      <c r="C8" s="377">
        <v>3714117524.2134004</v>
      </c>
      <c r="D8" s="377">
        <v>5431669904.0514002</v>
      </c>
      <c r="E8" s="377">
        <v>10041873306.2066</v>
      </c>
      <c r="F8" s="546">
        <f t="shared" si="0"/>
        <v>21196634534.600002</v>
      </c>
      <c r="G8" s="544"/>
      <c r="L8" s="1665"/>
      <c r="M8" s="1466"/>
    </row>
    <row r="9" spans="1:18">
      <c r="A9" s="520">
        <v>2008</v>
      </c>
      <c r="B9" s="377">
        <v>2875916564.5526996</v>
      </c>
      <c r="C9" s="377">
        <v>6551360475.0592489</v>
      </c>
      <c r="D9" s="377">
        <v>7215018749.6672993</v>
      </c>
      <c r="E9" s="377">
        <v>16435869261.990749</v>
      </c>
      <c r="F9" s="546">
        <f t="shared" si="0"/>
        <v>33078165051.269997</v>
      </c>
      <c r="G9" s="544"/>
      <c r="L9" s="1665"/>
      <c r="M9" s="1466"/>
    </row>
    <row r="10" spans="1:18">
      <c r="A10" s="520">
        <v>2009</v>
      </c>
      <c r="B10" s="377">
        <v>3539537183.8177495</v>
      </c>
      <c r="C10" s="377">
        <v>7254202449.8704491</v>
      </c>
      <c r="D10" s="377">
        <v>8879891531.3322487</v>
      </c>
      <c r="E10" s="377">
        <v>18199139479.49955</v>
      </c>
      <c r="F10" s="546">
        <f t="shared" si="0"/>
        <v>37872770644.519997</v>
      </c>
      <c r="G10" s="544"/>
      <c r="L10" s="1468"/>
      <c r="M10" s="141"/>
    </row>
    <row r="11" spans="1:18">
      <c r="A11" s="520">
        <v>2010</v>
      </c>
      <c r="B11" s="377">
        <v>3985135886.0018997</v>
      </c>
      <c r="C11" s="377">
        <v>8442290850.7881002</v>
      </c>
      <c r="D11" s="377">
        <v>9997797047.3381004</v>
      </c>
      <c r="E11" s="377">
        <v>21179782309.871902</v>
      </c>
      <c r="F11" s="546">
        <f t="shared" si="0"/>
        <v>43605006094</v>
      </c>
      <c r="G11" s="544"/>
      <c r="K11" s="544"/>
      <c r="L11" s="544"/>
      <c r="N11" s="545"/>
    </row>
    <row r="12" spans="1:18">
      <c r="A12" s="520">
        <v>2011</v>
      </c>
      <c r="B12" s="377">
        <v>4455073541.0128489</v>
      </c>
      <c r="C12" s="377">
        <v>9628453631.5015488</v>
      </c>
      <c r="D12" s="377">
        <v>11176763444.997149</v>
      </c>
      <c r="E12" s="377">
        <v>24155594198.328449</v>
      </c>
      <c r="F12" s="546">
        <f t="shared" si="0"/>
        <v>49415884815.839996</v>
      </c>
      <c r="G12" s="544"/>
      <c r="K12" s="545"/>
      <c r="L12" s="545"/>
      <c r="N12" s="545"/>
    </row>
    <row r="13" spans="1:18">
      <c r="A13" s="520">
        <v>2012</v>
      </c>
      <c r="B13" s="377">
        <v>5014781523.3548641</v>
      </c>
      <c r="C13" s="377">
        <v>10678895184.422285</v>
      </c>
      <c r="D13" s="377">
        <v>12580943119.995537</v>
      </c>
      <c r="E13" s="377">
        <v>26790912480.217316</v>
      </c>
      <c r="F13" s="546">
        <f t="shared" si="0"/>
        <v>55065532307.990005</v>
      </c>
      <c r="G13" s="544"/>
      <c r="J13" s="910"/>
      <c r="L13" s="545"/>
      <c r="M13" s="545"/>
    </row>
    <row r="14" spans="1:18">
      <c r="A14" s="520">
        <v>2013</v>
      </c>
      <c r="B14" s="377">
        <v>5948887373.8236008</v>
      </c>
      <c r="C14" s="377">
        <v>11573768651.720398</v>
      </c>
      <c r="D14" s="377">
        <v>14924401657.136402</v>
      </c>
      <c r="E14" s="377">
        <v>29035945915.719597</v>
      </c>
      <c r="F14" s="546">
        <f t="shared" si="0"/>
        <v>61483003598.399994</v>
      </c>
      <c r="G14" s="544"/>
      <c r="L14" s="545"/>
    </row>
    <row r="15" spans="1:18">
      <c r="A15" s="520">
        <v>2014</v>
      </c>
      <c r="B15" s="377">
        <v>7027415919.9548988</v>
      </c>
      <c r="C15" s="377">
        <v>12900038560.688999</v>
      </c>
      <c r="D15" s="377">
        <v>17630183799.185101</v>
      </c>
      <c r="E15" s="377">
        <v>32363254634.710999</v>
      </c>
      <c r="F15" s="546">
        <f t="shared" si="0"/>
        <v>69920892914.539993</v>
      </c>
      <c r="G15" s="544"/>
      <c r="H15" s="544"/>
      <c r="L15" s="545"/>
    </row>
    <row r="16" spans="1:18">
      <c r="A16" s="950">
        <v>2015</v>
      </c>
      <c r="B16" s="949">
        <v>8336506624.0861492</v>
      </c>
      <c r="C16" s="949">
        <v>14193419409.972895</v>
      </c>
      <c r="D16" s="949">
        <v>20914393811.303848</v>
      </c>
      <c r="E16" s="949">
        <v>35608052203.967087</v>
      </c>
      <c r="F16" s="546">
        <f t="shared" si="0"/>
        <v>79052372049.329987</v>
      </c>
      <c r="G16" s="544"/>
      <c r="H16" s="544"/>
      <c r="K16" s="544"/>
      <c r="L16" s="545"/>
    </row>
    <row r="17" spans="1:15">
      <c r="A17" s="950">
        <v>2016</v>
      </c>
      <c r="B17" s="959">
        <v>9461406853.0067997</v>
      </c>
      <c r="C17" s="959">
        <v>15917604950.106447</v>
      </c>
      <c r="D17" s="959">
        <v>23736511929.473202</v>
      </c>
      <c r="E17" s="959">
        <v>39933640488.863541</v>
      </c>
      <c r="F17" s="546">
        <f t="shared" si="0"/>
        <v>89049164221.449982</v>
      </c>
      <c r="G17" s="544"/>
      <c r="L17" s="619"/>
      <c r="M17" s="619"/>
      <c r="N17" s="619"/>
      <c r="O17" s="619"/>
    </row>
    <row r="18" spans="1:15">
      <c r="A18" s="1679" t="s">
        <v>1007</v>
      </c>
      <c r="B18" s="959">
        <v>9706647057.3659992</v>
      </c>
      <c r="C18" s="959">
        <v>16070380884.989397</v>
      </c>
      <c r="D18" s="959">
        <v>24351763670.233997</v>
      </c>
      <c r="E18" s="959">
        <v>40316920465.850594</v>
      </c>
      <c r="F18" s="546">
        <f t="shared" si="0"/>
        <v>90445712078.439987</v>
      </c>
      <c r="G18" s="544"/>
    </row>
    <row r="19" spans="1:15">
      <c r="A19" s="1155" t="s">
        <v>84</v>
      </c>
      <c r="B19" s="521">
        <f>SUM(B4:B18)</f>
        <v>64375537444.157402</v>
      </c>
      <c r="C19" s="521">
        <f>SUM(C4:C18)</f>
        <v>122763741002.95427</v>
      </c>
      <c r="D19" s="521">
        <f>SUM(D4:D18)</f>
        <v>162542522885.8555</v>
      </c>
      <c r="E19" s="1156">
        <f>SUM(E4:E18)</f>
        <v>310429839276.61273</v>
      </c>
      <c r="F19" s="1156">
        <f>SUM(F4:F18)</f>
        <v>660111640609.57983</v>
      </c>
    </row>
    <row r="20" spans="1:15" ht="18.75">
      <c r="L20" s="1044"/>
    </row>
    <row r="21" spans="1:15" ht="18.75">
      <c r="L21" s="1044"/>
    </row>
    <row r="22" spans="1:15">
      <c r="C22" s="729"/>
      <c r="E22" s="729"/>
      <c r="L22" s="910"/>
    </row>
    <row r="23" spans="1:15">
      <c r="L23" s="544"/>
    </row>
  </sheetData>
  <mergeCells count="1">
    <mergeCell ref="A1:G1"/>
  </mergeCells>
  <pageMargins left="0.7" right="0.7" top="0.75" bottom="0.75" header="0.3" footer="0.3"/>
  <pageSetup scale="5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70" zoomScaleNormal="100" zoomScaleSheetLayoutView="70" workbookViewId="0">
      <selection activeCell="B4" sqref="B4"/>
    </sheetView>
  </sheetViews>
  <sheetFormatPr baseColWidth="10" defaultRowHeight="15"/>
  <cols>
    <col min="1" max="1" width="15.140625" style="623" customWidth="1"/>
    <col min="2" max="2" width="24.7109375" style="623" customWidth="1"/>
    <col min="3" max="3" width="16.7109375" style="623" customWidth="1"/>
    <col min="4" max="4" width="20.7109375" style="623" customWidth="1"/>
    <col min="5" max="5" width="22.28515625" style="623" customWidth="1"/>
    <col min="6" max="6" width="20.140625" style="623" customWidth="1"/>
    <col min="7" max="7" width="23.5703125" style="623" customWidth="1"/>
    <col min="8" max="8" width="9.28515625" style="623" customWidth="1"/>
    <col min="9" max="9" width="11.42578125" style="623" customWidth="1"/>
    <col min="10" max="10" width="18.42578125" style="623" customWidth="1"/>
    <col min="11" max="11" width="11.42578125" style="623"/>
    <col min="12" max="12" width="17.140625" style="623" bestFit="1" customWidth="1"/>
    <col min="13" max="13" width="21" style="623" bestFit="1" customWidth="1"/>
    <col min="14" max="16384" width="11.42578125" style="623"/>
  </cols>
  <sheetData>
    <row r="1" spans="1:13" ht="15.75" customHeight="1">
      <c r="A1" s="2347" t="s">
        <v>613</v>
      </c>
      <c r="B1" s="2347"/>
      <c r="C1" s="2347"/>
      <c r="D1" s="2347"/>
      <c r="E1" s="2347"/>
      <c r="F1" s="2347"/>
      <c r="G1" s="2347"/>
      <c r="H1" s="2347"/>
      <c r="I1" s="1034"/>
      <c r="J1" s="1034"/>
      <c r="K1" s="666"/>
    </row>
    <row r="2" spans="1:13" s="667" customFormat="1" ht="41.25" customHeight="1">
      <c r="A2" s="2347"/>
      <c r="B2" s="2347"/>
      <c r="C2" s="2347"/>
      <c r="D2" s="2347"/>
      <c r="E2" s="2347"/>
      <c r="F2" s="2347"/>
      <c r="G2" s="2347"/>
      <c r="H2" s="2347"/>
      <c r="I2" s="1034"/>
      <c r="J2" s="1034"/>
      <c r="K2" s="666"/>
    </row>
    <row r="3" spans="1:13" ht="18" customHeight="1">
      <c r="A3" s="624"/>
      <c r="B3" s="624"/>
      <c r="C3" s="624"/>
      <c r="D3" s="624"/>
      <c r="E3" s="624"/>
      <c r="F3" s="624"/>
      <c r="G3" s="667"/>
      <c r="H3" s="667"/>
      <c r="I3" s="667"/>
      <c r="J3" s="667"/>
      <c r="K3" s="667"/>
      <c r="L3" s="951"/>
    </row>
    <row r="4" spans="1:13" s="1749" customFormat="1" ht="36.75" customHeight="1">
      <c r="A4" s="626" t="s">
        <v>32</v>
      </c>
      <c r="B4" s="2068" t="s">
        <v>1029</v>
      </c>
      <c r="C4" s="2068" t="s">
        <v>610</v>
      </c>
      <c r="D4" s="2068" t="s">
        <v>862</v>
      </c>
      <c r="E4" s="2068" t="s">
        <v>611</v>
      </c>
      <c r="F4" s="627" t="s">
        <v>17</v>
      </c>
      <c r="G4" s="1683" t="s">
        <v>612</v>
      </c>
      <c r="H4" s="1684" t="s">
        <v>29</v>
      </c>
      <c r="I4" s="1045"/>
      <c r="J4" s="1045"/>
      <c r="L4" s="1750"/>
      <c r="M4" s="1748"/>
    </row>
    <row r="5" spans="1:13" ht="14.25" customHeight="1">
      <c r="A5" s="814">
        <v>2005</v>
      </c>
      <c r="B5" s="808"/>
      <c r="C5" s="808">
        <v>0</v>
      </c>
      <c r="D5" s="808">
        <f>+'IV.1.3. Ingr y egr SDSS'!C7</f>
        <v>604604920.63</v>
      </c>
      <c r="E5" s="808">
        <f>+'IV.1.5 Rec. x origen'!D6</f>
        <v>2027688095.0686002</v>
      </c>
      <c r="F5" s="1681">
        <f>SUM(B5:E5)</f>
        <v>2632293015.6986003</v>
      </c>
      <c r="G5" s="1721">
        <v>1020002000000</v>
      </c>
      <c r="H5" s="1403">
        <f>+F5/G5</f>
        <v>2.5806743670096729E-3</v>
      </c>
      <c r="I5" s="1046"/>
      <c r="J5" s="1046"/>
      <c r="L5" s="951"/>
      <c r="M5" s="726"/>
    </row>
    <row r="6" spans="1:13" ht="14.25" customHeight="1">
      <c r="A6" s="814">
        <v>2006</v>
      </c>
      <c r="B6" s="808"/>
      <c r="C6" s="808">
        <v>0</v>
      </c>
      <c r="D6" s="808">
        <f>+'IV.1.3. Ingr y egr SDSS'!C8</f>
        <v>724509996.65999997</v>
      </c>
      <c r="E6" s="808">
        <f>+'IV.1.5 Rec. x origen'!D7</f>
        <v>1982884841.9797854</v>
      </c>
      <c r="F6" s="1681">
        <f t="shared" ref="F6:F14" si="0">SUM(B6:E6)</f>
        <v>2707394838.6397853</v>
      </c>
      <c r="G6" s="1722">
        <v>1189801900000</v>
      </c>
      <c r="H6" s="1404">
        <f t="shared" ref="H6:H14" si="1">+F6/G6</f>
        <v>2.2755005170522801E-3</v>
      </c>
      <c r="I6" s="1046"/>
      <c r="J6" s="1046"/>
      <c r="L6" s="951"/>
      <c r="M6" s="726"/>
    </row>
    <row r="7" spans="1:13" ht="14.25" customHeight="1">
      <c r="A7" s="814">
        <v>2007</v>
      </c>
      <c r="B7" s="808"/>
      <c r="C7" s="808">
        <v>125000000</v>
      </c>
      <c r="D7" s="808">
        <f>+'IV.1.3. Ingr y egr SDSS'!C9</f>
        <v>1566425499.9599998</v>
      </c>
      <c r="E7" s="808">
        <f>+'IV.1.5 Rec. x origen'!D8</f>
        <v>5431669904.0514002</v>
      </c>
      <c r="F7" s="1681">
        <f t="shared" si="0"/>
        <v>7123095404.0114002</v>
      </c>
      <c r="G7" s="1722">
        <v>1364210300000</v>
      </c>
      <c r="H7" s="1404">
        <f t="shared" si="1"/>
        <v>5.2214056762446377E-3</v>
      </c>
      <c r="I7" s="1046"/>
      <c r="J7" s="1046"/>
      <c r="L7" s="951"/>
      <c r="M7" s="726"/>
    </row>
    <row r="8" spans="1:13" ht="14.25" customHeight="1">
      <c r="A8" s="814">
        <v>2008</v>
      </c>
      <c r="B8" s="808"/>
      <c r="C8" s="808">
        <v>256250000</v>
      </c>
      <c r="D8" s="808">
        <f>+'IV.1.3. Ingr y egr SDSS'!C10</f>
        <v>2203369531</v>
      </c>
      <c r="E8" s="808">
        <f>+'IV.1.5 Rec. x origen'!D9</f>
        <v>7215018749.6672993</v>
      </c>
      <c r="F8" s="1681">
        <f t="shared" si="0"/>
        <v>9674638280.6672993</v>
      </c>
      <c r="G8" s="1722">
        <v>1576162800000</v>
      </c>
      <c r="H8" s="1404">
        <f t="shared" si="1"/>
        <v>6.138095811338333E-3</v>
      </c>
      <c r="I8" s="1046"/>
      <c r="J8" s="1046"/>
      <c r="L8" s="951"/>
      <c r="M8" s="726"/>
    </row>
    <row r="9" spans="1:13" ht="14.25" customHeight="1">
      <c r="A9" s="814">
        <v>2009</v>
      </c>
      <c r="B9" s="808">
        <f>+'IV.1.3. Ingr y egr SDSS'!F11</f>
        <v>178872817.62</v>
      </c>
      <c r="C9" s="808">
        <v>18750000</v>
      </c>
      <c r="D9" s="808">
        <f>+'IV.1.3. Ingr y egr SDSS'!C11</f>
        <v>3190675855.0100002</v>
      </c>
      <c r="E9" s="808">
        <f>+'IV.1.5 Rec. x origen'!D10</f>
        <v>8879891531.3322487</v>
      </c>
      <c r="F9" s="1681">
        <f t="shared" si="0"/>
        <v>12268190203.96225</v>
      </c>
      <c r="G9" s="1722">
        <v>1678762600000</v>
      </c>
      <c r="H9" s="1404">
        <f t="shared" si="1"/>
        <v>7.3078767682591035E-3</v>
      </c>
      <c r="I9" s="1046"/>
      <c r="J9" s="1046"/>
      <c r="L9" s="951"/>
      <c r="M9" s="726"/>
    </row>
    <row r="10" spans="1:13" ht="14.25" customHeight="1">
      <c r="A10" s="814">
        <v>2010</v>
      </c>
      <c r="B10" s="808">
        <f>+'IV.1.3. Ingr y egr SDSS'!F12</f>
        <v>95767340.060000002</v>
      </c>
      <c r="C10" s="808">
        <v>0</v>
      </c>
      <c r="D10" s="808">
        <f>+'IV.1.3. Ingr y egr SDSS'!C12</f>
        <v>3736675849.46</v>
      </c>
      <c r="E10" s="808">
        <f>+'IV.1.5 Rec. x origen'!D11</f>
        <v>9997797047.3381004</v>
      </c>
      <c r="F10" s="1681">
        <f t="shared" si="0"/>
        <v>13830240236.858101</v>
      </c>
      <c r="G10" s="1722">
        <v>1901896700000</v>
      </c>
      <c r="H10" s="1404">
        <f t="shared" si="1"/>
        <v>7.2718146242422635E-3</v>
      </c>
      <c r="I10" s="1046"/>
      <c r="J10" s="1046"/>
      <c r="L10" s="951"/>
      <c r="M10" s="726"/>
    </row>
    <row r="11" spans="1:13" ht="14.25" customHeight="1">
      <c r="A11" s="814">
        <v>2011</v>
      </c>
      <c r="B11" s="808">
        <f>+'IV.1.3. Ingr y egr SDSS'!F13</f>
        <v>320281085.42000002</v>
      </c>
      <c r="C11" s="808">
        <v>0</v>
      </c>
      <c r="D11" s="808">
        <f>+'IV.1.3. Ingr y egr SDSS'!C13</f>
        <v>4134675852</v>
      </c>
      <c r="E11" s="808">
        <f>+'IV.1.5 Rec. x origen'!D12</f>
        <v>11176763444.997149</v>
      </c>
      <c r="F11" s="1681">
        <f t="shared" si="0"/>
        <v>15631720382.417149</v>
      </c>
      <c r="G11" s="1722">
        <v>2119301799999.9998</v>
      </c>
      <c r="H11" s="1404">
        <f t="shared" si="1"/>
        <v>7.3758821808282094E-3</v>
      </c>
      <c r="I11" s="1046"/>
      <c r="J11" s="1046"/>
      <c r="L11" s="951"/>
      <c r="M11" s="726"/>
    </row>
    <row r="12" spans="1:13" ht="14.25" customHeight="1">
      <c r="A12" s="814">
        <v>2012</v>
      </c>
      <c r="B12" s="808">
        <f>+'IV.1.3. Ingr y egr SDSS'!F14</f>
        <v>349151178.95999998</v>
      </c>
      <c r="C12" s="808">
        <v>0</v>
      </c>
      <c r="D12" s="808">
        <f>+'IV.1.3. Ingr y egr SDSS'!C14</f>
        <v>4599999999.96</v>
      </c>
      <c r="E12" s="951">
        <f>+'IV.1.5 Rec. x origen'!D13</f>
        <v>12580943119.995537</v>
      </c>
      <c r="F12" s="1681">
        <f t="shared" si="0"/>
        <v>17530094298.915535</v>
      </c>
      <c r="G12" s="1722">
        <v>2316783700000</v>
      </c>
      <c r="H12" s="1404">
        <f t="shared" si="1"/>
        <v>7.5665649317696489E-3</v>
      </c>
      <c r="I12" s="1046"/>
      <c r="J12" s="1046"/>
      <c r="L12" s="951"/>
      <c r="M12" s="726"/>
    </row>
    <row r="13" spans="1:13" ht="14.25" customHeight="1">
      <c r="A13" s="814">
        <v>2013</v>
      </c>
      <c r="B13" s="808">
        <f>+'IV.1.3. Ingr y egr SDSS'!F15</f>
        <v>362641633.79000002</v>
      </c>
      <c r="C13" s="808">
        <v>0</v>
      </c>
      <c r="D13" s="808">
        <f>+'IV.1.3. Ingr y egr SDSS'!C15</f>
        <v>5302610000</v>
      </c>
      <c r="E13" s="951">
        <f>+'IV.1.5 Rec. x origen'!D14</f>
        <v>14924401657.136402</v>
      </c>
      <c r="F13" s="1681">
        <f t="shared" si="0"/>
        <v>20589653290.926403</v>
      </c>
      <c r="G13" s="1722">
        <v>2534067800000</v>
      </c>
      <c r="H13" s="1404">
        <f t="shared" si="1"/>
        <v>8.1251390712302179E-3</v>
      </c>
      <c r="I13" s="1046"/>
      <c r="J13" s="1046"/>
      <c r="L13" s="951"/>
      <c r="M13" s="726"/>
    </row>
    <row r="14" spans="1:13" ht="14.25" customHeight="1">
      <c r="A14" s="814">
        <v>2014</v>
      </c>
      <c r="B14" s="808">
        <f>+'IV.1.3. Ingr y egr SDSS'!F16</f>
        <v>332071916.05000001</v>
      </c>
      <c r="C14" s="808">
        <v>0</v>
      </c>
      <c r="D14" s="808">
        <f>+'IV.1.3. Ingr y egr SDSS'!C16</f>
        <v>6839999499</v>
      </c>
      <c r="E14" s="951">
        <f>+'IV.1.5 Rec. x origen'!D15</f>
        <v>17630183799.185101</v>
      </c>
      <c r="F14" s="1681">
        <f t="shared" si="0"/>
        <v>24802255214.2351</v>
      </c>
      <c r="G14" s="1722">
        <v>2786229703801.9404</v>
      </c>
      <c r="H14" s="1404">
        <f t="shared" si="1"/>
        <v>8.9017266524692006E-3</v>
      </c>
      <c r="I14" s="1046"/>
      <c r="J14" s="1046"/>
      <c r="L14" s="951"/>
      <c r="M14" s="726"/>
    </row>
    <row r="15" spans="1:13" ht="14.25" customHeight="1">
      <c r="A15" s="952">
        <v>2015</v>
      </c>
      <c r="B15" s="951">
        <f>+'IV.1.3. Ingr y egr SDSS'!F17</f>
        <v>355290192.04999995</v>
      </c>
      <c r="C15" s="951">
        <v>0</v>
      </c>
      <c r="D15" s="951">
        <f>+'IV.1.3. Ingr y egr SDSS'!C17</f>
        <v>6922811271.25</v>
      </c>
      <c r="E15" s="951">
        <f>+'IV.1.5 Rec. x origen'!D16</f>
        <v>20914393811.303848</v>
      </c>
      <c r="F15" s="1681">
        <f>SUM(B15:E15)</f>
        <v>28192495274.603848</v>
      </c>
      <c r="G15" s="1723">
        <v>3068138700000</v>
      </c>
      <c r="H15" s="1404">
        <f>+F15/G15</f>
        <v>9.1887942597262129E-3</v>
      </c>
      <c r="I15" s="1046"/>
      <c r="J15" s="1046"/>
      <c r="L15" s="951"/>
      <c r="M15" s="726"/>
    </row>
    <row r="16" spans="1:13" ht="14.25" customHeight="1">
      <c r="A16" s="1340">
        <v>2016</v>
      </c>
      <c r="B16" s="960">
        <f>+'IV.1.3. Ingr y egr SDSS'!F18</f>
        <v>347693700.46000004</v>
      </c>
      <c r="C16" s="960">
        <v>0</v>
      </c>
      <c r="D16" s="960">
        <f>+'IV.1.3. Ingr y egr SDSS'!C18</f>
        <v>8498167479</v>
      </c>
      <c r="E16" s="960">
        <f>+'IV.1.5 Rec. x origen'!D17</f>
        <v>23736511929.473202</v>
      </c>
      <c r="F16" s="1682">
        <f>SUM(B16:E16)</f>
        <v>32582373108.933201</v>
      </c>
      <c r="G16" s="1723">
        <v>3298427000000</v>
      </c>
      <c r="H16" s="1685">
        <f>F16/G16</f>
        <v>9.8781549838553948E-3</v>
      </c>
      <c r="I16" s="1046"/>
      <c r="J16" s="1046"/>
      <c r="L16" s="951"/>
      <c r="M16" s="726"/>
    </row>
    <row r="17" spans="1:13" s="625" customFormat="1" ht="14.25" customHeight="1">
      <c r="A17" s="1340" t="s">
        <v>1007</v>
      </c>
      <c r="B17" s="960">
        <f>+'IV.1.3. Ingr y egr SDSS'!F19</f>
        <v>601314663.58000004</v>
      </c>
      <c r="C17" s="960">
        <v>0</v>
      </c>
      <c r="D17" s="960">
        <f>+'IV.1.3. Ingr y egr SDSS'!C19</f>
        <v>8120487666.0300007</v>
      </c>
      <c r="E17" s="960">
        <f>+'IV.1.5 Rec. x origen'!D18</f>
        <v>24351763670.233997</v>
      </c>
      <c r="F17" s="1682">
        <f>SUM(B17:E17)</f>
        <v>33073565999.843998</v>
      </c>
      <c r="G17" s="1724">
        <v>3298427000000</v>
      </c>
      <c r="H17" s="1405">
        <f>F17/G17</f>
        <v>1.0027072298354336E-2</v>
      </c>
      <c r="I17" s="1046"/>
      <c r="J17" s="1046"/>
    </row>
    <row r="18" spans="1:13">
      <c r="A18" s="974" t="s">
        <v>17</v>
      </c>
      <c r="B18" s="975">
        <f>SUM(B5:B16)</f>
        <v>2341769864.4099998</v>
      </c>
      <c r="C18" s="975">
        <f>SUM(C5:C16)</f>
        <v>400000000</v>
      </c>
      <c r="D18" s="975">
        <f>SUM(D5:D16)</f>
        <v>48324525753.93</v>
      </c>
      <c r="E18" s="975">
        <f>SUM(E5:E16)</f>
        <v>136498147931.52869</v>
      </c>
      <c r="F18" s="976">
        <f>SUM(F5:F16)</f>
        <v>187564443549.86865</v>
      </c>
      <c r="G18" s="1157"/>
      <c r="H18" s="625"/>
      <c r="I18" s="1046"/>
      <c r="J18" s="1046"/>
      <c r="L18" s="838"/>
    </row>
    <row r="19" spans="1:13">
      <c r="A19" s="727" t="s">
        <v>937</v>
      </c>
      <c r="G19" s="625"/>
      <c r="L19" s="838"/>
    </row>
    <row r="20" spans="1:13">
      <c r="D20" s="749"/>
      <c r="E20" s="749"/>
      <c r="F20" s="749"/>
    </row>
    <row r="21" spans="1:13">
      <c r="B21" s="747"/>
      <c r="E21" s="749"/>
    </row>
    <row r="22" spans="1:13">
      <c r="D22" s="748"/>
      <c r="M22" s="727"/>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topLeftCell="D1" zoomScale="70" zoomScaleNormal="100" zoomScaleSheetLayoutView="70" workbookViewId="0">
      <selection activeCell="M1" sqref="M1:O104857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28" style="1473" customWidth="1"/>
    <col min="14" max="14" width="19.28515625" style="648" customWidth="1"/>
  </cols>
  <sheetData>
    <row r="1" spans="1:15" ht="21">
      <c r="A1" s="617" t="s">
        <v>594</v>
      </c>
    </row>
    <row r="2" spans="1:15" ht="37.5" customHeight="1">
      <c r="A2" s="617" t="s">
        <v>595</v>
      </c>
    </row>
    <row r="3" spans="1:15" ht="21">
      <c r="A3" s="617" t="s">
        <v>596</v>
      </c>
    </row>
    <row r="4" spans="1:15">
      <c r="M4" s="1470"/>
    </row>
    <row r="5" spans="1:15">
      <c r="M5" s="1470"/>
    </row>
    <row r="6" spans="1:15">
      <c r="M6" s="1469"/>
    </row>
    <row r="7" spans="1:15">
      <c r="M7" s="1470"/>
      <c r="O7" s="1471"/>
    </row>
    <row r="8" spans="1:15">
      <c r="M8" s="1469"/>
      <c r="O8" s="1472"/>
    </row>
    <row r="9" spans="1:15">
      <c r="M9" s="1469"/>
      <c r="O9" s="1472"/>
    </row>
    <row r="10" spans="1:15">
      <c r="M10" s="1469"/>
      <c r="O10" s="1472"/>
    </row>
    <row r="11" spans="1:15">
      <c r="M11" s="1470"/>
      <c r="O11" s="1472"/>
    </row>
    <row r="12" spans="1:15">
      <c r="M12"/>
    </row>
    <row r="16" spans="1:15">
      <c r="M16" s="1470"/>
    </row>
    <row r="17" spans="13:14">
      <c r="M17" s="1471"/>
    </row>
    <row r="18" spans="13:14">
      <c r="M18" s="1471"/>
    </row>
    <row r="19" spans="13:14">
      <c r="M19" s="1471"/>
    </row>
    <row r="20" spans="13:14">
      <c r="M20" s="1471"/>
    </row>
    <row r="21" spans="13:14">
      <c r="M21" s="1471"/>
    </row>
    <row r="22" spans="13:14">
      <c r="M22" s="1471"/>
    </row>
    <row r="23" spans="13:14">
      <c r="M23" s="1470"/>
    </row>
    <row r="24" spans="13:14">
      <c r="M24" s="1471"/>
    </row>
    <row r="25" spans="13:14">
      <c r="M25" s="1470"/>
    </row>
    <row r="26" spans="13:14">
      <c r="M26" s="1470"/>
      <c r="N26" s="658"/>
    </row>
    <row r="27" spans="13:14">
      <c r="M27" s="1470"/>
    </row>
    <row r="28" spans="13:14">
      <c r="M28" s="1470"/>
    </row>
    <row r="29" spans="13:14">
      <c r="M29" s="1470"/>
    </row>
    <row r="30" spans="13:14">
      <c r="M30" s="1470"/>
    </row>
    <row r="31" spans="13:14">
      <c r="M31" s="1470"/>
    </row>
    <row r="32" spans="13:14">
      <c r="M32" s="1470"/>
    </row>
    <row r="33" spans="4:13">
      <c r="M33" s="1470"/>
    </row>
    <row r="41" spans="4:13">
      <c r="M41" s="1470"/>
    </row>
    <row r="42" spans="4:13">
      <c r="M42" s="1470"/>
    </row>
    <row r="43" spans="4:13">
      <c r="M43" s="1471"/>
    </row>
    <row r="44" spans="4:13">
      <c r="J44" s="157"/>
      <c r="M44" s="1471"/>
    </row>
    <row r="45" spans="4:13">
      <c r="J45" s="157"/>
      <c r="M45" s="1471"/>
    </row>
    <row r="46" spans="4:13">
      <c r="D46" s="157"/>
    </row>
  </sheetData>
  <pageMargins left="0.7" right="0.7" top="0.75" bottom="0.75" header="0.3" footer="0.3"/>
  <pageSetup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E3" activePane="bottomRight" state="frozen"/>
      <selection pane="topRight" activeCell="B1" sqref="B1"/>
      <selection pane="bottomLeft" activeCell="A4" sqref="A4"/>
      <selection pane="bottomRight" activeCell="K1" sqref="K1:M1048576"/>
    </sheetView>
  </sheetViews>
  <sheetFormatPr baseColWidth="10" defaultColWidth="11.5703125" defaultRowHeight="15"/>
  <cols>
    <col min="1" max="1" width="25.42578125" style="38" customWidth="1"/>
    <col min="2" max="6" width="26.140625" style="38" customWidth="1"/>
    <col min="7" max="7" width="26.5703125" style="38" customWidth="1"/>
    <col min="8" max="8" width="25.85546875" style="38" customWidth="1"/>
    <col min="9" max="9" width="7.42578125" style="38" customWidth="1"/>
    <col min="10" max="10" width="8.7109375" style="38" customWidth="1"/>
    <col min="11" max="11" width="27.42578125" style="38" customWidth="1"/>
    <col min="12" max="12" width="28.85546875" style="38" customWidth="1"/>
    <col min="13" max="16384" width="11.5703125" style="38"/>
  </cols>
  <sheetData>
    <row r="1" spans="1:13" ht="104.25" customHeight="1">
      <c r="A1" s="2253"/>
      <c r="B1" s="2253"/>
      <c r="C1" s="2253"/>
      <c r="D1" s="2253"/>
      <c r="E1" s="2253"/>
      <c r="F1" s="2253"/>
      <c r="G1" s="2253"/>
      <c r="H1" s="2253"/>
      <c r="I1" s="2253"/>
      <c r="J1" s="2253"/>
      <c r="K1"/>
      <c r="L1"/>
    </row>
    <row r="2" spans="1:13" ht="28.5" customHeight="1">
      <c r="A2" s="361" t="s">
        <v>157</v>
      </c>
      <c r="B2" s="1710" t="s">
        <v>925</v>
      </c>
      <c r="C2" s="1710" t="s">
        <v>926</v>
      </c>
      <c r="D2" s="1710" t="s">
        <v>927</v>
      </c>
      <c r="E2" s="1710" t="s">
        <v>928</v>
      </c>
      <c r="F2" s="1710" t="s">
        <v>929</v>
      </c>
      <c r="G2" s="1710" t="s">
        <v>1008</v>
      </c>
      <c r="H2" s="361" t="s">
        <v>17</v>
      </c>
      <c r="I2" s="153"/>
      <c r="K2"/>
    </row>
    <row r="3" spans="1:13" ht="19.5" customHeight="1">
      <c r="A3" s="362" t="s">
        <v>186</v>
      </c>
      <c r="B3" s="2149">
        <v>15018129512.620003</v>
      </c>
      <c r="C3" s="2149">
        <v>35035269115.589996</v>
      </c>
      <c r="D3" s="2149">
        <v>47539455208.419998</v>
      </c>
      <c r="E3" s="2149">
        <v>59033208452.770004</v>
      </c>
      <c r="F3" s="2149">
        <v>73978573779.360001</v>
      </c>
      <c r="G3" s="2149">
        <f>37228145810.29+2005258470.03</f>
        <v>39233404280.32</v>
      </c>
      <c r="H3" s="2150">
        <f>SUM(B3:G3)</f>
        <v>269838040349.08002</v>
      </c>
      <c r="I3" s="153"/>
      <c r="K3" s="141"/>
      <c r="L3" s="157"/>
      <c r="M3" s="157"/>
    </row>
    <row r="4" spans="1:13" ht="17.25">
      <c r="A4" s="362" t="s">
        <v>88</v>
      </c>
      <c r="B4" s="2149">
        <v>316651427</v>
      </c>
      <c r="C4" s="2149">
        <v>83348568.400000006</v>
      </c>
      <c r="D4" s="2149">
        <v>331989675.60000002</v>
      </c>
      <c r="E4" s="2149">
        <v>474614439.30000001</v>
      </c>
      <c r="F4" s="2149">
        <v>821824647</v>
      </c>
      <c r="G4" s="2149">
        <v>708225639.5</v>
      </c>
      <c r="H4" s="2150">
        <f t="shared" ref="H4:H8" si="0">SUM(B4:G4)</f>
        <v>2736654396.8000002</v>
      </c>
      <c r="I4" s="72"/>
      <c r="J4" s="39"/>
      <c r="K4" s="141"/>
      <c r="L4" s="141"/>
      <c r="M4" s="141"/>
    </row>
    <row r="5" spans="1:13" ht="17.25">
      <c r="A5" s="362" t="s">
        <v>89</v>
      </c>
      <c r="B5" s="2149">
        <v>283848938.23000002</v>
      </c>
      <c r="C5" s="2149">
        <v>1676399904.9400001</v>
      </c>
      <c r="D5" s="2149">
        <v>2348545926.4299998</v>
      </c>
      <c r="E5" s="2149">
        <v>2914498916.9399996</v>
      </c>
      <c r="F5" s="2149">
        <v>3549422081.1300001</v>
      </c>
      <c r="G5" s="2149">
        <v>1893681666.4100001</v>
      </c>
      <c r="H5" s="2150">
        <f t="shared" si="0"/>
        <v>12666397434.08</v>
      </c>
      <c r="I5" s="72"/>
      <c r="J5" s="39"/>
      <c r="K5" s="141"/>
      <c r="L5"/>
    </row>
    <row r="6" spans="1:13" ht="17.25">
      <c r="A6" s="362" t="s">
        <v>90</v>
      </c>
      <c r="B6" s="2149">
        <v>38720972.609999999</v>
      </c>
      <c r="C6" s="2149">
        <v>260292292.16999999</v>
      </c>
      <c r="D6" s="2149">
        <v>326422713.55000007</v>
      </c>
      <c r="E6" s="2149">
        <v>406410873.13</v>
      </c>
      <c r="F6" s="2149">
        <v>519463005.38</v>
      </c>
      <c r="G6" s="2149">
        <v>281269181.70999998</v>
      </c>
      <c r="H6" s="2150">
        <f t="shared" si="0"/>
        <v>1832579038.5500002</v>
      </c>
      <c r="I6" s="72"/>
      <c r="J6" s="39"/>
      <c r="K6" s="141"/>
      <c r="L6"/>
    </row>
    <row r="7" spans="1:13" ht="17.25">
      <c r="A7" s="362" t="s">
        <v>125</v>
      </c>
      <c r="B7" s="2149">
        <v>0</v>
      </c>
      <c r="C7" s="2149">
        <v>84686000</v>
      </c>
      <c r="D7" s="2149">
        <v>350762079.85000002</v>
      </c>
      <c r="E7" s="2149">
        <v>478215575.86000001</v>
      </c>
      <c r="F7" s="2149">
        <v>613991100</v>
      </c>
      <c r="G7" s="2149">
        <v>275874324</v>
      </c>
      <c r="H7" s="2150">
        <f t="shared" si="0"/>
        <v>1803529079.71</v>
      </c>
      <c r="I7" s="72"/>
      <c r="J7" s="39"/>
      <c r="K7" s="141"/>
      <c r="L7"/>
    </row>
    <row r="8" spans="1:13" ht="17.25">
      <c r="A8" s="362" t="s">
        <v>938</v>
      </c>
      <c r="B8" s="2149">
        <v>0</v>
      </c>
      <c r="C8" s="2149">
        <v>0</v>
      </c>
      <c r="D8" s="2149">
        <v>0</v>
      </c>
      <c r="E8" s="2149">
        <v>0</v>
      </c>
      <c r="F8" s="2149">
        <v>0</v>
      </c>
      <c r="G8" s="2149">
        <v>3402850</v>
      </c>
      <c r="H8" s="2150">
        <f t="shared" si="0"/>
        <v>3402850</v>
      </c>
      <c r="I8" s="72"/>
      <c r="J8" s="39"/>
      <c r="K8" s="141"/>
      <c r="L8" s="956"/>
    </row>
    <row r="9" spans="1:13" s="507" customFormat="1" ht="18" customHeight="1">
      <c r="A9" s="363" t="s">
        <v>28</v>
      </c>
      <c r="B9" s="2151">
        <f>SUM(B3:B8)</f>
        <v>15657350850.460003</v>
      </c>
      <c r="C9" s="2151">
        <f>SUM(C3:C7)</f>
        <v>37139995881.099998</v>
      </c>
      <c r="D9" s="2151">
        <f>SUM(D3:D7)</f>
        <v>50897175603.849998</v>
      </c>
      <c r="E9" s="2151">
        <f>SUM(E3:E7)</f>
        <v>63306948258.000008</v>
      </c>
      <c r="F9" s="2151">
        <f>SUM(F3:F7)</f>
        <v>79483274612.87001</v>
      </c>
      <c r="G9" s="2152">
        <f>SUM(G3:G8)</f>
        <v>42395857941.940002</v>
      </c>
      <c r="H9" s="2153">
        <f>SUM(H3:H8)</f>
        <v>288880603148.22003</v>
      </c>
      <c r="I9" s="357"/>
      <c r="K9" s="141"/>
      <c r="L9"/>
    </row>
    <row r="10" spans="1:13" ht="38.25" customHeight="1">
      <c r="A10" s="2348" t="s">
        <v>865</v>
      </c>
      <c r="B10" s="2348"/>
      <c r="C10" s="2348"/>
      <c r="D10" s="2348"/>
      <c r="E10" s="2348"/>
      <c r="F10" s="2348"/>
      <c r="G10" s="2348"/>
      <c r="H10" s="2348"/>
      <c r="K10" s="922"/>
      <c r="L10" s="810"/>
    </row>
    <row r="11" spans="1:13" ht="15.75">
      <c r="G11" s="98"/>
      <c r="I11" s="98"/>
      <c r="J11" s="98"/>
      <c r="K11" s="922"/>
      <c r="L11" s="809"/>
    </row>
    <row r="12" spans="1:13" ht="15.75">
      <c r="G12" s="98"/>
      <c r="H12" s="98"/>
      <c r="I12" s="98"/>
      <c r="J12" s="98"/>
      <c r="K12"/>
      <c r="L12" s="810"/>
    </row>
    <row r="13" spans="1:13">
      <c r="G13" s="98"/>
      <c r="H13" s="98"/>
      <c r="I13" s="98"/>
      <c r="J13" s="98"/>
      <c r="K13"/>
      <c r="L13" s="129"/>
    </row>
    <row r="14" spans="1:13" ht="21">
      <c r="G14" s="98"/>
      <c r="H14" s="677"/>
      <c r="I14" s="98"/>
      <c r="J14" s="98"/>
      <c r="K14"/>
      <c r="L14"/>
    </row>
    <row r="15" spans="1:13">
      <c r="G15" s="98"/>
      <c r="H15" s="23"/>
      <c r="I15" s="23"/>
      <c r="J15" s="23"/>
      <c r="K15" s="141"/>
      <c r="L15" s="141"/>
    </row>
    <row r="16" spans="1:13">
      <c r="G16" s="98"/>
      <c r="H16" s="23"/>
      <c r="I16" s="23"/>
      <c r="J16" s="23"/>
      <c r="K16"/>
      <c r="L16"/>
    </row>
    <row r="17" spans="7:12">
      <c r="G17" s="98"/>
      <c r="H17" s="23"/>
      <c r="I17" s="23"/>
      <c r="J17" s="23"/>
      <c r="K17"/>
      <c r="L17" s="532"/>
    </row>
    <row r="18" spans="7:12">
      <c r="G18" s="98"/>
      <c r="H18" s="23"/>
      <c r="I18" s="23"/>
      <c r="J18" s="23"/>
      <c r="K18"/>
      <c r="L18"/>
    </row>
    <row r="19" spans="7:12">
      <c r="G19" s="23"/>
      <c r="H19" s="23"/>
      <c r="I19" s="23"/>
      <c r="J19" s="23"/>
      <c r="K19"/>
      <c r="L19"/>
    </row>
    <row r="20" spans="7:12">
      <c r="G20" s="23"/>
      <c r="H20" s="23"/>
      <c r="I20" s="23"/>
      <c r="J20" s="23"/>
      <c r="K20"/>
      <c r="L20"/>
    </row>
    <row r="21" spans="7:12">
      <c r="G21" s="23"/>
      <c r="H21" s="23"/>
      <c r="I21" s="23"/>
      <c r="J21" s="23"/>
      <c r="K21"/>
      <c r="L21"/>
    </row>
    <row r="22" spans="7:12">
      <c r="G22" s="23"/>
      <c r="H22" s="23"/>
      <c r="I22" s="23"/>
      <c r="J22" s="23"/>
      <c r="K22"/>
      <c r="L22"/>
    </row>
    <row r="23" spans="7:12">
      <c r="G23" s="23"/>
      <c r="H23" s="23"/>
      <c r="I23" s="23"/>
      <c r="J23" s="23"/>
      <c r="K23"/>
      <c r="L23"/>
    </row>
    <row r="24" spans="7:12">
      <c r="G24" s="23"/>
      <c r="H24" s="23"/>
      <c r="I24" s="23"/>
      <c r="J24" s="23"/>
      <c r="K24"/>
      <c r="L24"/>
    </row>
    <row r="25" spans="7:12">
      <c r="G25" s="23"/>
      <c r="H25" s="23"/>
      <c r="I25" s="23"/>
      <c r="J25" s="23"/>
      <c r="K25"/>
      <c r="L25"/>
    </row>
    <row r="26" spans="7:12">
      <c r="G26" s="23"/>
      <c r="H26" s="23"/>
      <c r="I26" s="23"/>
      <c r="J26" s="23"/>
      <c r="K26"/>
      <c r="L26"/>
    </row>
    <row r="27" spans="7:12">
      <c r="G27" s="23"/>
      <c r="H27" s="23"/>
      <c r="I27" s="23"/>
      <c r="J27" s="23"/>
      <c r="K27" s="508"/>
      <c r="L27" s="508"/>
    </row>
    <row r="28" spans="7:12">
      <c r="G28" s="98"/>
      <c r="H28" s="98"/>
      <c r="I28" s="98"/>
      <c r="J28" s="98"/>
    </row>
    <row r="29" spans="7:12">
      <c r="G29" s="98"/>
      <c r="H29" s="98"/>
      <c r="I29" s="98"/>
      <c r="J29" s="98"/>
    </row>
    <row r="30" spans="7:12">
      <c r="G30" s="98"/>
      <c r="H30" s="98"/>
      <c r="I30" s="98"/>
      <c r="J30" s="98"/>
    </row>
    <row r="31" spans="7:12">
      <c r="G31" s="98"/>
      <c r="H31" s="98"/>
      <c r="I31" s="98"/>
      <c r="J31" s="98"/>
    </row>
    <row r="32" spans="7:12">
      <c r="G32" s="98"/>
      <c r="H32" s="98"/>
      <c r="I32" s="98"/>
      <c r="J32" s="98"/>
    </row>
    <row r="33" spans="7:10">
      <c r="G33" s="98"/>
      <c r="H33" s="98"/>
      <c r="I33" s="98"/>
      <c r="J33" s="98"/>
    </row>
    <row r="34" spans="7:10">
      <c r="G34" s="98"/>
      <c r="H34" s="98"/>
      <c r="I34" s="98"/>
      <c r="J34" s="98"/>
    </row>
    <row r="35" spans="7:10">
      <c r="G35" s="98"/>
      <c r="H35" s="98"/>
      <c r="I35" s="98"/>
      <c r="J35" s="98"/>
    </row>
    <row r="36" spans="7:10">
      <c r="G36" s="98"/>
      <c r="H36" s="98"/>
      <c r="I36" s="98"/>
      <c r="J36" s="98"/>
    </row>
    <row r="37" spans="7:10">
      <c r="G37" s="98"/>
      <c r="H37" s="98"/>
      <c r="I37" s="98"/>
      <c r="J37" s="98"/>
    </row>
    <row r="38" spans="7:10">
      <c r="G38" s="98"/>
      <c r="H38" s="98"/>
      <c r="I38" s="98"/>
      <c r="J38" s="98"/>
    </row>
    <row r="39" spans="7:10">
      <c r="G39" s="98"/>
      <c r="H39" s="98"/>
      <c r="I39" s="98"/>
      <c r="J39" s="98"/>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topLeftCell="C1" zoomScale="70" zoomScaleNormal="55" zoomScaleSheetLayoutView="70" workbookViewId="0">
      <pane ySplit="1" topLeftCell="A2" activePane="bottomLeft" state="frozen"/>
      <selection pane="bottomLeft" activeCell="M1" sqref="M1:M1048576"/>
    </sheetView>
  </sheetViews>
  <sheetFormatPr baseColWidth="10" defaultColWidth="11.5703125" defaultRowHeight="18"/>
  <cols>
    <col min="1" max="1" width="13.28515625" customWidth="1"/>
    <col min="2" max="2" width="27.140625" customWidth="1"/>
    <col min="3" max="3" width="22" style="69" customWidth="1"/>
    <col min="4" max="4" width="22.140625" customWidth="1"/>
    <col min="5" max="5" width="20.5703125" customWidth="1"/>
    <col min="6" max="6" width="27.140625" customWidth="1"/>
    <col min="7" max="7" width="24.5703125" style="69" customWidth="1"/>
    <col min="8" max="8" width="21.5703125" style="956" customWidth="1"/>
    <col min="9" max="9" width="26.5703125" customWidth="1"/>
    <col min="10" max="10" width="21.28515625" style="69" customWidth="1"/>
    <col min="11" max="11" width="13.28515625" style="69" customWidth="1"/>
    <col min="12" max="12" width="16.28515625" customWidth="1"/>
    <col min="13" max="13" width="18.5703125" bestFit="1" customWidth="1"/>
    <col min="14" max="14" width="20.140625" customWidth="1"/>
    <col min="15" max="15" width="25.7109375" style="34" bestFit="1" customWidth="1"/>
    <col min="16" max="16" width="21.28515625" style="34" bestFit="1" customWidth="1"/>
    <col min="17" max="18" width="29.28515625" style="34" bestFit="1" customWidth="1"/>
    <col min="19" max="19" width="21.140625" style="34" customWidth="1"/>
    <col min="20" max="20" width="22" style="34" customWidth="1"/>
    <col min="21" max="21" width="22.7109375" style="34" bestFit="1" customWidth="1"/>
    <col min="22" max="22" width="21.28515625" style="33" bestFit="1" customWidth="1"/>
    <col min="23" max="23" width="22.140625" style="33" bestFit="1" customWidth="1"/>
    <col min="24" max="24" width="22.85546875" style="33" bestFit="1" customWidth="1"/>
  </cols>
  <sheetData>
    <row r="1" spans="1:25" ht="87.75" customHeight="1">
      <c r="A1" s="2349"/>
      <c r="B1" s="2349"/>
      <c r="C1" s="2349"/>
      <c r="D1" s="2349"/>
      <c r="E1" s="2349"/>
      <c r="F1" s="2349"/>
      <c r="G1" s="2349"/>
      <c r="H1" s="2349"/>
      <c r="I1" s="2349"/>
      <c r="J1" s="2349"/>
      <c r="K1" s="2349"/>
      <c r="L1" s="2349"/>
    </row>
    <row r="2" spans="1:25" s="32" customFormat="1" ht="8.25" customHeight="1">
      <c r="A2" s="163"/>
      <c r="B2" s="163"/>
      <c r="C2" s="163"/>
      <c r="D2" s="163"/>
      <c r="E2" s="163"/>
      <c r="F2" s="163"/>
      <c r="G2" s="766"/>
      <c r="H2" s="1730"/>
      <c r="I2" s="163"/>
      <c r="J2" s="163"/>
      <c r="K2" s="163"/>
      <c r="L2" s="163"/>
      <c r="O2" s="172"/>
      <c r="P2" s="172"/>
      <c r="Q2" s="172"/>
      <c r="R2" s="172"/>
      <c r="S2" s="172"/>
      <c r="T2" s="172"/>
      <c r="U2" s="172"/>
      <c r="V2" s="173"/>
      <c r="W2" s="173"/>
      <c r="X2" s="173"/>
    </row>
    <row r="3" spans="1:25" s="656" customFormat="1" ht="45.75" customHeight="1">
      <c r="A3" s="1783" t="s">
        <v>851</v>
      </c>
      <c r="B3" s="1956" t="s">
        <v>852</v>
      </c>
      <c r="C3" s="1957" t="s">
        <v>853</v>
      </c>
      <c r="D3" s="1957" t="s">
        <v>854</v>
      </c>
      <c r="E3" s="1957" t="s">
        <v>855</v>
      </c>
      <c r="F3" s="1957" t="s">
        <v>856</v>
      </c>
      <c r="G3" s="1957" t="s">
        <v>857</v>
      </c>
      <c r="H3" s="1958" t="s">
        <v>939</v>
      </c>
      <c r="I3" s="1783" t="s">
        <v>136</v>
      </c>
      <c r="J3" s="1784"/>
      <c r="K3" s="1784"/>
      <c r="L3" s="1823"/>
      <c r="M3" s="1823"/>
      <c r="P3" s="1824"/>
      <c r="Q3" s="1824"/>
      <c r="R3" s="1824"/>
      <c r="S3" s="1824"/>
      <c r="T3" s="1824"/>
      <c r="U3" s="1824"/>
      <c r="V3" s="1824"/>
      <c r="W3" s="1824"/>
      <c r="X3" s="1824"/>
      <c r="Y3" s="1824"/>
    </row>
    <row r="4" spans="1:25" s="631" customFormat="1" ht="18.75">
      <c r="A4" s="517">
        <v>42690</v>
      </c>
      <c r="B4" s="1786">
        <v>3367919835.5300002</v>
      </c>
      <c r="C4" s="1787">
        <v>54868330</v>
      </c>
      <c r="D4" s="1787">
        <v>158451797.00999999</v>
      </c>
      <c r="E4" s="1787">
        <v>23387480.91</v>
      </c>
      <c r="F4" s="1788">
        <v>12588000</v>
      </c>
      <c r="G4" s="1788">
        <v>12813484</v>
      </c>
      <c r="H4" s="1789">
        <v>0</v>
      </c>
      <c r="I4" s="1790">
        <v>3630028927.4499998</v>
      </c>
      <c r="J4" s="368"/>
      <c r="K4" s="368"/>
      <c r="L4" s="147"/>
      <c r="M4" s="147"/>
      <c r="P4" s="1824"/>
      <c r="Q4" s="1824"/>
      <c r="R4" s="1824"/>
      <c r="S4" s="1824"/>
      <c r="T4" s="1824"/>
      <c r="U4" s="1824"/>
      <c r="V4" s="1824"/>
      <c r="W4" s="1824"/>
      <c r="X4" s="1824"/>
      <c r="Y4" s="1824"/>
    </row>
    <row r="5" spans="1:25" s="631" customFormat="1" ht="18.75">
      <c r="A5" s="517">
        <v>42720</v>
      </c>
      <c r="B5" s="1791">
        <v>3384278449.0499997</v>
      </c>
      <c r="C5" s="1792">
        <v>55417654.5</v>
      </c>
      <c r="D5" s="1792">
        <v>163985027.81</v>
      </c>
      <c r="E5" s="1792">
        <v>24657276.890000001</v>
      </c>
      <c r="F5" s="1785">
        <v>12524000</v>
      </c>
      <c r="G5" s="1785">
        <v>25626968</v>
      </c>
      <c r="H5" s="1793">
        <v>0</v>
      </c>
      <c r="I5" s="1790">
        <v>3666489376.2499995</v>
      </c>
      <c r="J5" s="368"/>
      <c r="K5" s="368"/>
      <c r="L5" s="147"/>
      <c r="M5" s="147"/>
      <c r="P5" s="1824"/>
      <c r="Q5" s="1824"/>
      <c r="R5" s="1824"/>
      <c r="S5" s="1824"/>
      <c r="T5" s="1824"/>
      <c r="U5" s="1824"/>
      <c r="V5" s="1824"/>
      <c r="W5" s="1824"/>
      <c r="X5" s="1824"/>
      <c r="Y5" s="1824"/>
    </row>
    <row r="6" spans="1:25" s="631" customFormat="1" ht="18.75">
      <c r="A6" s="517" t="s">
        <v>922</v>
      </c>
      <c r="B6" s="1791">
        <v>3384617722.7200003</v>
      </c>
      <c r="C6" s="1792">
        <v>55520679</v>
      </c>
      <c r="D6" s="1792">
        <v>154708131.91999999</v>
      </c>
      <c r="E6" s="1792">
        <v>23118805.120000001</v>
      </c>
      <c r="F6" s="1785">
        <v>12246000</v>
      </c>
      <c r="G6" s="1785">
        <v>12813484</v>
      </c>
      <c r="H6" s="1793">
        <v>680570</v>
      </c>
      <c r="I6" s="1790">
        <v>3643705392.7600002</v>
      </c>
      <c r="J6" s="368"/>
      <c r="K6" s="368"/>
      <c r="L6" s="147"/>
      <c r="M6" s="147"/>
      <c r="P6" s="1824"/>
      <c r="Q6" s="1824"/>
      <c r="R6" s="1824"/>
      <c r="S6" s="1824"/>
      <c r="T6" s="1824"/>
      <c r="U6" s="1824"/>
      <c r="V6" s="1824"/>
      <c r="W6" s="1824"/>
      <c r="X6" s="1824"/>
      <c r="Y6" s="1824"/>
    </row>
    <row r="7" spans="1:25" s="631" customFormat="1" ht="18.75">
      <c r="A7" s="517">
        <v>42783</v>
      </c>
      <c r="B7" s="1791">
        <v>3414279193.6499996</v>
      </c>
      <c r="C7" s="1792">
        <v>61906057</v>
      </c>
      <c r="D7" s="1795">
        <v>160998953.18000001</v>
      </c>
      <c r="E7" s="1792">
        <v>23806526.309999999</v>
      </c>
      <c r="F7" s="1785">
        <v>12813484</v>
      </c>
      <c r="G7" s="1785">
        <v>12514000</v>
      </c>
      <c r="H7" s="1793">
        <v>0</v>
      </c>
      <c r="I7" s="1790">
        <v>3686318214.1399994</v>
      </c>
      <c r="J7" s="368"/>
      <c r="K7" s="368"/>
      <c r="L7" s="147"/>
      <c r="M7" s="147"/>
      <c r="P7" s="1824"/>
      <c r="Q7" s="1824"/>
      <c r="R7" s="1824"/>
      <c r="S7" s="1824"/>
      <c r="T7" s="1824"/>
      <c r="U7" s="1824"/>
      <c r="V7" s="1824"/>
      <c r="W7" s="1824"/>
      <c r="X7" s="1824"/>
      <c r="Y7" s="1824"/>
    </row>
    <row r="8" spans="1:25" s="631" customFormat="1" ht="18.75">
      <c r="A8" s="517">
        <v>42811</v>
      </c>
      <c r="B8" s="1794">
        <v>3435811229.29</v>
      </c>
      <c r="C8" s="1785">
        <v>62845326.5</v>
      </c>
      <c r="D8" s="1785">
        <v>169311513.61000001</v>
      </c>
      <c r="E8" s="1785">
        <v>25096673.469999999</v>
      </c>
      <c r="F8" s="1785">
        <v>12319484</v>
      </c>
      <c r="G8" s="1785">
        <v>12514000</v>
      </c>
      <c r="H8" s="1793">
        <v>0</v>
      </c>
      <c r="I8" s="1790">
        <v>3717898226.8699999</v>
      </c>
      <c r="J8" s="368"/>
      <c r="K8" s="1284"/>
      <c r="L8" s="147"/>
      <c r="M8" s="147"/>
      <c r="P8" s="1824"/>
      <c r="Q8" s="1824"/>
      <c r="R8" s="1824"/>
      <c r="S8" s="1824"/>
      <c r="T8" s="1824"/>
      <c r="U8" s="1824"/>
      <c r="V8" s="1824"/>
      <c r="W8" s="1824"/>
      <c r="X8" s="1824"/>
      <c r="Y8" s="1824"/>
    </row>
    <row r="9" spans="1:25" s="631" customFormat="1" ht="18.75">
      <c r="A9" s="517">
        <v>42842</v>
      </c>
      <c r="B9" s="1794">
        <v>3506149953.8600001</v>
      </c>
      <c r="C9" s="1785">
        <v>65386646</v>
      </c>
      <c r="D9" s="1785">
        <v>162003256.06999999</v>
      </c>
      <c r="E9" s="1785">
        <v>24380768.899999999</v>
      </c>
      <c r="F9" s="1785">
        <v>12469484</v>
      </c>
      <c r="G9" s="1785">
        <v>12514000</v>
      </c>
      <c r="H9" s="1793">
        <v>0</v>
      </c>
      <c r="I9" s="1790">
        <v>3782904108.8300004</v>
      </c>
      <c r="J9" s="368"/>
      <c r="K9" s="368"/>
      <c r="L9" s="147"/>
      <c r="M9" s="147"/>
      <c r="P9" s="1824"/>
      <c r="Q9" s="1824"/>
      <c r="R9" s="1824"/>
      <c r="S9" s="1824"/>
      <c r="T9" s="1824"/>
      <c r="U9" s="1824"/>
      <c r="V9" s="1824"/>
      <c r="W9" s="1824"/>
      <c r="X9" s="1824"/>
      <c r="Y9" s="1824"/>
    </row>
    <row r="10" spans="1:25" s="631" customFormat="1" ht="18.75">
      <c r="A10" s="517">
        <v>42872</v>
      </c>
      <c r="B10" s="1794">
        <v>3544504875.8299999</v>
      </c>
      <c r="C10" s="1785">
        <v>64893528.5</v>
      </c>
      <c r="D10" s="1785">
        <v>174796940.52000001</v>
      </c>
      <c r="E10" s="1785">
        <v>25653241.93</v>
      </c>
      <c r="F10" s="1785">
        <v>12203484</v>
      </c>
      <c r="G10" s="1785">
        <v>12514000</v>
      </c>
      <c r="H10" s="1793">
        <v>0</v>
      </c>
      <c r="I10" s="1790">
        <v>3834566070.7799997</v>
      </c>
      <c r="J10" s="368"/>
      <c r="K10" s="368"/>
      <c r="L10" s="147"/>
      <c r="M10" s="147"/>
      <c r="P10" s="1824"/>
      <c r="Q10" s="1824"/>
      <c r="R10" s="1824"/>
      <c r="S10" s="1824"/>
      <c r="T10" s="1824"/>
      <c r="U10" s="1824"/>
      <c r="V10" s="1824"/>
      <c r="W10" s="1824"/>
      <c r="X10" s="1824"/>
      <c r="Y10" s="1824"/>
    </row>
    <row r="11" spans="1:25" s="631" customFormat="1" ht="18.75">
      <c r="A11" s="517">
        <v>42903</v>
      </c>
      <c r="B11" s="1794">
        <v>3553264864.8599997</v>
      </c>
      <c r="C11" s="1785">
        <v>65945731.5</v>
      </c>
      <c r="D11" s="1785">
        <v>177453971.03</v>
      </c>
      <c r="E11" s="1785">
        <v>26176359.219999999</v>
      </c>
      <c r="F11" s="1785">
        <v>11721484</v>
      </c>
      <c r="G11" s="1785">
        <v>12514000</v>
      </c>
      <c r="H11" s="1793">
        <v>1361140</v>
      </c>
      <c r="I11" s="1790">
        <v>3848437550.6099997</v>
      </c>
      <c r="J11" s="368"/>
      <c r="K11" s="368"/>
      <c r="L11" s="147"/>
      <c r="M11" s="147"/>
      <c r="P11" s="1824"/>
      <c r="Q11" s="1824"/>
      <c r="R11" s="1824"/>
      <c r="S11" s="1824"/>
      <c r="T11" s="1824"/>
      <c r="U11" s="1824"/>
      <c r="V11" s="1824"/>
      <c r="W11" s="1824"/>
      <c r="X11" s="1824"/>
      <c r="Y11" s="1824"/>
    </row>
    <row r="12" spans="1:25" s="631" customFormat="1" ht="18.75">
      <c r="A12" s="517">
        <v>42933</v>
      </c>
      <c r="B12" s="1794">
        <v>3599591016.21</v>
      </c>
      <c r="C12" s="1785">
        <v>66438757</v>
      </c>
      <c r="D12" s="1785">
        <v>174315186.06999999</v>
      </c>
      <c r="E12" s="1785">
        <v>25858230.109999999</v>
      </c>
      <c r="F12" s="1785">
        <v>11304000</v>
      </c>
      <c r="G12" s="1785">
        <v>12813484</v>
      </c>
      <c r="H12" s="1793">
        <v>0</v>
      </c>
      <c r="I12" s="1790">
        <v>3890320673.3900003</v>
      </c>
      <c r="J12" s="368"/>
      <c r="K12" s="368"/>
      <c r="L12" s="147"/>
      <c r="M12" s="147"/>
      <c r="P12" s="1824"/>
      <c r="Q12" s="1824"/>
      <c r="R12" s="1824"/>
      <c r="S12" s="1824"/>
      <c r="T12" s="1824"/>
      <c r="U12" s="1824"/>
      <c r="V12" s="1824"/>
      <c r="W12" s="1824"/>
      <c r="X12" s="1824"/>
      <c r="Y12" s="1824"/>
    </row>
    <row r="13" spans="1:25" s="631" customFormat="1" ht="18.75">
      <c r="A13" s="517">
        <v>42964</v>
      </c>
      <c r="B13" s="1794">
        <v>3583248532.4299998</v>
      </c>
      <c r="C13" s="1785">
        <v>65380163.5</v>
      </c>
      <c r="D13" s="1785">
        <v>177710052.68000001</v>
      </c>
      <c r="E13" s="1785">
        <v>26251646.420000002</v>
      </c>
      <c r="F13" s="1785">
        <v>12342000</v>
      </c>
      <c r="G13" s="1785">
        <v>12813484</v>
      </c>
      <c r="H13" s="1793">
        <v>1361140</v>
      </c>
      <c r="I13" s="1790">
        <v>3879107019.0299997</v>
      </c>
      <c r="J13" s="368"/>
      <c r="K13" s="368"/>
      <c r="L13" s="147"/>
      <c r="M13" s="147"/>
      <c r="P13" s="1824"/>
      <c r="Q13" s="1824"/>
      <c r="R13" s="1824"/>
      <c r="S13" s="1824"/>
      <c r="T13" s="1824"/>
      <c r="U13" s="1824"/>
      <c r="V13" s="1824"/>
      <c r="W13" s="1824"/>
      <c r="X13" s="1824"/>
      <c r="Y13" s="1824"/>
    </row>
    <row r="14" spans="1:25" s="631" customFormat="1" ht="18.75">
      <c r="A14" s="517">
        <v>42995</v>
      </c>
      <c r="B14" s="1794">
        <v>3608126829.6900001</v>
      </c>
      <c r="C14" s="1785">
        <v>66849589.5</v>
      </c>
      <c r="D14" s="1785">
        <v>178159775.66999999</v>
      </c>
      <c r="E14" s="1785">
        <v>26732462.530000001</v>
      </c>
      <c r="F14" s="1785">
        <v>12858000</v>
      </c>
      <c r="G14" s="1785">
        <v>12813484</v>
      </c>
      <c r="H14" s="1793">
        <v>0</v>
      </c>
      <c r="I14" s="1790">
        <v>3905540141.3900003</v>
      </c>
      <c r="J14" s="368"/>
      <c r="K14" s="368"/>
      <c r="L14" s="147"/>
      <c r="M14" s="147"/>
      <c r="P14" s="1824"/>
      <c r="Q14" s="1824"/>
      <c r="R14" s="1824"/>
      <c r="S14" s="1824"/>
      <c r="T14" s="1824"/>
      <c r="U14" s="1824"/>
      <c r="V14" s="1824"/>
      <c r="W14" s="1824"/>
      <c r="X14" s="1824"/>
      <c r="Y14" s="1824"/>
    </row>
    <row r="15" spans="1:25" s="631" customFormat="1" ht="18.75">
      <c r="A15" s="517">
        <v>43025</v>
      </c>
      <c r="B15" s="1794">
        <v>3604038654.6599998</v>
      </c>
      <c r="C15" s="1792">
        <v>66675619</v>
      </c>
      <c r="D15" s="1792">
        <v>181498893.34999999</v>
      </c>
      <c r="E15" s="1792">
        <v>27045094.32</v>
      </c>
      <c r="F15" s="1792">
        <v>13052000</v>
      </c>
      <c r="G15" s="1785">
        <v>12813484</v>
      </c>
      <c r="H15" s="1793">
        <v>0</v>
      </c>
      <c r="I15" s="1790">
        <v>3905123745.3299999</v>
      </c>
      <c r="J15" s="368"/>
      <c r="K15" s="368"/>
      <c r="L15" s="147"/>
      <c r="M15" s="147"/>
      <c r="P15" s="1824"/>
      <c r="Q15" s="1824"/>
      <c r="R15" s="1824"/>
      <c r="S15" s="1824"/>
      <c r="T15" s="1824"/>
      <c r="U15" s="1824"/>
      <c r="V15" s="1824"/>
      <c r="W15" s="1824"/>
      <c r="X15" s="1824"/>
      <c r="Y15" s="1824"/>
    </row>
    <row r="16" spans="1:25" s="631" customFormat="1" ht="18.75">
      <c r="A16" s="517">
        <v>43056</v>
      </c>
      <c r="B16" s="1959">
        <f>3812085524.12+187685883</f>
        <v>3999771407.1199999</v>
      </c>
      <c r="C16" s="1796">
        <v>66383542</v>
      </c>
      <c r="D16" s="1796">
        <v>182724992.31</v>
      </c>
      <c r="E16" s="1796">
        <v>27149373.379999999</v>
      </c>
      <c r="F16" s="1796">
        <v>13094000</v>
      </c>
      <c r="G16" s="1796">
        <v>12813484</v>
      </c>
      <c r="H16" s="1960">
        <v>0</v>
      </c>
      <c r="I16" s="1790">
        <f>SUM(B16:H16)</f>
        <v>4301936798.8099995</v>
      </c>
      <c r="J16" s="368"/>
      <c r="K16" s="368"/>
      <c r="L16" s="147"/>
      <c r="M16" s="147"/>
      <c r="P16" s="1824"/>
      <c r="Q16" s="1824"/>
      <c r="R16" s="1824"/>
      <c r="S16" s="1824"/>
      <c r="T16" s="1824"/>
      <c r="U16" s="1824"/>
      <c r="V16" s="1824"/>
      <c r="W16" s="1824"/>
      <c r="X16" s="1824"/>
      <c r="Y16" s="1824"/>
    </row>
    <row r="17" spans="1:24" s="16" customFormat="1" ht="39.75" customHeight="1">
      <c r="A17" s="2350" t="s">
        <v>948</v>
      </c>
      <c r="B17" s="2351"/>
      <c r="C17" s="2351"/>
      <c r="D17" s="2351"/>
      <c r="E17" s="2351"/>
      <c r="F17" s="2351"/>
      <c r="G17" s="2351"/>
      <c r="H17" s="2351"/>
      <c r="I17" s="2350"/>
      <c r="J17" s="1083"/>
      <c r="K17" s="1083"/>
      <c r="L17" s="1083"/>
      <c r="O17" s="71"/>
      <c r="P17" s="71"/>
      <c r="Q17" s="71"/>
      <c r="R17" s="71"/>
      <c r="S17" s="71"/>
      <c r="T17" s="71"/>
      <c r="U17" s="71"/>
      <c r="V17" s="71"/>
      <c r="W17" s="71"/>
      <c r="X17" s="71"/>
    </row>
    <row r="18" spans="1:24" ht="34.5" customHeight="1">
      <c r="O18" s="33"/>
      <c r="P18" s="33"/>
      <c r="Q18" s="33"/>
      <c r="R18" s="33"/>
      <c r="S18" s="33"/>
      <c r="T18" s="33"/>
      <c r="U18" s="33"/>
    </row>
    <row r="19" spans="1:24">
      <c r="O19" s="33"/>
      <c r="P19" s="33"/>
      <c r="Q19" s="33"/>
      <c r="R19" s="33"/>
      <c r="S19" s="33"/>
      <c r="T19" s="33"/>
      <c r="U19" s="33"/>
    </row>
    <row r="20" spans="1:24">
      <c r="O20" s="33"/>
      <c r="P20" s="33"/>
      <c r="Q20" s="33"/>
      <c r="R20" s="33"/>
      <c r="S20" s="33"/>
      <c r="T20" s="33"/>
      <c r="U20" s="33"/>
    </row>
    <row r="21" spans="1:24">
      <c r="O21" s="33"/>
      <c r="P21" s="33"/>
      <c r="Q21" s="33"/>
      <c r="R21" s="33"/>
      <c r="S21" s="33"/>
      <c r="T21" s="33"/>
      <c r="U21" s="33"/>
    </row>
    <row r="22" spans="1:24">
      <c r="O22" s="33"/>
      <c r="P22" s="33"/>
      <c r="Q22" s="33"/>
      <c r="R22" s="33"/>
      <c r="S22" s="33"/>
      <c r="T22" s="33"/>
      <c r="U22" s="33"/>
    </row>
    <row r="23" spans="1:24">
      <c r="O23" s="33"/>
      <c r="P23" s="33"/>
      <c r="Q23" s="33"/>
      <c r="R23" s="33"/>
      <c r="S23" s="33"/>
      <c r="T23" s="33"/>
      <c r="U23" s="33"/>
    </row>
    <row r="24" spans="1:24">
      <c r="O24" s="33"/>
      <c r="P24" s="33"/>
      <c r="Q24" s="33"/>
      <c r="R24" s="33"/>
      <c r="S24" s="33"/>
      <c r="T24" s="33"/>
      <c r="U24" s="33"/>
    </row>
    <row r="25" spans="1:24">
      <c r="O25" s="33"/>
      <c r="P25" s="33"/>
      <c r="Q25" s="33"/>
      <c r="R25" s="33"/>
      <c r="S25" s="33"/>
      <c r="T25" s="33"/>
      <c r="U25" s="33"/>
    </row>
    <row r="26" spans="1:24">
      <c r="O26" s="33"/>
      <c r="P26" s="33"/>
      <c r="Q26" s="33"/>
      <c r="R26" s="33"/>
      <c r="S26" s="33"/>
      <c r="T26" s="33"/>
      <c r="U26" s="33"/>
    </row>
    <row r="27" spans="1:24">
      <c r="O27" s="33"/>
      <c r="P27" s="33"/>
      <c r="Q27" s="33"/>
      <c r="R27" s="33"/>
      <c r="S27" s="33"/>
      <c r="T27" s="33"/>
      <c r="U27" s="33"/>
    </row>
    <row r="28" spans="1:24">
      <c r="O28" s="33"/>
      <c r="P28" s="33"/>
      <c r="Q28" s="33"/>
      <c r="R28" s="33"/>
      <c r="S28" s="33"/>
      <c r="T28" s="33"/>
      <c r="U28" s="33"/>
    </row>
    <row r="29" spans="1:24">
      <c r="O29" s="33"/>
      <c r="P29" s="33"/>
      <c r="Q29" s="33"/>
      <c r="R29" s="33"/>
      <c r="S29" s="33"/>
      <c r="T29" s="33"/>
      <c r="U29" s="33"/>
    </row>
    <row r="30" spans="1:24">
      <c r="O30" s="33"/>
      <c r="P30" s="33"/>
      <c r="Q30" s="33"/>
      <c r="R30" s="33"/>
      <c r="S30" s="33"/>
      <c r="T30" s="33"/>
      <c r="U30" s="33"/>
    </row>
    <row r="31" spans="1:24">
      <c r="O31" s="33"/>
      <c r="P31" s="33"/>
      <c r="Q31" s="33"/>
      <c r="R31" s="33"/>
      <c r="S31" s="33"/>
      <c r="T31" s="33"/>
      <c r="U31" s="33"/>
    </row>
    <row r="32" spans="1:24">
      <c r="O32" s="33"/>
      <c r="P32" s="33"/>
      <c r="Q32" s="33"/>
      <c r="R32" s="33"/>
      <c r="S32" s="33"/>
      <c r="T32" s="33"/>
      <c r="U32" s="33"/>
    </row>
    <row r="33" spans="15:21">
      <c r="O33" s="33"/>
      <c r="P33" s="33"/>
      <c r="Q33" s="33"/>
      <c r="R33" s="33"/>
      <c r="S33" s="33"/>
      <c r="T33" s="33"/>
      <c r="U33" s="33"/>
    </row>
    <row r="34" spans="15:21">
      <c r="O34" s="33"/>
      <c r="P34" s="33"/>
      <c r="Q34" s="33"/>
      <c r="R34" s="33"/>
      <c r="S34" s="33"/>
      <c r="T34" s="33"/>
      <c r="U34" s="33"/>
    </row>
    <row r="35" spans="15:21">
      <c r="O35" s="33"/>
      <c r="P35" s="33"/>
      <c r="Q35" s="33"/>
      <c r="R35" s="33"/>
      <c r="S35" s="33"/>
      <c r="T35" s="33"/>
      <c r="U35" s="33"/>
    </row>
    <row r="36" spans="15:21">
      <c r="O36" s="33"/>
      <c r="P36" s="33"/>
      <c r="Q36" s="33"/>
      <c r="R36" s="33"/>
      <c r="S36" s="33"/>
      <c r="T36" s="33"/>
      <c r="U36" s="33"/>
    </row>
    <row r="37" spans="15:21">
      <c r="O37" s="33"/>
      <c r="P37" s="33"/>
      <c r="Q37" s="33"/>
      <c r="R37" s="33"/>
      <c r="S37" s="33"/>
      <c r="T37" s="33"/>
      <c r="U37" s="33"/>
    </row>
    <row r="38" spans="15:21">
      <c r="O38" s="33"/>
      <c r="P38" s="33"/>
      <c r="Q38" s="33"/>
      <c r="R38" s="33"/>
      <c r="S38" s="33"/>
      <c r="T38" s="33"/>
      <c r="U38" s="33"/>
    </row>
    <row r="39" spans="15:21">
      <c r="O39" s="33"/>
      <c r="P39" s="33"/>
      <c r="Q39" s="33"/>
      <c r="R39" s="33"/>
      <c r="S39" s="33"/>
      <c r="T39" s="33"/>
      <c r="U39" s="33"/>
    </row>
    <row r="40" spans="15:21">
      <c r="O40" s="33"/>
      <c r="P40" s="33"/>
      <c r="Q40" s="33"/>
      <c r="R40" s="33"/>
      <c r="S40" s="33"/>
      <c r="T40" s="33"/>
      <c r="U40" s="33"/>
    </row>
    <row r="41" spans="15:21">
      <c r="O41" s="33"/>
      <c r="P41" s="33"/>
      <c r="Q41" s="33"/>
      <c r="R41" s="33"/>
      <c r="S41" s="33"/>
      <c r="T41" s="33"/>
      <c r="U41" s="33"/>
    </row>
    <row r="42" spans="15:21">
      <c r="O42" s="33"/>
      <c r="P42" s="33"/>
      <c r="Q42" s="33"/>
      <c r="R42" s="33"/>
      <c r="S42" s="33"/>
      <c r="T42" s="33"/>
      <c r="U42" s="33"/>
    </row>
    <row r="43" spans="15:21">
      <c r="O43" s="33"/>
      <c r="P43" s="33"/>
      <c r="Q43" s="33"/>
      <c r="R43" s="33"/>
      <c r="S43" s="33"/>
      <c r="T43" s="33"/>
      <c r="U43" s="33"/>
    </row>
    <row r="44" spans="15:21">
      <c r="O44" s="33"/>
      <c r="P44" s="33"/>
      <c r="Q44" s="33"/>
      <c r="R44" s="33"/>
      <c r="S44" s="33"/>
      <c r="T44" s="33"/>
      <c r="U44" s="33"/>
    </row>
    <row r="45" spans="15:21" ht="16.5" customHeight="1">
      <c r="O45" s="33"/>
      <c r="P45" s="33"/>
      <c r="Q45" s="33"/>
      <c r="R45" s="33"/>
      <c r="S45" s="33"/>
      <c r="T45" s="33"/>
      <c r="U45" s="33"/>
    </row>
    <row r="46" spans="15:21" hidden="1">
      <c r="O46" s="33"/>
      <c r="P46" s="33"/>
      <c r="Q46" s="33"/>
      <c r="R46" s="33"/>
      <c r="S46" s="33"/>
      <c r="T46" s="33"/>
      <c r="U46" s="33"/>
    </row>
    <row r="47" spans="15:21" hidden="1">
      <c r="O47" s="33"/>
      <c r="P47" s="33"/>
      <c r="Q47" s="33"/>
      <c r="R47" s="33"/>
      <c r="S47" s="33"/>
      <c r="T47" s="33"/>
      <c r="U47" s="33"/>
    </row>
    <row r="48" spans="15:21">
      <c r="O48" s="33"/>
      <c r="P48" s="33"/>
      <c r="Q48" s="33"/>
      <c r="R48" s="33"/>
      <c r="S48" s="33"/>
      <c r="T48" s="33"/>
      <c r="U48" s="33"/>
    </row>
    <row r="49" spans="13:21">
      <c r="M49" s="69"/>
      <c r="O49" s="33"/>
      <c r="P49" s="33"/>
      <c r="Q49" s="33"/>
      <c r="R49" s="33"/>
      <c r="S49" s="33"/>
      <c r="T49" s="33"/>
      <c r="U49" s="33"/>
    </row>
    <row r="50" spans="13:21">
      <c r="O50" s="33"/>
      <c r="P50" s="33"/>
      <c r="Q50" s="33"/>
      <c r="R50" s="33"/>
      <c r="S50" s="33"/>
      <c r="T50" s="33"/>
      <c r="U50" s="33"/>
    </row>
    <row r="51" spans="13:21">
      <c r="O51" s="33"/>
      <c r="P51" s="33"/>
      <c r="Q51" s="33"/>
      <c r="R51" s="33"/>
      <c r="S51" s="33"/>
      <c r="T51" s="33"/>
      <c r="U51" s="33"/>
    </row>
    <row r="52" spans="13:21">
      <c r="O52" s="33"/>
      <c r="P52" s="33"/>
      <c r="Q52" s="33"/>
      <c r="R52" s="33"/>
      <c r="S52" s="33"/>
      <c r="T52" s="33"/>
      <c r="U52" s="33"/>
    </row>
    <row r="53" spans="13:21">
      <c r="O53" s="33"/>
      <c r="P53" s="33"/>
      <c r="Q53" s="33"/>
      <c r="R53" s="33"/>
      <c r="S53" s="33"/>
      <c r="T53" s="33"/>
      <c r="U53" s="33"/>
    </row>
    <row r="54" spans="13:21">
      <c r="O54" s="33"/>
      <c r="P54" s="33"/>
      <c r="Q54" s="33"/>
      <c r="R54" s="33"/>
      <c r="S54" s="33"/>
      <c r="T54" s="33"/>
      <c r="U54" s="33"/>
    </row>
    <row r="55" spans="13:21">
      <c r="O55" s="33"/>
      <c r="P55" s="33"/>
      <c r="Q55" s="33"/>
      <c r="R55" s="33"/>
      <c r="S55" s="33"/>
      <c r="T55" s="33"/>
      <c r="U55" s="33"/>
    </row>
    <row r="56" spans="13:21">
      <c r="O56" s="33"/>
      <c r="P56" s="33"/>
      <c r="Q56" s="33"/>
      <c r="R56" s="33"/>
      <c r="S56" s="33"/>
      <c r="T56" s="33"/>
      <c r="U56" s="33"/>
    </row>
    <row r="57" spans="13:21">
      <c r="O57" s="33"/>
      <c r="P57" s="33"/>
      <c r="Q57" s="33"/>
      <c r="R57" s="33"/>
      <c r="S57" s="33"/>
      <c r="T57" s="33"/>
      <c r="U57" s="33"/>
    </row>
    <row r="58" spans="13:21">
      <c r="O58" s="33"/>
      <c r="P58" s="33"/>
      <c r="Q58" s="33"/>
      <c r="R58" s="33"/>
      <c r="S58" s="33"/>
      <c r="T58" s="33"/>
      <c r="U58" s="33"/>
    </row>
    <row r="59" spans="13:21">
      <c r="O59" s="33"/>
      <c r="P59" s="33"/>
      <c r="Q59" s="33"/>
      <c r="R59" s="33"/>
      <c r="S59" s="33"/>
      <c r="T59" s="33"/>
      <c r="U59" s="33"/>
    </row>
    <row r="60" spans="13:21">
      <c r="O60" s="33"/>
      <c r="P60" s="33"/>
      <c r="Q60" s="33"/>
      <c r="R60" s="33"/>
      <c r="S60" s="33"/>
      <c r="T60" s="33"/>
      <c r="U60" s="33"/>
    </row>
    <row r="61" spans="13:21">
      <c r="O61" s="33"/>
      <c r="P61" s="33"/>
      <c r="Q61" s="33"/>
      <c r="R61" s="33"/>
      <c r="S61" s="33"/>
      <c r="T61" s="33"/>
      <c r="U61" s="33"/>
    </row>
    <row r="62" spans="13:21">
      <c r="O62" s="33"/>
      <c r="P62" s="33"/>
      <c r="Q62" s="33"/>
      <c r="R62" s="33"/>
      <c r="S62" s="33"/>
      <c r="T62" s="33"/>
      <c r="U62" s="33"/>
    </row>
    <row r="63" spans="13:21">
      <c r="O63" s="33"/>
      <c r="P63" s="33"/>
      <c r="Q63" s="33"/>
      <c r="R63" s="33"/>
      <c r="S63" s="33"/>
      <c r="T63" s="33"/>
      <c r="U63" s="33"/>
    </row>
    <row r="64" spans="13:21">
      <c r="O64" s="33"/>
      <c r="P64" s="33"/>
      <c r="Q64" s="33"/>
      <c r="R64" s="33"/>
      <c r="S64" s="33"/>
      <c r="T64" s="33"/>
      <c r="U64" s="33"/>
    </row>
    <row r="65" spans="15:21">
      <c r="O65" s="33"/>
      <c r="P65" s="33"/>
      <c r="Q65" s="33"/>
      <c r="R65" s="33"/>
      <c r="S65" s="33"/>
      <c r="T65" s="33"/>
      <c r="U65" s="33"/>
    </row>
    <row r="66" spans="15:21">
      <c r="O66" s="33"/>
      <c r="P66" s="33"/>
      <c r="Q66" s="33"/>
      <c r="R66" s="33"/>
      <c r="S66" s="33"/>
      <c r="T66" s="33"/>
      <c r="U66" s="33"/>
    </row>
    <row r="67" spans="15:21">
      <c r="O67" s="33"/>
      <c r="P67" s="33"/>
      <c r="Q67" s="33"/>
      <c r="R67" s="33"/>
      <c r="S67" s="33"/>
      <c r="T67" s="33"/>
      <c r="U67" s="33"/>
    </row>
    <row r="68" spans="15:21">
      <c r="O68" s="33"/>
      <c r="P68" s="33"/>
      <c r="Q68" s="33"/>
      <c r="R68" s="33"/>
      <c r="S68" s="33"/>
      <c r="T68" s="33"/>
      <c r="U68" s="33"/>
    </row>
    <row r="69" spans="15:21">
      <c r="O69" s="33"/>
      <c r="P69" s="33"/>
      <c r="Q69" s="33"/>
      <c r="R69" s="33"/>
      <c r="S69" s="33"/>
      <c r="T69" s="33"/>
      <c r="U69" s="33"/>
    </row>
    <row r="70" spans="15:21">
      <c r="O70" s="33"/>
      <c r="P70" s="33"/>
      <c r="Q70" s="33"/>
      <c r="R70" s="33"/>
      <c r="S70" s="33"/>
      <c r="T70" s="33"/>
      <c r="U70" s="33"/>
    </row>
    <row r="71" spans="15:21">
      <c r="O71" s="33"/>
      <c r="P71" s="33"/>
      <c r="Q71" s="33"/>
      <c r="R71" s="33"/>
      <c r="S71" s="33"/>
      <c r="T71" s="33"/>
      <c r="U71" s="33"/>
    </row>
    <row r="72" spans="15:21">
      <c r="O72" s="33"/>
      <c r="P72" s="33"/>
      <c r="Q72" s="33"/>
      <c r="R72" s="33"/>
      <c r="S72" s="33"/>
      <c r="T72" s="33"/>
      <c r="U72" s="33"/>
    </row>
    <row r="73" spans="15:21">
      <c r="O73" s="33"/>
      <c r="P73" s="33"/>
      <c r="Q73" s="33"/>
      <c r="R73" s="33"/>
      <c r="S73" s="33"/>
      <c r="T73" s="33"/>
      <c r="U73" s="33"/>
    </row>
    <row r="74" spans="15:21">
      <c r="O74" s="33"/>
      <c r="P74" s="33"/>
      <c r="Q74" s="33"/>
      <c r="R74" s="33"/>
      <c r="S74" s="33"/>
      <c r="T74" s="33"/>
      <c r="U74" s="33"/>
    </row>
    <row r="75" spans="15:21">
      <c r="O75" s="33"/>
      <c r="P75" s="33"/>
      <c r="Q75" s="33"/>
      <c r="R75" s="33"/>
      <c r="S75" s="33"/>
      <c r="T75" s="33"/>
      <c r="U75" s="33"/>
    </row>
    <row r="76" spans="15:21">
      <c r="O76" s="33"/>
      <c r="P76" s="33"/>
      <c r="Q76" s="33"/>
      <c r="R76" s="33"/>
      <c r="S76" s="33"/>
      <c r="T76" s="33"/>
      <c r="U76" s="33"/>
    </row>
    <row r="77" spans="15:21">
      <c r="O77" s="33"/>
      <c r="P77" s="33"/>
      <c r="Q77" s="33"/>
      <c r="R77" s="33"/>
      <c r="S77" s="33"/>
      <c r="T77" s="33"/>
      <c r="U77" s="33"/>
    </row>
    <row r="78" spans="15:21">
      <c r="O78" s="33"/>
      <c r="P78" s="33"/>
      <c r="Q78" s="33"/>
      <c r="R78" s="33"/>
      <c r="S78" s="33"/>
      <c r="T78" s="33"/>
      <c r="U78" s="33"/>
    </row>
    <row r="79" spans="15:21">
      <c r="O79" s="33"/>
      <c r="P79" s="33"/>
      <c r="Q79" s="33"/>
      <c r="R79" s="33"/>
      <c r="S79" s="33"/>
      <c r="T79" s="33"/>
      <c r="U79" s="33"/>
    </row>
    <row r="80" spans="15:21">
      <c r="O80" s="33"/>
      <c r="P80" s="33"/>
      <c r="Q80" s="33"/>
      <c r="R80" s="33"/>
      <c r="S80" s="33"/>
      <c r="T80" s="33"/>
      <c r="U80" s="33"/>
    </row>
    <row r="81" spans="15:21">
      <c r="O81" s="33"/>
      <c r="P81" s="33"/>
      <c r="Q81" s="33"/>
      <c r="R81" s="33"/>
      <c r="S81" s="33"/>
      <c r="T81" s="33"/>
      <c r="U81" s="33"/>
    </row>
    <row r="82" spans="15:21">
      <c r="O82" s="33"/>
      <c r="P82" s="33"/>
      <c r="Q82" s="33"/>
      <c r="R82" s="33"/>
      <c r="S82" s="33"/>
      <c r="T82" s="33"/>
      <c r="U82" s="33"/>
    </row>
    <row r="83" spans="15:21">
      <c r="O83" s="33"/>
      <c r="P83" s="33"/>
      <c r="Q83" s="33"/>
      <c r="R83" s="33"/>
      <c r="S83" s="33"/>
      <c r="T83" s="33"/>
      <c r="U83" s="33"/>
    </row>
    <row r="84" spans="15:21">
      <c r="O84" s="33"/>
      <c r="P84" s="33"/>
      <c r="Q84" s="33"/>
      <c r="R84" s="33"/>
      <c r="S84" s="33"/>
      <c r="T84" s="33"/>
      <c r="U84" s="33"/>
    </row>
    <row r="85" spans="15:21">
      <c r="O85" s="33"/>
      <c r="P85" s="33"/>
      <c r="Q85" s="33"/>
      <c r="R85" s="33"/>
      <c r="S85" s="33"/>
      <c r="T85" s="33"/>
      <c r="U85" s="33"/>
    </row>
    <row r="86" spans="15:21">
      <c r="O86" s="33"/>
      <c r="P86" s="33"/>
      <c r="Q86" s="33"/>
      <c r="R86" s="33"/>
      <c r="S86" s="33"/>
      <c r="T86" s="33"/>
      <c r="U86" s="33"/>
    </row>
    <row r="87" spans="15:21">
      <c r="O87" s="33"/>
      <c r="P87" s="33"/>
      <c r="Q87" s="33"/>
      <c r="R87" s="33"/>
      <c r="S87" s="33"/>
      <c r="T87" s="33"/>
      <c r="U87" s="33"/>
    </row>
    <row r="88" spans="15:21">
      <c r="O88" s="33"/>
      <c r="P88" s="33"/>
      <c r="Q88" s="33"/>
      <c r="R88" s="33"/>
      <c r="S88" s="33"/>
      <c r="T88" s="33"/>
      <c r="U88" s="33"/>
    </row>
    <row r="89" spans="15:21">
      <c r="O89" s="33"/>
      <c r="P89" s="33"/>
      <c r="Q89" s="33"/>
      <c r="R89" s="33"/>
      <c r="S89" s="33"/>
      <c r="T89" s="33"/>
      <c r="U89" s="33"/>
    </row>
    <row r="90" spans="15:21">
      <c r="O90" s="33"/>
      <c r="P90" s="33"/>
      <c r="Q90" s="33"/>
      <c r="R90" s="33"/>
      <c r="S90" s="33"/>
      <c r="T90" s="33"/>
      <c r="U90" s="33"/>
    </row>
    <row r="91" spans="15:21">
      <c r="O91" s="33"/>
      <c r="P91" s="33"/>
      <c r="Q91" s="33"/>
      <c r="R91" s="33"/>
      <c r="S91" s="33"/>
      <c r="T91" s="33"/>
      <c r="U91" s="33"/>
    </row>
    <row r="92" spans="15:21">
      <c r="O92" s="33"/>
      <c r="P92" s="33"/>
      <c r="Q92" s="33"/>
      <c r="R92" s="33"/>
      <c r="S92" s="33"/>
      <c r="T92" s="33"/>
      <c r="U92" s="33"/>
    </row>
    <row r="93" spans="15:21">
      <c r="O93" s="33"/>
      <c r="P93" s="33"/>
      <c r="Q93" s="33"/>
      <c r="R93" s="33"/>
      <c r="S93" s="33"/>
      <c r="T93" s="33"/>
      <c r="U93" s="33"/>
    </row>
    <row r="94" spans="15:21">
      <c r="O94" s="33"/>
      <c r="P94" s="33"/>
      <c r="Q94" s="33"/>
      <c r="R94" s="33"/>
      <c r="S94" s="33"/>
      <c r="T94" s="33"/>
      <c r="U94" s="33"/>
    </row>
    <row r="95" spans="15:21">
      <c r="O95" s="33"/>
      <c r="P95" s="33"/>
      <c r="Q95" s="33"/>
      <c r="R95" s="33"/>
      <c r="S95" s="33"/>
      <c r="T95" s="33"/>
      <c r="U95" s="33"/>
    </row>
    <row r="96" spans="15:21">
      <c r="O96" s="33"/>
      <c r="P96" s="33"/>
      <c r="Q96" s="33"/>
      <c r="R96" s="33"/>
      <c r="S96" s="33"/>
      <c r="T96" s="33"/>
      <c r="U96" s="33"/>
    </row>
    <row r="97" spans="15:21">
      <c r="O97" s="33"/>
      <c r="P97" s="33"/>
      <c r="Q97" s="33"/>
      <c r="R97" s="33"/>
      <c r="S97" s="33"/>
      <c r="T97" s="33"/>
      <c r="U97" s="33"/>
    </row>
    <row r="98" spans="15:21">
      <c r="O98" s="33"/>
      <c r="P98" s="33"/>
      <c r="Q98" s="33"/>
      <c r="R98" s="33"/>
      <c r="S98" s="33"/>
      <c r="T98" s="33"/>
      <c r="U98" s="33"/>
    </row>
    <row r="99" spans="15:21">
      <c r="O99" s="33"/>
      <c r="P99" s="33"/>
      <c r="Q99" s="33"/>
      <c r="R99" s="33"/>
      <c r="S99" s="33"/>
      <c r="T99" s="33"/>
      <c r="U99" s="33"/>
    </row>
    <row r="100" spans="15:21">
      <c r="O100" s="33"/>
      <c r="P100" s="33"/>
      <c r="Q100" s="33"/>
      <c r="R100" s="33"/>
      <c r="S100" s="33"/>
      <c r="T100" s="33"/>
      <c r="U100" s="33"/>
    </row>
    <row r="101" spans="15:21">
      <c r="O101" s="33"/>
      <c r="P101" s="33"/>
      <c r="Q101" s="33"/>
      <c r="R101" s="33"/>
      <c r="S101" s="33"/>
      <c r="T101" s="33"/>
      <c r="U101" s="33"/>
    </row>
    <row r="102" spans="15:21">
      <c r="O102" s="33"/>
      <c r="P102" s="33"/>
      <c r="Q102" s="33"/>
      <c r="R102" s="33"/>
      <c r="S102" s="33"/>
      <c r="T102" s="33"/>
      <c r="U102" s="33"/>
    </row>
    <row r="103" spans="15:21">
      <c r="O103" s="33"/>
      <c r="P103" s="33"/>
      <c r="Q103" s="33"/>
      <c r="R103" s="33"/>
      <c r="S103" s="33"/>
      <c r="T103" s="33"/>
      <c r="U103" s="33"/>
    </row>
    <row r="104" spans="15:21">
      <c r="O104" s="33"/>
      <c r="P104" s="33"/>
      <c r="Q104" s="33"/>
      <c r="R104" s="33"/>
      <c r="S104" s="33"/>
      <c r="T104" s="33"/>
      <c r="U104" s="33"/>
    </row>
    <row r="105" spans="15:21">
      <c r="O105" s="33"/>
      <c r="P105" s="33"/>
      <c r="Q105" s="33"/>
      <c r="R105" s="33"/>
      <c r="S105" s="33"/>
      <c r="T105" s="33"/>
      <c r="U105" s="33"/>
    </row>
    <row r="106" spans="15:21">
      <c r="O106" s="33"/>
      <c r="P106" s="33"/>
      <c r="Q106" s="33"/>
      <c r="R106" s="33"/>
      <c r="S106" s="33"/>
      <c r="T106" s="33"/>
      <c r="U106" s="33"/>
    </row>
    <row r="107" spans="15:21">
      <c r="O107" s="33"/>
      <c r="P107" s="33"/>
      <c r="Q107" s="33"/>
      <c r="R107" s="33"/>
      <c r="S107" s="33"/>
      <c r="T107" s="33"/>
      <c r="U107" s="33"/>
    </row>
    <row r="108" spans="15:21">
      <c r="O108" s="33"/>
      <c r="P108" s="33"/>
      <c r="Q108" s="33"/>
      <c r="R108" s="33"/>
      <c r="S108" s="33"/>
      <c r="T108" s="33"/>
      <c r="U108" s="33"/>
    </row>
    <row r="109" spans="15:21">
      <c r="O109" s="33"/>
      <c r="P109" s="33"/>
      <c r="Q109" s="33"/>
      <c r="R109" s="33"/>
      <c r="S109" s="33"/>
      <c r="T109" s="33"/>
      <c r="U109" s="33"/>
    </row>
    <row r="110" spans="15:21">
      <c r="O110" s="33"/>
      <c r="P110" s="33"/>
      <c r="Q110" s="33"/>
      <c r="R110" s="33"/>
      <c r="S110" s="33"/>
      <c r="T110" s="33"/>
      <c r="U110" s="33"/>
    </row>
    <row r="111" spans="15:21">
      <c r="O111" s="33"/>
      <c r="P111" s="33"/>
      <c r="Q111" s="33"/>
      <c r="R111" s="33"/>
      <c r="S111" s="33"/>
      <c r="T111" s="33"/>
      <c r="U111" s="33"/>
    </row>
    <row r="112" spans="15:21">
      <c r="O112" s="33"/>
      <c r="P112" s="33"/>
      <c r="Q112" s="33"/>
      <c r="R112" s="33"/>
      <c r="S112" s="33"/>
      <c r="T112" s="33"/>
      <c r="U112" s="33"/>
    </row>
    <row r="113" spans="15:21">
      <c r="O113" s="33"/>
      <c r="P113" s="33"/>
      <c r="Q113" s="33"/>
      <c r="R113" s="33"/>
      <c r="S113" s="33"/>
      <c r="T113" s="33"/>
      <c r="U113" s="33"/>
    </row>
    <row r="114" spans="15:21">
      <c r="O114" s="33"/>
      <c r="P114" s="33"/>
      <c r="Q114" s="33"/>
      <c r="R114" s="33"/>
      <c r="S114" s="33"/>
      <c r="T114" s="33"/>
      <c r="U114" s="33"/>
    </row>
    <row r="115" spans="15:21">
      <c r="O115" s="33"/>
      <c r="P115" s="33"/>
      <c r="Q115" s="33"/>
      <c r="R115" s="33"/>
      <c r="S115" s="33"/>
      <c r="T115" s="33"/>
      <c r="U115" s="33"/>
    </row>
    <row r="116" spans="15:21">
      <c r="O116" s="33"/>
      <c r="P116" s="33"/>
      <c r="Q116" s="33"/>
      <c r="R116" s="33"/>
      <c r="S116" s="33"/>
      <c r="T116" s="33"/>
      <c r="U116" s="33"/>
    </row>
    <row r="117" spans="15:21">
      <c r="O117" s="33"/>
      <c r="P117" s="33"/>
      <c r="Q117" s="33"/>
      <c r="R117" s="33"/>
      <c r="S117" s="33"/>
      <c r="T117" s="33"/>
      <c r="U117" s="33"/>
    </row>
    <row r="118" spans="15:21">
      <c r="O118" s="33"/>
      <c r="P118" s="33"/>
      <c r="Q118" s="33"/>
      <c r="R118" s="33"/>
      <c r="S118" s="33"/>
      <c r="T118" s="33"/>
      <c r="U118" s="33"/>
    </row>
    <row r="119" spans="15:21">
      <c r="O119" s="33"/>
      <c r="P119" s="33"/>
      <c r="Q119" s="33"/>
      <c r="R119" s="33"/>
      <c r="S119" s="33"/>
      <c r="T119" s="33"/>
      <c r="U119" s="33"/>
    </row>
    <row r="120" spans="15:21">
      <c r="O120" s="33"/>
      <c r="P120" s="33"/>
      <c r="Q120" s="33"/>
      <c r="R120" s="33"/>
      <c r="S120" s="33"/>
      <c r="T120" s="33"/>
      <c r="U120" s="33"/>
    </row>
    <row r="121" spans="15:21">
      <c r="O121" s="33"/>
      <c r="P121" s="33"/>
      <c r="Q121" s="33"/>
      <c r="R121" s="33"/>
      <c r="S121" s="33"/>
      <c r="T121" s="33"/>
      <c r="U121" s="33"/>
    </row>
    <row r="122" spans="15:21">
      <c r="O122" s="33"/>
      <c r="P122" s="33"/>
      <c r="Q122" s="33"/>
      <c r="R122" s="33"/>
      <c r="S122" s="33"/>
      <c r="T122" s="33"/>
      <c r="U122" s="33"/>
    </row>
    <row r="123" spans="15:21">
      <c r="O123" s="33"/>
      <c r="P123" s="33"/>
      <c r="Q123" s="33"/>
      <c r="R123" s="33"/>
      <c r="S123" s="33"/>
      <c r="T123" s="33"/>
      <c r="U123" s="33"/>
    </row>
    <row r="124" spans="15:21">
      <c r="O124" s="33"/>
      <c r="P124" s="33"/>
      <c r="Q124" s="33"/>
      <c r="R124" s="33"/>
      <c r="S124" s="33"/>
      <c r="T124" s="33"/>
      <c r="U124" s="33"/>
    </row>
    <row r="125" spans="15:21">
      <c r="O125" s="33"/>
      <c r="P125" s="33"/>
      <c r="Q125" s="33"/>
      <c r="R125" s="33"/>
      <c r="S125" s="33"/>
      <c r="T125" s="33"/>
      <c r="U125" s="33"/>
    </row>
    <row r="126" spans="15:21">
      <c r="O126" s="33"/>
      <c r="P126" s="33"/>
      <c r="Q126" s="33"/>
      <c r="R126" s="33"/>
      <c r="S126" s="33"/>
      <c r="T126" s="33"/>
      <c r="U126" s="33"/>
    </row>
    <row r="127" spans="15:21">
      <c r="O127" s="33"/>
      <c r="P127" s="33"/>
      <c r="Q127" s="33"/>
      <c r="R127" s="33"/>
      <c r="S127" s="33"/>
      <c r="T127" s="33"/>
      <c r="U127" s="33"/>
    </row>
    <row r="128" spans="15:21">
      <c r="O128" s="33"/>
      <c r="P128" s="33"/>
      <c r="Q128" s="33"/>
      <c r="R128" s="33"/>
      <c r="S128" s="33"/>
      <c r="T128" s="33"/>
      <c r="U128" s="33"/>
    </row>
    <row r="129" spans="15:21">
      <c r="O129" s="33"/>
      <c r="P129" s="33"/>
      <c r="Q129" s="33"/>
      <c r="R129" s="33"/>
      <c r="S129" s="33"/>
      <c r="T129" s="33"/>
      <c r="U129" s="33"/>
    </row>
    <row r="130" spans="15:21">
      <c r="O130" s="33"/>
      <c r="P130" s="33"/>
      <c r="Q130" s="33"/>
      <c r="R130" s="33"/>
      <c r="S130" s="33"/>
      <c r="T130" s="33"/>
      <c r="U130" s="33"/>
    </row>
    <row r="131" spans="15:21">
      <c r="O131" s="33"/>
      <c r="P131" s="33"/>
      <c r="Q131" s="33"/>
      <c r="R131" s="33"/>
      <c r="S131" s="33"/>
      <c r="T131" s="33"/>
      <c r="U131" s="33"/>
    </row>
    <row r="132" spans="15:21">
      <c r="O132" s="33"/>
      <c r="P132" s="33"/>
      <c r="Q132" s="33"/>
      <c r="R132" s="33"/>
      <c r="S132" s="33"/>
      <c r="T132" s="33"/>
      <c r="U132" s="33"/>
    </row>
    <row r="133" spans="15:21">
      <c r="O133" s="33"/>
      <c r="P133" s="33"/>
      <c r="Q133" s="33"/>
      <c r="R133" s="33"/>
      <c r="S133" s="33"/>
      <c r="T133" s="33"/>
      <c r="U133" s="33"/>
    </row>
    <row r="134" spans="15:21">
      <c r="O134" s="33"/>
      <c r="P134" s="33"/>
      <c r="Q134" s="33"/>
      <c r="R134" s="33"/>
      <c r="S134" s="33"/>
      <c r="T134" s="33"/>
      <c r="U134" s="33"/>
    </row>
    <row r="135" spans="15:21">
      <c r="O135" s="33"/>
      <c r="P135" s="33"/>
      <c r="Q135" s="33"/>
      <c r="R135" s="33"/>
      <c r="S135" s="33"/>
      <c r="T135" s="33"/>
      <c r="U135" s="33"/>
    </row>
    <row r="136" spans="15:21">
      <c r="O136" s="33"/>
      <c r="P136" s="33"/>
      <c r="Q136" s="33"/>
      <c r="R136" s="33"/>
      <c r="S136" s="33"/>
      <c r="T136" s="33"/>
      <c r="U136" s="33"/>
    </row>
    <row r="137" spans="15:21">
      <c r="O137" s="33"/>
      <c r="P137" s="33"/>
      <c r="Q137" s="33"/>
      <c r="R137" s="33"/>
      <c r="S137" s="33"/>
      <c r="T137" s="33"/>
      <c r="U137" s="33"/>
    </row>
    <row r="138" spans="15:21">
      <c r="O138" s="33"/>
      <c r="P138" s="33"/>
      <c r="Q138" s="33"/>
      <c r="R138" s="33"/>
      <c r="S138" s="33"/>
      <c r="T138" s="33"/>
      <c r="U138" s="33"/>
    </row>
    <row r="139" spans="15:21">
      <c r="O139" s="33"/>
      <c r="P139" s="33"/>
      <c r="Q139" s="33"/>
      <c r="R139" s="33"/>
      <c r="S139" s="33"/>
      <c r="T139" s="33"/>
      <c r="U139" s="33"/>
    </row>
    <row r="140" spans="15:21">
      <c r="O140" s="33"/>
      <c r="P140" s="33"/>
      <c r="Q140" s="33"/>
      <c r="R140" s="33"/>
      <c r="S140" s="33"/>
      <c r="T140" s="33"/>
      <c r="U140" s="33"/>
    </row>
    <row r="141" spans="15:21">
      <c r="O141" s="33"/>
      <c r="P141" s="33"/>
      <c r="Q141" s="33"/>
      <c r="R141" s="33"/>
      <c r="S141" s="33"/>
      <c r="T141" s="33"/>
      <c r="U141" s="33"/>
    </row>
    <row r="142" spans="15:21">
      <c r="O142" s="33"/>
      <c r="P142" s="33"/>
      <c r="Q142" s="33"/>
      <c r="R142" s="33"/>
      <c r="S142" s="33"/>
      <c r="T142" s="33"/>
      <c r="U142" s="33"/>
    </row>
    <row r="143" spans="15:21">
      <c r="O143" s="33"/>
      <c r="P143" s="33"/>
      <c r="Q143" s="33"/>
      <c r="R143" s="33"/>
      <c r="S143" s="33"/>
      <c r="T143" s="33"/>
      <c r="U143" s="33"/>
    </row>
    <row r="144" spans="15:21">
      <c r="O144" s="33"/>
      <c r="P144" s="33"/>
      <c r="Q144" s="33"/>
      <c r="R144" s="33"/>
      <c r="S144" s="33"/>
      <c r="T144" s="33"/>
      <c r="U144" s="33"/>
    </row>
    <row r="145" spans="15:21">
      <c r="O145" s="33"/>
      <c r="P145" s="33"/>
      <c r="Q145" s="33"/>
      <c r="R145" s="33"/>
      <c r="S145" s="33"/>
      <c r="T145" s="33"/>
      <c r="U145" s="33"/>
    </row>
    <row r="146" spans="15:21">
      <c r="O146" s="33"/>
      <c r="P146" s="33"/>
      <c r="Q146" s="33"/>
      <c r="R146" s="33"/>
      <c r="S146" s="33"/>
      <c r="T146" s="33"/>
      <c r="U146" s="33"/>
    </row>
    <row r="147" spans="15:21">
      <c r="O147" s="33"/>
      <c r="P147" s="33"/>
      <c r="Q147" s="33"/>
      <c r="R147" s="33"/>
      <c r="S147" s="33"/>
      <c r="T147" s="33"/>
      <c r="U147" s="33"/>
    </row>
    <row r="148" spans="15:21">
      <c r="O148" s="33"/>
      <c r="P148" s="33"/>
      <c r="Q148" s="33"/>
      <c r="R148" s="33"/>
      <c r="S148" s="33"/>
      <c r="T148" s="33"/>
      <c r="U148" s="33"/>
    </row>
    <row r="149" spans="15:21">
      <c r="O149" s="33"/>
      <c r="P149" s="33"/>
      <c r="Q149" s="33"/>
      <c r="R149" s="33"/>
      <c r="S149" s="33"/>
      <c r="T149" s="33"/>
      <c r="U149" s="33"/>
    </row>
    <row r="150" spans="15:21">
      <c r="O150" s="33"/>
      <c r="P150" s="33"/>
      <c r="Q150" s="33"/>
      <c r="R150" s="33"/>
      <c r="S150" s="33"/>
      <c r="T150" s="33"/>
      <c r="U150" s="33"/>
    </row>
    <row r="151" spans="15:21">
      <c r="O151" s="33"/>
      <c r="P151" s="33"/>
      <c r="Q151" s="33"/>
      <c r="R151" s="33"/>
      <c r="S151" s="33"/>
      <c r="T151" s="33"/>
      <c r="U151" s="33"/>
    </row>
    <row r="152" spans="15:21">
      <c r="O152" s="33"/>
      <c r="P152" s="33"/>
      <c r="Q152" s="33"/>
      <c r="R152" s="33"/>
      <c r="S152" s="33"/>
      <c r="T152" s="33"/>
      <c r="U152" s="33"/>
    </row>
    <row r="153" spans="15:21">
      <c r="O153" s="33"/>
      <c r="P153" s="33"/>
      <c r="Q153" s="33"/>
      <c r="R153" s="33"/>
      <c r="S153" s="33"/>
      <c r="T153" s="33"/>
      <c r="U153" s="33"/>
    </row>
    <row r="154" spans="15:21">
      <c r="O154" s="33"/>
      <c r="P154" s="33"/>
      <c r="Q154" s="33"/>
      <c r="R154" s="33"/>
      <c r="S154" s="33"/>
      <c r="T154" s="33"/>
      <c r="U154" s="33"/>
    </row>
    <row r="155" spans="15:21">
      <c r="O155" s="33"/>
      <c r="P155" s="33"/>
      <c r="Q155" s="33"/>
      <c r="R155" s="33"/>
      <c r="S155" s="33"/>
      <c r="T155" s="33"/>
      <c r="U155" s="33"/>
    </row>
    <row r="156" spans="15:21">
      <c r="O156" s="33"/>
      <c r="P156" s="33"/>
      <c r="Q156" s="33"/>
      <c r="R156" s="33"/>
      <c r="S156" s="33"/>
      <c r="T156" s="33"/>
      <c r="U156" s="33"/>
    </row>
    <row r="157" spans="15:21">
      <c r="O157" s="33"/>
      <c r="P157" s="33"/>
      <c r="Q157" s="33"/>
      <c r="R157" s="33"/>
      <c r="S157" s="33"/>
      <c r="T157" s="33"/>
      <c r="U157" s="33"/>
    </row>
    <row r="158" spans="15:21">
      <c r="O158" s="33"/>
      <c r="P158" s="33"/>
      <c r="Q158" s="33"/>
      <c r="R158" s="33"/>
      <c r="S158" s="33"/>
      <c r="T158" s="33"/>
      <c r="U158" s="33"/>
    </row>
    <row r="159" spans="15:21">
      <c r="O159" s="33"/>
      <c r="P159" s="33"/>
      <c r="Q159" s="33"/>
      <c r="R159" s="33"/>
      <c r="S159" s="33"/>
      <c r="T159" s="33"/>
      <c r="U159" s="33"/>
    </row>
    <row r="160" spans="15:21">
      <c r="O160" s="33"/>
      <c r="P160" s="33"/>
      <c r="Q160" s="33"/>
      <c r="R160" s="33"/>
      <c r="S160" s="33"/>
      <c r="T160" s="33"/>
      <c r="U160" s="33"/>
    </row>
    <row r="161" spans="15:21">
      <c r="O161" s="33"/>
      <c r="P161" s="33"/>
      <c r="Q161" s="33"/>
      <c r="R161" s="33"/>
      <c r="S161" s="33"/>
      <c r="T161" s="33"/>
      <c r="U161" s="33"/>
    </row>
    <row r="162" spans="15:21">
      <c r="O162" s="33"/>
      <c r="P162" s="33"/>
      <c r="Q162" s="33"/>
      <c r="R162" s="33"/>
      <c r="S162" s="33"/>
      <c r="T162" s="33"/>
      <c r="U162" s="33"/>
    </row>
    <row r="163" spans="15:21">
      <c r="O163" s="33"/>
      <c r="P163" s="33"/>
      <c r="Q163" s="33"/>
      <c r="R163" s="33"/>
      <c r="S163" s="33"/>
      <c r="T163" s="33"/>
      <c r="U163" s="33"/>
    </row>
    <row r="164" spans="15:21">
      <c r="O164" s="33"/>
      <c r="P164" s="33"/>
      <c r="Q164" s="33"/>
      <c r="R164" s="33"/>
      <c r="S164" s="33"/>
      <c r="T164" s="33"/>
      <c r="U164" s="33"/>
    </row>
    <row r="165" spans="15:21">
      <c r="O165" s="33"/>
      <c r="P165" s="33"/>
      <c r="Q165" s="33"/>
      <c r="R165" s="33"/>
      <c r="S165" s="33"/>
      <c r="T165" s="33"/>
      <c r="U165" s="33"/>
    </row>
    <row r="166" spans="15:21">
      <c r="O166" s="33"/>
      <c r="P166" s="33"/>
      <c r="Q166" s="33"/>
      <c r="R166" s="33"/>
      <c r="S166" s="33"/>
      <c r="T166" s="33"/>
      <c r="U166" s="33"/>
    </row>
    <row r="167" spans="15:21">
      <c r="O167" s="33"/>
      <c r="P167" s="33"/>
      <c r="Q167" s="33"/>
      <c r="R167" s="33"/>
      <c r="S167" s="33"/>
      <c r="T167" s="33"/>
      <c r="U167" s="33"/>
    </row>
    <row r="168" spans="15:21">
      <c r="O168" s="33"/>
      <c r="P168" s="33"/>
      <c r="Q168" s="33"/>
      <c r="R168" s="33"/>
      <c r="S168" s="33"/>
      <c r="T168" s="33"/>
      <c r="U168" s="33"/>
    </row>
    <row r="169" spans="15:21">
      <c r="O169" s="33"/>
      <c r="P169" s="33"/>
      <c r="Q169" s="33"/>
      <c r="R169" s="33"/>
      <c r="S169" s="33"/>
      <c r="T169" s="33"/>
      <c r="U169" s="33"/>
    </row>
    <row r="170" spans="15:21">
      <c r="O170" s="33"/>
      <c r="P170" s="33"/>
      <c r="Q170" s="33"/>
      <c r="R170" s="33"/>
      <c r="S170" s="33"/>
      <c r="T170" s="33"/>
      <c r="U170" s="33"/>
    </row>
    <row r="171" spans="15:21">
      <c r="O171" s="33"/>
      <c r="P171" s="33"/>
      <c r="Q171" s="33"/>
      <c r="R171" s="33"/>
      <c r="S171" s="33"/>
      <c r="T171" s="33"/>
      <c r="U171" s="33"/>
    </row>
    <row r="172" spans="15:21">
      <c r="O172" s="33"/>
      <c r="P172" s="33"/>
      <c r="Q172" s="33"/>
      <c r="R172" s="33"/>
      <c r="S172" s="33"/>
      <c r="T172" s="33"/>
      <c r="U172" s="33"/>
    </row>
    <row r="173" spans="15:21">
      <c r="O173" s="33"/>
      <c r="P173" s="33"/>
      <c r="Q173" s="33"/>
      <c r="R173" s="33"/>
      <c r="S173" s="33"/>
      <c r="T173" s="33"/>
      <c r="U173" s="33"/>
    </row>
    <row r="174" spans="15:21">
      <c r="O174" s="33"/>
      <c r="P174" s="33"/>
      <c r="Q174" s="33"/>
      <c r="R174" s="33"/>
      <c r="S174" s="33"/>
      <c r="T174" s="33"/>
      <c r="U174" s="33"/>
    </row>
    <row r="175" spans="15:21">
      <c r="O175" s="33"/>
      <c r="P175" s="33"/>
      <c r="Q175" s="33"/>
      <c r="R175" s="33"/>
      <c r="S175" s="33"/>
      <c r="T175" s="33"/>
      <c r="U175" s="33"/>
    </row>
    <row r="176" spans="15:21">
      <c r="O176" s="33"/>
      <c r="P176" s="33"/>
      <c r="Q176" s="33"/>
      <c r="R176" s="33"/>
      <c r="S176" s="33"/>
      <c r="T176" s="33"/>
      <c r="U176" s="33"/>
    </row>
    <row r="177" spans="15:21">
      <c r="O177" s="33"/>
      <c r="P177" s="33"/>
      <c r="Q177" s="33"/>
      <c r="R177" s="33"/>
      <c r="S177" s="33"/>
      <c r="T177" s="33"/>
      <c r="U177" s="33"/>
    </row>
    <row r="178" spans="15:21">
      <c r="O178" s="33"/>
      <c r="P178" s="33"/>
      <c r="Q178" s="33"/>
      <c r="R178" s="33"/>
      <c r="S178" s="33"/>
      <c r="T178" s="33"/>
      <c r="U178" s="33"/>
    </row>
    <row r="179" spans="15:21">
      <c r="O179" s="33"/>
      <c r="P179" s="33"/>
      <c r="Q179" s="33"/>
      <c r="R179" s="33"/>
      <c r="S179" s="33"/>
      <c r="T179" s="33"/>
      <c r="U179" s="33"/>
    </row>
    <row r="180" spans="15:21">
      <c r="O180" s="33"/>
      <c r="P180" s="33"/>
      <c r="Q180" s="33"/>
      <c r="R180" s="33"/>
      <c r="S180" s="33"/>
      <c r="T180" s="33"/>
      <c r="U180" s="33"/>
    </row>
    <row r="181" spans="15:21">
      <c r="O181" s="33"/>
      <c r="P181" s="33"/>
      <c r="Q181" s="33"/>
      <c r="R181" s="33"/>
      <c r="S181" s="33"/>
      <c r="T181" s="33"/>
      <c r="U181" s="33"/>
    </row>
    <row r="182" spans="15:21">
      <c r="O182" s="33"/>
      <c r="P182" s="33"/>
      <c r="Q182" s="33"/>
      <c r="R182" s="33"/>
      <c r="S182" s="33"/>
      <c r="T182" s="33"/>
      <c r="U182" s="33"/>
    </row>
    <row r="183" spans="15:21">
      <c r="O183" s="33"/>
      <c r="P183" s="33"/>
      <c r="Q183" s="33"/>
      <c r="R183" s="33"/>
      <c r="S183" s="33"/>
      <c r="T183" s="33"/>
      <c r="U183" s="33"/>
    </row>
    <row r="184" spans="15:21">
      <c r="O184" s="33"/>
      <c r="P184" s="33"/>
      <c r="Q184" s="33"/>
      <c r="R184" s="33"/>
      <c r="S184" s="33"/>
      <c r="T184" s="33"/>
      <c r="U184" s="33"/>
    </row>
    <row r="185" spans="15:21">
      <c r="O185" s="33"/>
      <c r="P185" s="33"/>
      <c r="Q185" s="33"/>
      <c r="R185" s="33"/>
      <c r="S185" s="33"/>
      <c r="T185" s="33"/>
      <c r="U185" s="33"/>
    </row>
    <row r="186" spans="15:21">
      <c r="O186" s="33"/>
      <c r="P186" s="33"/>
      <c r="Q186" s="33"/>
      <c r="R186" s="33"/>
      <c r="S186" s="33"/>
      <c r="T186" s="33"/>
      <c r="U186" s="33"/>
    </row>
    <row r="187" spans="15:21">
      <c r="O187" s="33"/>
      <c r="P187" s="33"/>
      <c r="Q187" s="33"/>
      <c r="R187" s="33"/>
      <c r="S187" s="33"/>
      <c r="T187" s="33"/>
      <c r="U187" s="33"/>
    </row>
    <row r="188" spans="15:21">
      <c r="O188" s="33"/>
      <c r="P188" s="33"/>
      <c r="Q188" s="33"/>
      <c r="R188" s="33"/>
      <c r="S188" s="33"/>
      <c r="T188" s="33"/>
      <c r="U188" s="33"/>
    </row>
    <row r="189" spans="15:21">
      <c r="O189" s="33"/>
      <c r="P189" s="33"/>
      <c r="Q189" s="33"/>
      <c r="R189" s="33"/>
      <c r="S189" s="33"/>
      <c r="T189" s="33"/>
      <c r="U189" s="33"/>
    </row>
    <row r="190" spans="15:21">
      <c r="O190" s="33"/>
      <c r="P190" s="33"/>
      <c r="Q190" s="33"/>
      <c r="R190" s="33"/>
      <c r="S190" s="33"/>
      <c r="T190" s="33"/>
      <c r="U190" s="33"/>
    </row>
    <row r="191" spans="15:21">
      <c r="O191" s="33"/>
      <c r="P191" s="33"/>
      <c r="Q191" s="33"/>
      <c r="R191" s="33"/>
      <c r="S191" s="33"/>
      <c r="T191" s="33"/>
      <c r="U191" s="33"/>
    </row>
    <row r="192" spans="15:21">
      <c r="O192" s="33"/>
      <c r="P192" s="33"/>
      <c r="Q192" s="33"/>
      <c r="R192" s="33"/>
      <c r="S192" s="33"/>
      <c r="T192" s="33"/>
      <c r="U192" s="33"/>
    </row>
    <row r="193" spans="15:21">
      <c r="O193" s="33"/>
      <c r="P193" s="33"/>
      <c r="Q193" s="33"/>
      <c r="R193" s="33"/>
      <c r="S193" s="33"/>
      <c r="T193" s="33"/>
      <c r="U193" s="33"/>
    </row>
    <row r="194" spans="15:21">
      <c r="O194" s="33"/>
      <c r="P194" s="33"/>
      <c r="Q194" s="33"/>
      <c r="R194" s="33"/>
      <c r="S194" s="33"/>
      <c r="T194" s="33"/>
      <c r="U194" s="33"/>
    </row>
    <row r="195" spans="15:21">
      <c r="O195" s="33"/>
      <c r="P195" s="33"/>
      <c r="Q195" s="33"/>
      <c r="R195" s="33"/>
      <c r="S195" s="33"/>
      <c r="T195" s="33"/>
      <c r="U195" s="33"/>
    </row>
    <row r="196" spans="15:21">
      <c r="O196" s="33"/>
      <c r="P196" s="33"/>
      <c r="Q196" s="33"/>
      <c r="R196" s="33"/>
      <c r="S196" s="33"/>
      <c r="T196" s="33"/>
      <c r="U196" s="33"/>
    </row>
    <row r="197" spans="15:21">
      <c r="O197" s="33"/>
      <c r="P197" s="33"/>
      <c r="Q197" s="33"/>
      <c r="R197" s="33"/>
      <c r="S197" s="33"/>
      <c r="T197" s="33"/>
      <c r="U197" s="33"/>
    </row>
    <row r="198" spans="15:21">
      <c r="O198" s="33"/>
      <c r="P198" s="33"/>
      <c r="Q198" s="33"/>
      <c r="R198" s="33"/>
      <c r="S198" s="33"/>
      <c r="T198" s="33"/>
      <c r="U198" s="33"/>
    </row>
    <row r="199" spans="15:21">
      <c r="O199" s="33"/>
      <c r="P199" s="33"/>
      <c r="Q199" s="33"/>
      <c r="R199" s="33"/>
      <c r="S199" s="33"/>
      <c r="T199" s="33"/>
      <c r="U199" s="33"/>
    </row>
    <row r="200" spans="15:21">
      <c r="O200" s="33"/>
      <c r="P200" s="33"/>
      <c r="Q200" s="33"/>
      <c r="R200" s="33"/>
      <c r="S200" s="33"/>
      <c r="T200" s="33"/>
      <c r="U200" s="33"/>
    </row>
    <row r="201" spans="15:21">
      <c r="O201" s="33"/>
      <c r="P201" s="33"/>
      <c r="Q201" s="33"/>
      <c r="R201" s="33"/>
      <c r="S201" s="33"/>
      <c r="T201" s="33"/>
      <c r="U201" s="33"/>
    </row>
    <row r="202" spans="15:21">
      <c r="O202" s="33"/>
      <c r="P202" s="33"/>
      <c r="Q202" s="33"/>
      <c r="R202" s="33"/>
      <c r="S202" s="33"/>
      <c r="T202" s="33"/>
      <c r="U202" s="33"/>
    </row>
    <row r="203" spans="15:21">
      <c r="O203" s="33"/>
      <c r="P203" s="33"/>
      <c r="Q203" s="33"/>
      <c r="R203" s="33"/>
      <c r="S203" s="33"/>
      <c r="T203" s="33"/>
      <c r="U203" s="33"/>
    </row>
    <row r="204" spans="15:21">
      <c r="O204" s="33"/>
      <c r="P204" s="33"/>
      <c r="Q204" s="33"/>
      <c r="R204" s="33"/>
      <c r="S204" s="33"/>
      <c r="T204" s="33"/>
      <c r="U204" s="33"/>
    </row>
    <row r="205" spans="15:21">
      <c r="O205" s="33"/>
      <c r="P205" s="33"/>
      <c r="Q205" s="33"/>
      <c r="R205" s="33"/>
      <c r="S205" s="33"/>
      <c r="T205" s="33"/>
      <c r="U205" s="33"/>
    </row>
    <row r="206" spans="15:21">
      <c r="O206" s="33"/>
      <c r="P206" s="33"/>
      <c r="Q206" s="33"/>
      <c r="R206" s="33"/>
      <c r="S206" s="33"/>
      <c r="T206" s="33"/>
      <c r="U206" s="33"/>
    </row>
    <row r="207" spans="15:21">
      <c r="O207" s="33"/>
      <c r="P207" s="33"/>
      <c r="Q207" s="33"/>
      <c r="R207" s="33"/>
      <c r="S207" s="33"/>
      <c r="T207" s="33"/>
      <c r="U207" s="33"/>
    </row>
    <row r="208" spans="15:21">
      <c r="O208" s="33"/>
      <c r="P208" s="33"/>
      <c r="Q208" s="33"/>
      <c r="R208" s="33"/>
      <c r="S208" s="33"/>
      <c r="T208" s="33"/>
      <c r="U208" s="33"/>
    </row>
    <row r="209" spans="15:21">
      <c r="O209" s="33"/>
      <c r="P209" s="33"/>
      <c r="Q209" s="33"/>
      <c r="R209" s="33"/>
      <c r="S209" s="33"/>
      <c r="T209" s="33"/>
      <c r="U209" s="33"/>
    </row>
    <row r="210" spans="15:21">
      <c r="O210" s="33"/>
      <c r="P210" s="33"/>
      <c r="Q210" s="33"/>
      <c r="R210" s="33"/>
      <c r="S210" s="33"/>
      <c r="T210" s="33"/>
      <c r="U210" s="33"/>
    </row>
    <row r="211" spans="15:21">
      <c r="O211" s="33"/>
      <c r="P211" s="33"/>
      <c r="Q211" s="33"/>
      <c r="R211" s="33"/>
      <c r="S211" s="33"/>
      <c r="T211" s="33"/>
      <c r="U211" s="33"/>
    </row>
    <row r="212" spans="15:21">
      <c r="O212" s="33"/>
      <c r="P212" s="33"/>
      <c r="Q212" s="33"/>
      <c r="R212" s="33"/>
      <c r="S212" s="33"/>
      <c r="T212" s="33"/>
      <c r="U212" s="33"/>
    </row>
    <row r="213" spans="15:21">
      <c r="O213" s="33"/>
      <c r="P213" s="33"/>
      <c r="Q213" s="33"/>
      <c r="R213" s="33"/>
      <c r="S213" s="33"/>
      <c r="T213" s="33"/>
      <c r="U213" s="33"/>
    </row>
    <row r="214" spans="15:21">
      <c r="O214" s="33"/>
      <c r="P214" s="33"/>
      <c r="Q214" s="33"/>
      <c r="R214" s="33"/>
      <c r="S214" s="33"/>
      <c r="T214" s="33"/>
      <c r="U214" s="33"/>
    </row>
    <row r="215" spans="15:21">
      <c r="O215" s="33"/>
      <c r="P215" s="33"/>
      <c r="Q215" s="33"/>
      <c r="R215" s="33"/>
      <c r="S215" s="33"/>
      <c r="T215" s="33"/>
      <c r="U215" s="33"/>
    </row>
    <row r="216" spans="15:21">
      <c r="O216" s="33"/>
      <c r="P216" s="33"/>
      <c r="Q216" s="33"/>
      <c r="R216" s="33"/>
      <c r="S216" s="33"/>
      <c r="T216" s="33"/>
      <c r="U216" s="33"/>
    </row>
    <row r="217" spans="15:21">
      <c r="O217" s="33"/>
      <c r="P217" s="33"/>
      <c r="Q217" s="33"/>
      <c r="R217" s="33"/>
      <c r="S217" s="33"/>
      <c r="T217" s="33"/>
      <c r="U217" s="33"/>
    </row>
    <row r="218" spans="15:21">
      <c r="O218" s="33"/>
      <c r="P218" s="33"/>
      <c r="Q218" s="33"/>
      <c r="R218" s="33"/>
      <c r="S218" s="33"/>
      <c r="T218" s="33"/>
      <c r="U218" s="33"/>
    </row>
    <row r="219" spans="15:21">
      <c r="O219" s="33"/>
      <c r="P219" s="33"/>
      <c r="Q219" s="33"/>
      <c r="R219" s="33"/>
      <c r="S219" s="33"/>
      <c r="T219" s="33"/>
      <c r="U219" s="33"/>
    </row>
    <row r="220" spans="15:21">
      <c r="O220" s="33"/>
      <c r="P220" s="33"/>
      <c r="Q220" s="33"/>
      <c r="R220" s="33"/>
      <c r="S220" s="33"/>
      <c r="T220" s="33"/>
      <c r="U220" s="33"/>
    </row>
    <row r="221" spans="15:21">
      <c r="O221" s="33"/>
      <c r="P221" s="33"/>
      <c r="Q221" s="33"/>
      <c r="R221" s="33"/>
      <c r="S221" s="33"/>
      <c r="T221" s="33"/>
      <c r="U221" s="33"/>
    </row>
    <row r="222" spans="15:21">
      <c r="O222" s="33"/>
      <c r="P222" s="33"/>
      <c r="Q222" s="33"/>
      <c r="R222" s="33"/>
      <c r="S222" s="33"/>
      <c r="T222" s="33"/>
      <c r="U222" s="33"/>
    </row>
    <row r="223" spans="15:21">
      <c r="O223" s="33"/>
      <c r="P223" s="33"/>
      <c r="Q223" s="33"/>
      <c r="R223" s="33"/>
      <c r="S223" s="33"/>
      <c r="T223" s="33"/>
      <c r="U223" s="33"/>
    </row>
    <row r="224" spans="15:21">
      <c r="O224" s="33"/>
      <c r="P224" s="33"/>
      <c r="Q224" s="33"/>
      <c r="R224" s="33"/>
      <c r="S224" s="33"/>
      <c r="T224" s="33"/>
      <c r="U224" s="33"/>
    </row>
    <row r="225" spans="15:21">
      <c r="O225" s="33"/>
      <c r="P225" s="33"/>
      <c r="Q225" s="33"/>
      <c r="R225" s="33"/>
      <c r="S225" s="33"/>
      <c r="T225" s="33"/>
      <c r="U225" s="33"/>
    </row>
    <row r="226" spans="15:21">
      <c r="O226" s="33"/>
      <c r="P226" s="33"/>
      <c r="Q226" s="33"/>
      <c r="R226" s="33"/>
      <c r="S226" s="33"/>
      <c r="T226" s="33"/>
      <c r="U226" s="33"/>
    </row>
    <row r="227" spans="15:21">
      <c r="O227" s="33"/>
      <c r="P227" s="33"/>
      <c r="Q227" s="33"/>
      <c r="R227" s="33"/>
      <c r="S227" s="33"/>
      <c r="T227" s="33"/>
      <c r="U227" s="33"/>
    </row>
    <row r="228" spans="15:21">
      <c r="O228" s="33"/>
      <c r="P228" s="33"/>
      <c r="Q228" s="33"/>
      <c r="R228" s="33"/>
      <c r="S228" s="33"/>
      <c r="T228" s="33"/>
      <c r="U228" s="33"/>
    </row>
    <row r="229" spans="15:21">
      <c r="O229" s="33"/>
      <c r="P229" s="33"/>
      <c r="Q229" s="33"/>
      <c r="R229" s="33"/>
      <c r="S229" s="33"/>
      <c r="T229" s="33"/>
      <c r="U229" s="33"/>
    </row>
    <row r="230" spans="15:21">
      <c r="O230" s="33"/>
      <c r="P230" s="33"/>
      <c r="Q230" s="33"/>
      <c r="R230" s="33"/>
      <c r="S230" s="33"/>
      <c r="T230" s="33"/>
      <c r="U230" s="33"/>
    </row>
    <row r="231" spans="15:21">
      <c r="O231" s="33"/>
      <c r="P231" s="33"/>
      <c r="Q231" s="33"/>
      <c r="R231" s="33"/>
      <c r="S231" s="33"/>
      <c r="T231" s="33"/>
      <c r="U231" s="33"/>
    </row>
    <row r="232" spans="15:21">
      <c r="O232" s="33"/>
      <c r="P232" s="33"/>
      <c r="Q232" s="33"/>
      <c r="R232" s="33"/>
      <c r="S232" s="33"/>
      <c r="T232" s="33"/>
      <c r="U232" s="33"/>
    </row>
    <row r="233" spans="15:21">
      <c r="O233" s="33"/>
      <c r="P233" s="33"/>
      <c r="Q233" s="33"/>
      <c r="R233" s="33"/>
      <c r="S233" s="33"/>
      <c r="T233" s="33"/>
      <c r="U233" s="33"/>
    </row>
    <row r="234" spans="15:21">
      <c r="O234" s="33"/>
      <c r="P234" s="33"/>
      <c r="Q234" s="33"/>
      <c r="R234" s="33"/>
      <c r="S234" s="33"/>
      <c r="T234" s="33"/>
      <c r="U234" s="33"/>
    </row>
    <row r="235" spans="15:21">
      <c r="O235" s="33"/>
      <c r="P235" s="33"/>
      <c r="Q235" s="33"/>
      <c r="R235" s="33"/>
      <c r="S235" s="33"/>
      <c r="T235" s="33"/>
      <c r="U235" s="33"/>
    </row>
    <row r="236" spans="15:21">
      <c r="O236" s="33"/>
      <c r="P236" s="33"/>
      <c r="Q236" s="33"/>
      <c r="R236" s="33"/>
      <c r="S236" s="33"/>
      <c r="T236" s="33"/>
      <c r="U236" s="33"/>
    </row>
    <row r="237" spans="15:21">
      <c r="O237" s="33"/>
      <c r="P237" s="33"/>
      <c r="Q237" s="33"/>
      <c r="R237" s="33"/>
      <c r="S237" s="33"/>
      <c r="T237" s="33"/>
      <c r="U237" s="33"/>
    </row>
    <row r="238" spans="15:21">
      <c r="O238" s="33"/>
      <c r="P238" s="33"/>
      <c r="Q238" s="33"/>
      <c r="R238" s="33"/>
      <c r="S238" s="33"/>
      <c r="T238" s="33"/>
      <c r="U238" s="33"/>
    </row>
    <row r="239" spans="15:21">
      <c r="O239" s="33"/>
      <c r="P239" s="33"/>
      <c r="Q239" s="33"/>
      <c r="R239" s="33"/>
      <c r="S239" s="33"/>
      <c r="T239" s="33"/>
      <c r="U239" s="33"/>
    </row>
    <row r="240" spans="15:21">
      <c r="O240" s="33"/>
      <c r="P240" s="33"/>
      <c r="Q240" s="33"/>
      <c r="R240" s="33"/>
      <c r="S240" s="33"/>
      <c r="T240" s="33"/>
      <c r="U240" s="33"/>
    </row>
    <row r="241" spans="15:21">
      <c r="O241" s="33"/>
      <c r="P241" s="33"/>
      <c r="Q241" s="33"/>
      <c r="R241" s="33"/>
      <c r="S241" s="33"/>
      <c r="T241" s="33"/>
      <c r="U241" s="33"/>
    </row>
    <row r="242" spans="15:21">
      <c r="O242" s="33"/>
      <c r="P242" s="33"/>
      <c r="Q242" s="33"/>
      <c r="R242" s="33"/>
      <c r="S242" s="33"/>
      <c r="T242" s="33"/>
      <c r="U242" s="33"/>
    </row>
    <row r="243" spans="15:21">
      <c r="O243" s="33"/>
      <c r="P243" s="33"/>
      <c r="Q243" s="33"/>
      <c r="R243" s="33"/>
      <c r="S243" s="33"/>
      <c r="T243" s="33"/>
      <c r="U243" s="33"/>
    </row>
    <row r="244" spans="15:21">
      <c r="O244" s="33"/>
      <c r="P244" s="33"/>
      <c r="Q244" s="33"/>
      <c r="R244" s="33"/>
      <c r="S244" s="33"/>
      <c r="T244" s="33"/>
      <c r="U244" s="33"/>
    </row>
    <row r="245" spans="15:21">
      <c r="O245" s="33"/>
      <c r="P245" s="33"/>
      <c r="Q245" s="33"/>
      <c r="R245" s="33"/>
      <c r="S245" s="33"/>
      <c r="T245" s="33"/>
      <c r="U245" s="33"/>
    </row>
    <row r="246" spans="15:21">
      <c r="O246" s="33"/>
      <c r="P246" s="33"/>
      <c r="Q246" s="33"/>
      <c r="R246" s="33"/>
      <c r="S246" s="33"/>
      <c r="T246" s="33"/>
      <c r="U246" s="33"/>
    </row>
    <row r="247" spans="15:21">
      <c r="O247" s="33"/>
      <c r="P247" s="33"/>
      <c r="Q247" s="33"/>
      <c r="R247" s="33"/>
      <c r="S247" s="33"/>
      <c r="T247" s="33"/>
      <c r="U247" s="33"/>
    </row>
    <row r="248" spans="15:21">
      <c r="O248" s="33"/>
      <c r="P248" s="33"/>
      <c r="Q248" s="33"/>
      <c r="R248" s="33"/>
      <c r="S248" s="33"/>
      <c r="T248" s="33"/>
      <c r="U248" s="33"/>
    </row>
    <row r="249" spans="15:21">
      <c r="O249" s="33"/>
      <c r="P249" s="33"/>
      <c r="Q249" s="33"/>
      <c r="R249" s="33"/>
      <c r="S249" s="33"/>
      <c r="T249" s="33"/>
      <c r="U249" s="33"/>
    </row>
    <row r="250" spans="15:21">
      <c r="O250" s="33"/>
      <c r="P250" s="33"/>
      <c r="Q250" s="33"/>
      <c r="R250" s="33"/>
      <c r="S250" s="33"/>
      <c r="T250" s="33"/>
      <c r="U250" s="33"/>
    </row>
    <row r="251" spans="15:21">
      <c r="O251" s="33"/>
      <c r="P251" s="33"/>
      <c r="Q251" s="33"/>
      <c r="R251" s="33"/>
      <c r="S251" s="33"/>
      <c r="T251" s="33"/>
      <c r="U251" s="33"/>
    </row>
    <row r="252" spans="15:21">
      <c r="O252" s="33"/>
      <c r="P252" s="33"/>
      <c r="Q252" s="33"/>
      <c r="R252" s="33"/>
      <c r="S252" s="33"/>
      <c r="T252" s="33"/>
      <c r="U252" s="33"/>
    </row>
    <row r="253" spans="15:21">
      <c r="O253" s="33"/>
      <c r="P253" s="33"/>
      <c r="Q253" s="33"/>
      <c r="R253" s="33"/>
      <c r="S253" s="33"/>
      <c r="T253" s="33"/>
      <c r="U253" s="33"/>
    </row>
    <row r="254" spans="15:21">
      <c r="O254" s="33"/>
      <c r="P254" s="33"/>
      <c r="Q254" s="33"/>
      <c r="R254" s="33"/>
      <c r="S254" s="33"/>
      <c r="T254" s="33"/>
      <c r="U254" s="33"/>
    </row>
    <row r="255" spans="15:21">
      <c r="O255" s="33"/>
      <c r="P255" s="33"/>
      <c r="Q255" s="33"/>
      <c r="R255" s="33"/>
      <c r="S255" s="33"/>
      <c r="T255" s="33"/>
      <c r="U255" s="33"/>
    </row>
    <row r="256" spans="15:21">
      <c r="O256" s="33"/>
      <c r="P256" s="33"/>
      <c r="Q256" s="33"/>
      <c r="R256" s="33"/>
      <c r="S256" s="33"/>
      <c r="T256" s="33"/>
      <c r="U256" s="33"/>
    </row>
    <row r="257" spans="15:21">
      <c r="O257" s="33"/>
      <c r="P257" s="33"/>
      <c r="Q257" s="33"/>
      <c r="R257" s="33"/>
      <c r="S257" s="33"/>
      <c r="T257" s="33"/>
      <c r="U257" s="33"/>
    </row>
    <row r="258" spans="15:21">
      <c r="O258" s="33"/>
      <c r="P258" s="33"/>
      <c r="Q258" s="33"/>
      <c r="R258" s="33"/>
      <c r="S258" s="33"/>
      <c r="T258" s="33"/>
      <c r="U258" s="33"/>
    </row>
    <row r="259" spans="15:21">
      <c r="O259" s="33"/>
      <c r="P259" s="33"/>
      <c r="Q259" s="33"/>
      <c r="R259" s="33"/>
      <c r="S259" s="33"/>
      <c r="T259" s="33"/>
      <c r="U259" s="33"/>
    </row>
    <row r="260" spans="15:21">
      <c r="O260" s="33"/>
      <c r="P260" s="33"/>
      <c r="Q260" s="33"/>
      <c r="R260" s="33"/>
      <c r="S260" s="33"/>
      <c r="T260" s="33"/>
      <c r="U260" s="33"/>
    </row>
    <row r="261" spans="15:21">
      <c r="O261" s="33"/>
      <c r="P261" s="33"/>
      <c r="Q261" s="33"/>
      <c r="R261" s="33"/>
      <c r="S261" s="33"/>
      <c r="T261" s="33"/>
      <c r="U261" s="33"/>
    </row>
    <row r="262" spans="15:21">
      <c r="O262" s="33"/>
      <c r="P262" s="33"/>
      <c r="Q262" s="33"/>
      <c r="R262" s="33"/>
      <c r="S262" s="33"/>
      <c r="T262" s="33"/>
      <c r="U262" s="33"/>
    </row>
    <row r="263" spans="15:21">
      <c r="O263" s="33"/>
      <c r="P263" s="33"/>
      <c r="Q263" s="33"/>
      <c r="R263" s="33"/>
      <c r="S263" s="33"/>
      <c r="T263" s="33"/>
      <c r="U263" s="33"/>
    </row>
    <row r="264" spans="15:21">
      <c r="O264" s="33"/>
      <c r="P264" s="33"/>
      <c r="Q264" s="33"/>
      <c r="R264" s="33"/>
      <c r="S264" s="33"/>
      <c r="T264" s="33"/>
      <c r="U264" s="33"/>
    </row>
    <row r="265" spans="15:21">
      <c r="O265" s="33"/>
      <c r="P265" s="33"/>
      <c r="Q265" s="33"/>
      <c r="R265" s="33"/>
      <c r="S265" s="33"/>
      <c r="T265" s="33"/>
      <c r="U265" s="33"/>
    </row>
    <row r="266" spans="15:21">
      <c r="O266" s="33"/>
      <c r="P266" s="33"/>
      <c r="Q266" s="33"/>
      <c r="R266" s="33"/>
      <c r="S266" s="33"/>
      <c r="T266" s="33"/>
      <c r="U266" s="33"/>
    </row>
    <row r="267" spans="15:21">
      <c r="O267" s="33"/>
      <c r="P267" s="33"/>
      <c r="Q267" s="33"/>
      <c r="R267" s="33"/>
      <c r="S267" s="33"/>
      <c r="T267" s="33"/>
      <c r="U267" s="33"/>
    </row>
    <row r="268" spans="15:21">
      <c r="O268" s="33"/>
      <c r="P268" s="33"/>
      <c r="Q268" s="33"/>
      <c r="R268" s="33"/>
      <c r="S268" s="33"/>
      <c r="T268" s="33"/>
      <c r="U268" s="33"/>
    </row>
    <row r="269" spans="15:21">
      <c r="O269" s="33"/>
      <c r="P269" s="33"/>
      <c r="Q269" s="33"/>
      <c r="R269" s="33"/>
      <c r="S269" s="33"/>
      <c r="T269" s="33"/>
      <c r="U269" s="33"/>
    </row>
    <row r="270" spans="15:21">
      <c r="O270" s="33"/>
      <c r="P270" s="33"/>
      <c r="Q270" s="33"/>
      <c r="R270" s="33"/>
      <c r="S270" s="33"/>
      <c r="T270" s="33"/>
      <c r="U270" s="33"/>
    </row>
    <row r="271" spans="15:21">
      <c r="O271" s="33"/>
      <c r="P271" s="33"/>
      <c r="Q271" s="33"/>
      <c r="R271" s="33"/>
      <c r="S271" s="33"/>
      <c r="T271" s="33"/>
      <c r="U271" s="33"/>
    </row>
    <row r="272" spans="15:21">
      <c r="O272" s="33"/>
      <c r="P272" s="33"/>
      <c r="Q272" s="33"/>
      <c r="R272" s="33"/>
      <c r="S272" s="33"/>
      <c r="T272" s="33"/>
      <c r="U272" s="33"/>
    </row>
    <row r="273" spans="15:21">
      <c r="O273" s="33"/>
      <c r="P273" s="33"/>
      <c r="Q273" s="33"/>
      <c r="R273" s="33"/>
      <c r="S273" s="33"/>
      <c r="T273" s="33"/>
      <c r="U273" s="33"/>
    </row>
    <row r="274" spans="15:21">
      <c r="O274" s="33"/>
      <c r="P274" s="33"/>
      <c r="Q274" s="33"/>
      <c r="R274" s="33"/>
      <c r="S274" s="33"/>
      <c r="T274" s="33"/>
      <c r="U274" s="33"/>
    </row>
    <row r="275" spans="15:21">
      <c r="O275" s="33"/>
      <c r="P275" s="33"/>
      <c r="Q275" s="33"/>
      <c r="R275" s="33"/>
      <c r="S275" s="33"/>
      <c r="T275" s="33"/>
      <c r="U275" s="33"/>
    </row>
    <row r="276" spans="15:21">
      <c r="O276" s="33"/>
      <c r="P276" s="33"/>
      <c r="Q276" s="33"/>
      <c r="R276" s="33"/>
      <c r="S276" s="33"/>
      <c r="T276" s="33"/>
      <c r="U276" s="33"/>
    </row>
    <row r="277" spans="15:21">
      <c r="O277" s="33"/>
      <c r="P277" s="33"/>
      <c r="Q277" s="33"/>
      <c r="R277" s="33"/>
      <c r="S277" s="33"/>
      <c r="T277" s="33"/>
      <c r="U277" s="33"/>
    </row>
    <row r="278" spans="15:21">
      <c r="O278" s="33"/>
      <c r="P278" s="33"/>
      <c r="Q278" s="33"/>
      <c r="R278" s="33"/>
      <c r="S278" s="33"/>
      <c r="T278" s="33"/>
      <c r="U278" s="33"/>
    </row>
    <row r="279" spans="15:21">
      <c r="O279" s="33"/>
      <c r="P279" s="33"/>
      <c r="Q279" s="33"/>
      <c r="R279" s="33"/>
      <c r="S279" s="33"/>
      <c r="T279" s="33"/>
      <c r="U279" s="33"/>
    </row>
    <row r="280" spans="15:21">
      <c r="O280" s="33"/>
      <c r="P280" s="33"/>
      <c r="Q280" s="33"/>
      <c r="R280" s="33"/>
      <c r="S280" s="33"/>
      <c r="T280" s="33"/>
      <c r="U280" s="33"/>
    </row>
    <row r="281" spans="15:21">
      <c r="O281" s="33"/>
      <c r="P281" s="33"/>
      <c r="Q281" s="33"/>
      <c r="R281" s="33"/>
      <c r="S281" s="33"/>
      <c r="T281" s="33"/>
      <c r="U281" s="33"/>
    </row>
    <row r="282" spans="15:21">
      <c r="O282" s="33"/>
      <c r="P282" s="33"/>
      <c r="Q282" s="33"/>
      <c r="R282" s="33"/>
      <c r="S282" s="33"/>
      <c r="T282" s="33"/>
      <c r="U282" s="33"/>
    </row>
    <row r="283" spans="15:21">
      <c r="O283" s="33"/>
      <c r="P283" s="33"/>
      <c r="Q283" s="33"/>
      <c r="R283" s="33"/>
      <c r="S283" s="33"/>
      <c r="T283" s="33"/>
      <c r="U283" s="33"/>
    </row>
    <row r="284" spans="15:21">
      <c r="O284" s="33"/>
      <c r="P284" s="33"/>
      <c r="Q284" s="33"/>
      <c r="R284" s="33"/>
      <c r="S284" s="33"/>
      <c r="T284" s="33"/>
      <c r="U284" s="33"/>
    </row>
    <row r="285" spans="15:21">
      <c r="O285" s="33"/>
      <c r="P285" s="33"/>
      <c r="Q285" s="33"/>
      <c r="R285" s="33"/>
      <c r="S285" s="33"/>
      <c r="T285" s="33"/>
      <c r="U285" s="33"/>
    </row>
    <row r="286" spans="15:21">
      <c r="O286" s="33"/>
      <c r="P286" s="33"/>
      <c r="Q286" s="33"/>
      <c r="R286" s="33"/>
      <c r="S286" s="33"/>
      <c r="T286" s="33"/>
      <c r="U286" s="33"/>
    </row>
    <row r="287" spans="15:21">
      <c r="O287" s="33"/>
      <c r="P287" s="33"/>
      <c r="Q287" s="33"/>
      <c r="R287" s="33"/>
      <c r="S287" s="33"/>
      <c r="T287" s="33"/>
      <c r="U287" s="33"/>
    </row>
    <row r="288" spans="15:21">
      <c r="O288" s="33"/>
      <c r="P288" s="33"/>
      <c r="Q288" s="33"/>
      <c r="R288" s="33"/>
      <c r="S288" s="33"/>
      <c r="T288" s="33"/>
      <c r="U288" s="33"/>
    </row>
    <row r="289" spans="15:21">
      <c r="O289" s="33"/>
      <c r="P289" s="33"/>
      <c r="Q289" s="33"/>
      <c r="R289" s="33"/>
      <c r="S289" s="33"/>
      <c r="T289" s="33"/>
      <c r="U289" s="33"/>
    </row>
    <row r="290" spans="15:21">
      <c r="O290" s="33"/>
      <c r="P290" s="33"/>
      <c r="Q290" s="33"/>
      <c r="R290" s="33"/>
      <c r="S290" s="33"/>
      <c r="T290" s="33"/>
      <c r="U290" s="33"/>
    </row>
    <row r="291" spans="15:21">
      <c r="O291" s="33"/>
      <c r="P291" s="33"/>
      <c r="Q291" s="33"/>
      <c r="R291" s="33"/>
      <c r="S291" s="33"/>
      <c r="T291" s="33"/>
      <c r="U291" s="33"/>
    </row>
    <row r="292" spans="15:21">
      <c r="O292" s="33"/>
      <c r="P292" s="33"/>
      <c r="Q292" s="33"/>
      <c r="R292" s="33"/>
      <c r="S292" s="33"/>
      <c r="T292" s="33"/>
      <c r="U292" s="33"/>
    </row>
    <row r="293" spans="15:21">
      <c r="O293" s="33"/>
      <c r="P293" s="33"/>
      <c r="Q293" s="33"/>
      <c r="R293" s="33"/>
      <c r="S293" s="33"/>
      <c r="T293" s="33"/>
      <c r="U293" s="33"/>
    </row>
    <row r="294" spans="15:21">
      <c r="O294" s="33"/>
      <c r="P294" s="33"/>
      <c r="Q294" s="33"/>
      <c r="R294" s="33"/>
      <c r="S294" s="33"/>
      <c r="T294" s="33"/>
      <c r="U294" s="33"/>
    </row>
    <row r="295" spans="15:21">
      <c r="O295" s="33"/>
      <c r="P295" s="33"/>
      <c r="Q295" s="33"/>
      <c r="R295" s="33"/>
      <c r="S295" s="33"/>
      <c r="T295" s="33"/>
      <c r="U295" s="33"/>
    </row>
    <row r="296" spans="15:21">
      <c r="O296" s="33"/>
      <c r="P296" s="33"/>
      <c r="Q296" s="33"/>
      <c r="R296" s="33"/>
      <c r="S296" s="33"/>
      <c r="T296" s="33"/>
      <c r="U296" s="33"/>
    </row>
    <row r="297" spans="15:21">
      <c r="O297" s="33"/>
      <c r="P297" s="33"/>
      <c r="Q297" s="33"/>
      <c r="R297" s="33"/>
      <c r="S297" s="33"/>
      <c r="T297" s="33"/>
      <c r="U297" s="33"/>
    </row>
    <row r="298" spans="15:21">
      <c r="O298" s="33"/>
      <c r="P298" s="33"/>
      <c r="Q298" s="33"/>
      <c r="R298" s="33"/>
      <c r="S298" s="33"/>
      <c r="T298" s="33"/>
      <c r="U298" s="33"/>
    </row>
    <row r="299" spans="15:21">
      <c r="O299" s="33"/>
      <c r="P299" s="33"/>
      <c r="Q299" s="33"/>
      <c r="R299" s="33"/>
      <c r="S299" s="33"/>
      <c r="T299" s="33"/>
      <c r="U299" s="33"/>
    </row>
    <row r="300" spans="15:21">
      <c r="O300" s="33"/>
      <c r="P300" s="33"/>
      <c r="Q300" s="33"/>
      <c r="R300" s="33"/>
      <c r="S300" s="33"/>
      <c r="T300" s="33"/>
      <c r="U300" s="33"/>
    </row>
    <row r="301" spans="15:21">
      <c r="O301" s="33"/>
      <c r="P301" s="33"/>
      <c r="Q301" s="33"/>
      <c r="R301" s="33"/>
      <c r="S301" s="33"/>
      <c r="T301" s="33"/>
      <c r="U301" s="33"/>
    </row>
    <row r="302" spans="15:21">
      <c r="O302" s="33"/>
      <c r="P302" s="33"/>
      <c r="Q302" s="33"/>
      <c r="R302" s="33"/>
      <c r="S302" s="33"/>
      <c r="T302" s="33"/>
      <c r="U302" s="33"/>
    </row>
    <row r="303" spans="15:21">
      <c r="O303" s="33"/>
      <c r="P303" s="33"/>
      <c r="Q303" s="33"/>
      <c r="R303" s="33"/>
      <c r="S303" s="33"/>
      <c r="T303" s="33"/>
      <c r="U303" s="33"/>
    </row>
    <row r="304" spans="15:21">
      <c r="O304" s="33"/>
      <c r="P304" s="33"/>
      <c r="Q304" s="33"/>
      <c r="R304" s="33"/>
      <c r="S304" s="33"/>
      <c r="T304" s="33"/>
      <c r="U304" s="33"/>
    </row>
    <row r="305" spans="15:21">
      <c r="O305" s="33"/>
      <c r="P305" s="33"/>
      <c r="Q305" s="33"/>
      <c r="R305" s="33"/>
      <c r="S305" s="33"/>
      <c r="T305" s="33"/>
      <c r="U305" s="33"/>
    </row>
    <row r="306" spans="15:21">
      <c r="O306" s="33"/>
      <c r="P306" s="33"/>
      <c r="Q306" s="33"/>
      <c r="R306" s="33"/>
      <c r="S306" s="33"/>
      <c r="T306" s="33"/>
      <c r="U306" s="33"/>
    </row>
    <row r="307" spans="15:21">
      <c r="O307" s="33"/>
      <c r="P307" s="33"/>
      <c r="Q307" s="33"/>
      <c r="R307" s="33"/>
      <c r="S307" s="33"/>
      <c r="T307" s="33"/>
      <c r="U307" s="33"/>
    </row>
    <row r="308" spans="15:21">
      <c r="O308" s="33"/>
      <c r="P308" s="33"/>
      <c r="Q308" s="33"/>
      <c r="R308" s="33"/>
      <c r="S308" s="33"/>
      <c r="T308" s="33"/>
      <c r="U308" s="33"/>
    </row>
    <row r="309" spans="15:21">
      <c r="O309" s="33"/>
      <c r="P309" s="33"/>
      <c r="Q309" s="33"/>
      <c r="R309" s="33"/>
      <c r="S309" s="33"/>
      <c r="T309" s="33"/>
      <c r="U309" s="33"/>
    </row>
    <row r="310" spans="15:21">
      <c r="O310" s="33"/>
      <c r="P310" s="33"/>
      <c r="Q310" s="33"/>
      <c r="R310" s="33"/>
      <c r="S310" s="33"/>
      <c r="T310" s="33"/>
      <c r="U310" s="33"/>
    </row>
    <row r="311" spans="15:21">
      <c r="O311" s="33"/>
      <c r="P311" s="33"/>
      <c r="Q311" s="33"/>
      <c r="R311" s="33"/>
      <c r="S311" s="33"/>
      <c r="T311" s="33"/>
      <c r="U311" s="33"/>
    </row>
    <row r="312" spans="15:21">
      <c r="O312" s="33"/>
      <c r="P312" s="33"/>
      <c r="Q312" s="33"/>
      <c r="R312" s="33"/>
      <c r="S312" s="33"/>
      <c r="T312" s="33"/>
      <c r="U312" s="33"/>
    </row>
    <row r="313" spans="15:21">
      <c r="O313" s="33"/>
      <c r="P313" s="33"/>
      <c r="Q313" s="33"/>
      <c r="R313" s="33"/>
      <c r="S313" s="33"/>
      <c r="T313" s="33"/>
      <c r="U313" s="33"/>
    </row>
    <row r="314" spans="15:21">
      <c r="O314" s="33"/>
      <c r="P314" s="33"/>
      <c r="Q314" s="33"/>
      <c r="R314" s="33"/>
      <c r="S314" s="33"/>
      <c r="T314" s="33"/>
      <c r="U314" s="33"/>
    </row>
    <row r="315" spans="15:21">
      <c r="O315" s="33"/>
      <c r="P315" s="33"/>
      <c r="Q315" s="33"/>
      <c r="R315" s="33"/>
      <c r="S315" s="33"/>
      <c r="T315" s="33"/>
      <c r="U315" s="33"/>
    </row>
    <row r="316" spans="15:21">
      <c r="O316" s="33"/>
      <c r="P316" s="33"/>
      <c r="Q316" s="33"/>
      <c r="R316" s="33"/>
      <c r="S316" s="33"/>
      <c r="T316" s="33"/>
      <c r="U316" s="33"/>
    </row>
    <row r="317" spans="15:21">
      <c r="O317" s="33"/>
      <c r="P317" s="33"/>
      <c r="Q317" s="33"/>
      <c r="R317" s="33"/>
      <c r="S317" s="33"/>
      <c r="T317" s="33"/>
      <c r="U317" s="33"/>
    </row>
    <row r="318" spans="15:21">
      <c r="O318" s="33"/>
      <c r="P318" s="33"/>
      <c r="Q318" s="33"/>
      <c r="R318" s="33"/>
      <c r="S318" s="33"/>
      <c r="T318" s="33"/>
      <c r="U318" s="33"/>
    </row>
    <row r="319" spans="15:21">
      <c r="O319" s="33"/>
      <c r="P319" s="33"/>
      <c r="Q319" s="33"/>
      <c r="R319" s="33"/>
      <c r="S319" s="33"/>
      <c r="T319" s="33"/>
      <c r="U319" s="33"/>
    </row>
    <row r="320" spans="15:21">
      <c r="O320" s="33"/>
      <c r="P320" s="33"/>
      <c r="Q320" s="33"/>
      <c r="R320" s="33"/>
      <c r="S320" s="33"/>
      <c r="T320" s="33"/>
      <c r="U320" s="33"/>
    </row>
    <row r="321" spans="15:21">
      <c r="O321" s="33"/>
      <c r="P321" s="33"/>
      <c r="Q321" s="33"/>
      <c r="R321" s="33"/>
      <c r="S321" s="33"/>
      <c r="T321" s="33"/>
      <c r="U321" s="33"/>
    </row>
    <row r="322" spans="15:21">
      <c r="O322" s="33"/>
      <c r="P322" s="33"/>
      <c r="Q322" s="33"/>
      <c r="R322" s="33"/>
      <c r="S322" s="33"/>
      <c r="T322" s="33"/>
      <c r="U322" s="33"/>
    </row>
    <row r="323" spans="15:21">
      <c r="O323" s="33"/>
      <c r="P323" s="33"/>
      <c r="Q323" s="33"/>
      <c r="R323" s="33"/>
      <c r="S323" s="33"/>
      <c r="T323" s="33"/>
      <c r="U323" s="33"/>
    </row>
    <row r="324" spans="15:21">
      <c r="O324" s="33"/>
      <c r="P324" s="33"/>
      <c r="Q324" s="33"/>
      <c r="R324" s="33"/>
      <c r="S324" s="33"/>
      <c r="T324" s="33"/>
      <c r="U324" s="33"/>
    </row>
    <row r="325" spans="15:21">
      <c r="O325" s="33"/>
      <c r="P325" s="33"/>
      <c r="Q325" s="33"/>
      <c r="R325" s="33"/>
      <c r="S325" s="33"/>
      <c r="T325" s="33"/>
      <c r="U325" s="33"/>
    </row>
    <row r="326" spans="15:21">
      <c r="O326" s="33"/>
      <c r="P326" s="33"/>
      <c r="Q326" s="33"/>
      <c r="R326" s="33"/>
      <c r="S326" s="33"/>
      <c r="T326" s="33"/>
      <c r="U326" s="33"/>
    </row>
    <row r="327" spans="15:21">
      <c r="O327" s="33"/>
      <c r="P327" s="33"/>
      <c r="Q327" s="33"/>
      <c r="R327" s="33"/>
      <c r="S327" s="33"/>
      <c r="T327" s="33"/>
      <c r="U327" s="33"/>
    </row>
    <row r="328" spans="15:21">
      <c r="O328" s="33"/>
      <c r="P328" s="33"/>
      <c r="Q328" s="33"/>
      <c r="R328" s="33"/>
      <c r="S328" s="33"/>
      <c r="T328" s="33"/>
      <c r="U328" s="33"/>
    </row>
    <row r="329" spans="15:21">
      <c r="O329" s="33"/>
      <c r="P329" s="33"/>
      <c r="Q329" s="33"/>
      <c r="R329" s="33"/>
      <c r="S329" s="33"/>
      <c r="T329" s="33"/>
      <c r="U329" s="33"/>
    </row>
    <row r="330" spans="15:21">
      <c r="O330" s="33"/>
      <c r="P330" s="33"/>
      <c r="Q330" s="33"/>
      <c r="R330" s="33"/>
      <c r="S330" s="33"/>
      <c r="T330" s="33"/>
      <c r="U330" s="33"/>
    </row>
    <row r="331" spans="15:21">
      <c r="O331" s="33"/>
      <c r="P331" s="33"/>
      <c r="Q331" s="33"/>
      <c r="R331" s="33"/>
      <c r="S331" s="33"/>
      <c r="T331" s="33"/>
      <c r="U331" s="33"/>
    </row>
    <row r="332" spans="15:21">
      <c r="O332" s="33"/>
      <c r="P332" s="33"/>
      <c r="Q332" s="33"/>
      <c r="R332" s="33"/>
      <c r="S332" s="33"/>
      <c r="T332" s="33"/>
      <c r="U332" s="33"/>
    </row>
    <row r="333" spans="15:21">
      <c r="O333" s="33"/>
      <c r="P333" s="33"/>
      <c r="Q333" s="33"/>
      <c r="R333" s="33"/>
      <c r="S333" s="33"/>
      <c r="T333" s="33"/>
      <c r="U333" s="33"/>
    </row>
    <row r="334" spans="15:21">
      <c r="O334" s="33"/>
      <c r="P334" s="33"/>
      <c r="Q334" s="33"/>
      <c r="R334" s="33"/>
      <c r="S334" s="33"/>
      <c r="T334" s="33"/>
      <c r="U334" s="33"/>
    </row>
    <row r="335" spans="15:21">
      <c r="O335" s="33"/>
      <c r="P335" s="33"/>
      <c r="Q335" s="33"/>
      <c r="R335" s="33"/>
      <c r="S335" s="33"/>
      <c r="T335" s="33"/>
      <c r="U335" s="33"/>
    </row>
    <row r="336" spans="15:21">
      <c r="O336" s="33"/>
      <c r="P336" s="33"/>
      <c r="Q336" s="33"/>
      <c r="R336" s="33"/>
      <c r="S336" s="33"/>
      <c r="T336" s="33"/>
      <c r="U336" s="33"/>
    </row>
    <row r="337" spans="15:21">
      <c r="O337" s="33"/>
      <c r="P337" s="33"/>
      <c r="Q337" s="33"/>
      <c r="R337" s="33"/>
      <c r="S337" s="33"/>
      <c r="T337" s="33"/>
      <c r="U337" s="33"/>
    </row>
    <row r="338" spans="15:21">
      <c r="O338" s="33"/>
      <c r="P338" s="33"/>
      <c r="Q338" s="33"/>
      <c r="R338" s="33"/>
      <c r="S338" s="33"/>
      <c r="T338" s="33"/>
      <c r="U338" s="33"/>
    </row>
    <row r="339" spans="15:21">
      <c r="O339" s="33"/>
      <c r="P339" s="33"/>
      <c r="Q339" s="33"/>
      <c r="R339" s="33"/>
      <c r="S339" s="33"/>
      <c r="T339" s="33"/>
      <c r="U339" s="33"/>
    </row>
    <row r="340" spans="15:21">
      <c r="O340" s="33"/>
      <c r="P340" s="33"/>
      <c r="Q340" s="33"/>
      <c r="R340" s="33"/>
      <c r="S340" s="33"/>
      <c r="T340" s="33"/>
      <c r="U340" s="33"/>
    </row>
    <row r="341" spans="15:21">
      <c r="O341" s="33"/>
      <c r="P341" s="33"/>
      <c r="Q341" s="33"/>
      <c r="R341" s="33"/>
      <c r="S341" s="33"/>
      <c r="T341" s="33"/>
      <c r="U341" s="33"/>
    </row>
    <row r="342" spans="15:21">
      <c r="O342" s="33"/>
      <c r="P342" s="33"/>
      <c r="Q342" s="33"/>
      <c r="R342" s="33"/>
      <c r="S342" s="33"/>
      <c r="T342" s="33"/>
      <c r="U342" s="33"/>
    </row>
    <row r="343" spans="15:21">
      <c r="O343" s="33"/>
      <c r="P343" s="33"/>
      <c r="Q343" s="33"/>
      <c r="R343" s="33"/>
      <c r="S343" s="33"/>
      <c r="T343" s="33"/>
      <c r="U343" s="33"/>
    </row>
    <row r="344" spans="15:21">
      <c r="O344" s="33"/>
      <c r="P344" s="33"/>
      <c r="Q344" s="33"/>
      <c r="R344" s="33"/>
      <c r="S344" s="33"/>
      <c r="T344" s="33"/>
      <c r="U344" s="33"/>
    </row>
    <row r="345" spans="15:21">
      <c r="O345" s="33"/>
      <c r="P345" s="33"/>
      <c r="Q345" s="33"/>
      <c r="R345" s="33"/>
      <c r="S345" s="33"/>
      <c r="T345" s="33"/>
      <c r="U345" s="33"/>
    </row>
    <row r="346" spans="15:21">
      <c r="O346" s="33"/>
      <c r="P346" s="33"/>
      <c r="Q346" s="33"/>
      <c r="R346" s="33"/>
      <c r="S346" s="33"/>
      <c r="T346" s="33"/>
      <c r="U346" s="33"/>
    </row>
    <row r="347" spans="15:21">
      <c r="O347" s="33"/>
      <c r="P347" s="33"/>
      <c r="Q347" s="33"/>
      <c r="R347" s="33"/>
      <c r="S347" s="33"/>
      <c r="T347" s="33"/>
      <c r="U347" s="33"/>
    </row>
    <row r="348" spans="15:21">
      <c r="O348" s="33"/>
      <c r="P348" s="33"/>
      <c r="Q348" s="33"/>
      <c r="R348" s="33"/>
      <c r="S348" s="33"/>
      <c r="T348" s="33"/>
      <c r="U348" s="33"/>
    </row>
    <row r="349" spans="15:21">
      <c r="O349" s="33"/>
      <c r="P349" s="33"/>
      <c r="Q349" s="33"/>
      <c r="R349" s="33"/>
      <c r="S349" s="33"/>
      <c r="T349" s="33"/>
      <c r="U349" s="33"/>
    </row>
    <row r="350" spans="15:21">
      <c r="O350" s="33"/>
      <c r="P350" s="33"/>
      <c r="Q350" s="33"/>
      <c r="R350" s="33"/>
      <c r="S350" s="33"/>
      <c r="T350" s="33"/>
      <c r="U350" s="33"/>
    </row>
    <row r="351" spans="15:21">
      <c r="O351" s="33"/>
      <c r="P351" s="33"/>
      <c r="Q351" s="33"/>
      <c r="R351" s="33"/>
      <c r="S351" s="33"/>
      <c r="T351" s="33"/>
      <c r="U351" s="33"/>
    </row>
    <row r="352" spans="15:21">
      <c r="O352" s="33"/>
      <c r="P352" s="33"/>
      <c r="Q352" s="33"/>
      <c r="R352" s="33"/>
      <c r="S352" s="33"/>
      <c r="T352" s="33"/>
      <c r="U352" s="33"/>
    </row>
    <row r="353" spans="15:21">
      <c r="O353" s="33"/>
      <c r="P353" s="33"/>
      <c r="Q353" s="33"/>
      <c r="R353" s="33"/>
      <c r="S353" s="33"/>
      <c r="T353" s="33"/>
      <c r="U353" s="33"/>
    </row>
    <row r="354" spans="15:21">
      <c r="O354" s="33"/>
      <c r="P354" s="33"/>
      <c r="Q354" s="33"/>
      <c r="R354" s="33"/>
      <c r="S354" s="33"/>
      <c r="T354" s="33"/>
      <c r="U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J1" sqref="J1:P1048576"/>
    </sheetView>
  </sheetViews>
  <sheetFormatPr baseColWidth="10" defaultColWidth="11.5703125" defaultRowHeight="15"/>
  <cols>
    <col min="1" max="1" width="5.42578125" style="136" customWidth="1"/>
    <col min="2" max="2" width="27.5703125" style="38" bestFit="1" customWidth="1"/>
    <col min="3" max="3" width="18.42578125" style="36" bestFit="1" customWidth="1"/>
    <col min="4" max="5" width="17.42578125" style="36" bestFit="1" customWidth="1"/>
    <col min="6" max="9" width="17.42578125" style="956" bestFit="1" customWidth="1"/>
    <col min="10" max="10" width="24.28515625" style="69" customWidth="1"/>
    <col min="11" max="16384" width="11.5703125" style="69"/>
  </cols>
  <sheetData>
    <row r="1" spans="1:10" ht="84.75" customHeight="1">
      <c r="B1" s="2352"/>
      <c r="C1" s="2352"/>
      <c r="D1" s="2352"/>
      <c r="E1" s="2352"/>
      <c r="F1" s="2352"/>
      <c r="G1" s="2352"/>
      <c r="H1" s="2352"/>
      <c r="I1" s="2352"/>
    </row>
    <row r="2" spans="1:10" ht="9.75" customHeight="1">
      <c r="B2" s="194"/>
      <c r="C2" s="1087"/>
      <c r="D2" s="1087"/>
      <c r="E2" s="1087"/>
      <c r="F2" s="1691"/>
      <c r="G2" s="1691"/>
      <c r="H2" s="1691"/>
      <c r="I2" s="1691"/>
    </row>
    <row r="3" spans="1:10" ht="22.5" customHeight="1">
      <c r="A3" s="613" t="s">
        <v>652</v>
      </c>
      <c r="B3" s="613" t="s">
        <v>92</v>
      </c>
      <c r="C3" s="614" t="s">
        <v>84</v>
      </c>
      <c r="D3" s="1084" t="s">
        <v>1008</v>
      </c>
      <c r="E3" s="1084" t="s">
        <v>941</v>
      </c>
      <c r="F3" s="1085" t="s">
        <v>942</v>
      </c>
      <c r="G3" s="1085" t="s">
        <v>943</v>
      </c>
      <c r="H3" s="1086" t="s">
        <v>944</v>
      </c>
      <c r="I3" s="1086" t="s">
        <v>935</v>
      </c>
      <c r="J3" s="84"/>
    </row>
    <row r="4" spans="1:10">
      <c r="A4" s="2030">
        <v>1</v>
      </c>
      <c r="B4" s="615" t="s">
        <v>895</v>
      </c>
      <c r="C4" s="1582">
        <f>+D4+E4+F4+G4+H4+I4</f>
        <v>89554668223.149994</v>
      </c>
      <c r="D4" s="954">
        <v>13383137293.950001</v>
      </c>
      <c r="E4" s="954">
        <v>26028374333.02</v>
      </c>
      <c r="F4" s="955">
        <v>20591385001.029999</v>
      </c>
      <c r="G4" s="954">
        <v>15412899719.469999</v>
      </c>
      <c r="H4" s="954">
        <v>10249691698.619999</v>
      </c>
      <c r="I4" s="954">
        <v>3889180177.0599999</v>
      </c>
      <c r="J4" s="84"/>
    </row>
    <row r="5" spans="1:10">
      <c r="A5" s="2030">
        <v>2</v>
      </c>
      <c r="B5" s="615" t="s">
        <v>95</v>
      </c>
      <c r="C5" s="1582">
        <f>+D5+E5+F5+G5+H5+I5</f>
        <v>40469080207.550003</v>
      </c>
      <c r="D5" s="954">
        <v>8175951384.9700003</v>
      </c>
      <c r="E5" s="954">
        <v>11915445348.740002</v>
      </c>
      <c r="F5" s="955">
        <v>9245910476.5100002</v>
      </c>
      <c r="G5" s="954">
        <v>5646491833.4399996</v>
      </c>
      <c r="H5" s="954">
        <v>4196309834.75</v>
      </c>
      <c r="I5" s="954">
        <v>1288971329.1399999</v>
      </c>
      <c r="J5" s="84"/>
    </row>
    <row r="6" spans="1:10">
      <c r="A6" s="2030">
        <v>3</v>
      </c>
      <c r="B6" s="615" t="s">
        <v>403</v>
      </c>
      <c r="C6" s="1582">
        <f t="shared" ref="C6:C32" si="0">+D6+E6+F6+G6+H6+I6</f>
        <v>39403505101.949997</v>
      </c>
      <c r="D6" s="954">
        <v>6204114616.79</v>
      </c>
      <c r="E6" s="954">
        <v>11774252017.169998</v>
      </c>
      <c r="F6" s="955">
        <v>9113362936.5</v>
      </c>
      <c r="G6" s="954">
        <v>6500518686.8699999</v>
      </c>
      <c r="H6" s="954">
        <v>4184175428.8499999</v>
      </c>
      <c r="I6" s="954">
        <v>1627081415.77</v>
      </c>
      <c r="J6" s="84"/>
    </row>
    <row r="7" spans="1:10">
      <c r="A7" s="2030">
        <v>4</v>
      </c>
      <c r="B7" s="615" t="s">
        <v>94</v>
      </c>
      <c r="C7" s="1582">
        <f t="shared" si="0"/>
        <v>31434699777.149998</v>
      </c>
      <c r="D7" s="954">
        <v>4102246438.7399998</v>
      </c>
      <c r="E7" s="954">
        <v>8697237559.4200001</v>
      </c>
      <c r="F7" s="955">
        <v>7996955621.7199993</v>
      </c>
      <c r="G7" s="954">
        <v>5176598663.1999998</v>
      </c>
      <c r="H7" s="954">
        <v>3852938849.1199999</v>
      </c>
      <c r="I7" s="954">
        <v>1608722644.9499998</v>
      </c>
      <c r="J7" s="84"/>
    </row>
    <row r="8" spans="1:10">
      <c r="A8" s="2030">
        <v>5</v>
      </c>
      <c r="B8" s="615" t="s">
        <v>93</v>
      </c>
      <c r="C8" s="1582">
        <f t="shared" si="0"/>
        <v>14704570117.75</v>
      </c>
      <c r="D8" s="954">
        <v>475137510.93000001</v>
      </c>
      <c r="E8" s="954">
        <v>1449669930.9200001</v>
      </c>
      <c r="F8" s="955">
        <v>2060754651.1799998</v>
      </c>
      <c r="G8" s="954">
        <v>4783807205.8299999</v>
      </c>
      <c r="H8" s="954">
        <v>3707817862.73</v>
      </c>
      <c r="I8" s="954">
        <v>2227382956.1599998</v>
      </c>
      <c r="J8" s="84"/>
    </row>
    <row r="9" spans="1:10">
      <c r="A9" s="2030">
        <v>6</v>
      </c>
      <c r="B9" s="615" t="s">
        <v>96</v>
      </c>
      <c r="C9" s="1582">
        <f t="shared" si="0"/>
        <v>12235290866.48</v>
      </c>
      <c r="D9" s="954">
        <v>1173020622.05</v>
      </c>
      <c r="E9" s="954">
        <v>2702336318.77</v>
      </c>
      <c r="F9" s="955">
        <v>2241823449.9400001</v>
      </c>
      <c r="G9" s="954">
        <v>2265447549.5699997</v>
      </c>
      <c r="H9" s="954">
        <v>2505415801.98</v>
      </c>
      <c r="I9" s="954">
        <v>1347247124.1700001</v>
      </c>
      <c r="J9" s="84"/>
    </row>
    <row r="10" spans="1:10">
      <c r="A10" s="2030">
        <v>7</v>
      </c>
      <c r="B10" s="615" t="s">
        <v>100</v>
      </c>
      <c r="C10" s="1582">
        <f t="shared" si="0"/>
        <v>7708022791.3100004</v>
      </c>
      <c r="D10" s="954">
        <v>1700630038.8299999</v>
      </c>
      <c r="E10" s="954">
        <v>3220899414.6300001</v>
      </c>
      <c r="F10" s="955">
        <v>1610587618.9400001</v>
      </c>
      <c r="G10" s="954">
        <v>695689120.21000004</v>
      </c>
      <c r="H10" s="954">
        <v>355683726.17999995</v>
      </c>
      <c r="I10" s="954">
        <v>124532872.52</v>
      </c>
      <c r="J10" s="84"/>
    </row>
    <row r="11" spans="1:10">
      <c r="A11" s="2030">
        <v>8</v>
      </c>
      <c r="B11" s="615" t="s">
        <v>630</v>
      </c>
      <c r="C11" s="1582">
        <f t="shared" si="0"/>
        <v>4561976796.7700005</v>
      </c>
      <c r="D11" s="954">
        <v>796942380.11000001</v>
      </c>
      <c r="E11" s="954">
        <v>1290346395.1500001</v>
      </c>
      <c r="F11" s="955">
        <v>990693011.47000003</v>
      </c>
      <c r="G11" s="954">
        <v>712933897.16000009</v>
      </c>
      <c r="H11" s="954">
        <v>561964129.87</v>
      </c>
      <c r="I11" s="954">
        <v>209096983.00999999</v>
      </c>
      <c r="J11" s="84"/>
    </row>
    <row r="12" spans="1:10">
      <c r="A12" s="2030">
        <v>9</v>
      </c>
      <c r="B12" s="615" t="s">
        <v>99</v>
      </c>
      <c r="C12" s="1582">
        <f t="shared" si="0"/>
        <v>3920499072.2799997</v>
      </c>
      <c r="D12" s="954">
        <v>623992442.38999999</v>
      </c>
      <c r="E12" s="954">
        <v>1282483981.8000002</v>
      </c>
      <c r="F12" s="955">
        <v>956656621.00999999</v>
      </c>
      <c r="G12" s="954">
        <v>526391350.10000002</v>
      </c>
      <c r="H12" s="954">
        <v>356740624.87</v>
      </c>
      <c r="I12" s="954">
        <v>174234052.10999998</v>
      </c>
      <c r="J12" s="84"/>
    </row>
    <row r="13" spans="1:10">
      <c r="A13" s="2030">
        <v>10</v>
      </c>
      <c r="B13" s="615" t="s">
        <v>102</v>
      </c>
      <c r="C13" s="1582">
        <f t="shared" si="0"/>
        <v>3282722468.6399999</v>
      </c>
      <c r="D13" s="954">
        <v>588132277.50999999</v>
      </c>
      <c r="E13" s="954">
        <v>1034331872.09</v>
      </c>
      <c r="F13" s="955">
        <v>815603975.29999995</v>
      </c>
      <c r="G13" s="954">
        <v>488879261.30000001</v>
      </c>
      <c r="H13" s="954">
        <v>276830530.73000002</v>
      </c>
      <c r="I13" s="954">
        <v>78944551.709999993</v>
      </c>
      <c r="J13" s="84"/>
    </row>
    <row r="14" spans="1:10">
      <c r="A14" s="2030">
        <v>11</v>
      </c>
      <c r="B14" s="615" t="s">
        <v>178</v>
      </c>
      <c r="C14" s="1582">
        <f t="shared" si="0"/>
        <v>3119370268.7700005</v>
      </c>
      <c r="D14" s="1406">
        <v>0</v>
      </c>
      <c r="E14" s="1406">
        <v>0</v>
      </c>
      <c r="F14" s="1406">
        <v>0</v>
      </c>
      <c r="G14" s="954">
        <v>1256819195.5500002</v>
      </c>
      <c r="H14" s="954">
        <v>1196498213.51</v>
      </c>
      <c r="I14" s="954">
        <v>666052859.71000004</v>
      </c>
      <c r="J14" s="84"/>
    </row>
    <row r="15" spans="1:10">
      <c r="A15" s="2030">
        <v>12</v>
      </c>
      <c r="B15" s="615" t="s">
        <v>175</v>
      </c>
      <c r="C15" s="1582">
        <f t="shared" si="0"/>
        <v>2775715187.6200004</v>
      </c>
      <c r="D15" s="954">
        <v>433799742.14999998</v>
      </c>
      <c r="E15" s="954">
        <v>988445257.94000006</v>
      </c>
      <c r="F15" s="955">
        <v>576978241.38</v>
      </c>
      <c r="G15" s="954">
        <v>405148766.25</v>
      </c>
      <c r="H15" s="954">
        <v>259645532.84</v>
      </c>
      <c r="I15" s="954">
        <v>111697647.06</v>
      </c>
      <c r="J15" s="84"/>
    </row>
    <row r="16" spans="1:10">
      <c r="A16" s="2030">
        <v>13</v>
      </c>
      <c r="B16" s="615" t="s">
        <v>189</v>
      </c>
      <c r="C16" s="1582">
        <f t="shared" si="0"/>
        <v>2732435121.04</v>
      </c>
      <c r="D16" s="954">
        <v>376976422.56</v>
      </c>
      <c r="E16" s="954">
        <v>566985910.78999996</v>
      </c>
      <c r="F16" s="955">
        <v>473759891.01999998</v>
      </c>
      <c r="G16" s="954">
        <v>556945895.63</v>
      </c>
      <c r="H16" s="954">
        <v>409981570.48000002</v>
      </c>
      <c r="I16" s="954">
        <v>347785430.56</v>
      </c>
      <c r="J16" s="84"/>
    </row>
    <row r="17" spans="1:10">
      <c r="A17" s="2030">
        <v>14</v>
      </c>
      <c r="B17" s="615" t="s">
        <v>86</v>
      </c>
      <c r="C17" s="1582">
        <f t="shared" si="0"/>
        <v>2410544630.2499995</v>
      </c>
      <c r="D17" s="954">
        <v>295510860</v>
      </c>
      <c r="E17" s="954">
        <v>575445051.25</v>
      </c>
      <c r="F17" s="955">
        <v>475818392.00999999</v>
      </c>
      <c r="G17" s="954">
        <v>547835705.57000005</v>
      </c>
      <c r="H17" s="954">
        <v>342163347.94999999</v>
      </c>
      <c r="I17" s="954">
        <v>173771273.47</v>
      </c>
      <c r="J17" s="84"/>
    </row>
    <row r="18" spans="1:10">
      <c r="A18" s="2030">
        <v>15</v>
      </c>
      <c r="B18" s="615" t="s">
        <v>101</v>
      </c>
      <c r="C18" s="1582">
        <f t="shared" si="0"/>
        <v>2284847801.5399995</v>
      </c>
      <c r="D18" s="954">
        <v>417985986.70999998</v>
      </c>
      <c r="E18" s="954">
        <v>665030334.29999995</v>
      </c>
      <c r="F18" s="955">
        <v>365257995.41999996</v>
      </c>
      <c r="G18" s="954">
        <v>365285094.85000002</v>
      </c>
      <c r="H18" s="954">
        <v>296307997.81</v>
      </c>
      <c r="I18" s="954">
        <v>174980392.45000002</v>
      </c>
      <c r="J18" s="84"/>
    </row>
    <row r="19" spans="1:10">
      <c r="A19" s="2030">
        <v>16</v>
      </c>
      <c r="B19" s="615" t="s">
        <v>402</v>
      </c>
      <c r="C19" s="1582">
        <f t="shared" si="0"/>
        <v>2218947495.8800001</v>
      </c>
      <c r="D19" s="954">
        <v>364551886.25999999</v>
      </c>
      <c r="E19" s="954">
        <v>797104780.28999996</v>
      </c>
      <c r="F19" s="955">
        <v>487913310.88999999</v>
      </c>
      <c r="G19" s="954">
        <v>277211995.81999999</v>
      </c>
      <c r="H19" s="954">
        <v>228756137.74000001</v>
      </c>
      <c r="I19" s="954">
        <v>63409384.879999995</v>
      </c>
      <c r="J19" s="84"/>
    </row>
    <row r="20" spans="1:10">
      <c r="A20" s="2030">
        <v>17</v>
      </c>
      <c r="B20" s="615" t="s">
        <v>97</v>
      </c>
      <c r="C20" s="1582">
        <f t="shared" si="0"/>
        <v>2163231786.7200003</v>
      </c>
      <c r="D20" s="1406">
        <v>0</v>
      </c>
      <c r="E20" s="1406">
        <v>0</v>
      </c>
      <c r="F20" s="1406">
        <v>0</v>
      </c>
      <c r="G20" s="954">
        <v>863836007.36000001</v>
      </c>
      <c r="H20" s="954">
        <v>845310772.94000006</v>
      </c>
      <c r="I20" s="954">
        <v>454085006.42000002</v>
      </c>
      <c r="J20" s="84"/>
    </row>
    <row r="21" spans="1:10">
      <c r="A21" s="2030">
        <v>18</v>
      </c>
      <c r="B21" s="615" t="s">
        <v>98</v>
      </c>
      <c r="C21" s="1582">
        <f t="shared" si="0"/>
        <v>1912734419.6299999</v>
      </c>
      <c r="D21" s="954">
        <v>206094020.47999999</v>
      </c>
      <c r="E21" s="954">
        <v>471998105.99000001</v>
      </c>
      <c r="F21" s="955">
        <v>315574128.45000005</v>
      </c>
      <c r="G21" s="954">
        <v>373153627.13999999</v>
      </c>
      <c r="H21" s="954">
        <v>356384770.05999994</v>
      </c>
      <c r="I21" s="954">
        <v>189529767.51000002</v>
      </c>
      <c r="J21" s="84"/>
    </row>
    <row r="22" spans="1:10">
      <c r="A22" s="2030">
        <v>19</v>
      </c>
      <c r="B22" s="615" t="s">
        <v>103</v>
      </c>
      <c r="C22" s="1582">
        <f t="shared" si="0"/>
        <v>1831612559.6800001</v>
      </c>
      <c r="D22" s="954">
        <v>359417174.87</v>
      </c>
      <c r="E22" s="954">
        <v>543415267.52999997</v>
      </c>
      <c r="F22" s="955">
        <v>351323337.46000004</v>
      </c>
      <c r="G22" s="954">
        <v>284083332.64999998</v>
      </c>
      <c r="H22" s="954">
        <v>198988555.56</v>
      </c>
      <c r="I22" s="954">
        <v>94384891.609999999</v>
      </c>
      <c r="J22" s="84"/>
    </row>
    <row r="23" spans="1:10">
      <c r="A23" s="2030">
        <v>20</v>
      </c>
      <c r="B23" s="615" t="s">
        <v>177</v>
      </c>
      <c r="C23" s="1582">
        <f t="shared" si="0"/>
        <v>1369276506.3499992</v>
      </c>
      <c r="D23" s="954">
        <v>165272470.62</v>
      </c>
      <c r="E23" s="954">
        <v>475416343.64999998</v>
      </c>
      <c r="F23" s="955">
        <v>461192115.76999998</v>
      </c>
      <c r="G23" s="954">
        <v>167609040.38999999</v>
      </c>
      <c r="H23" s="954">
        <v>97694135.319999993</v>
      </c>
      <c r="I23" s="954">
        <v>2092400.5999994278</v>
      </c>
      <c r="J23" s="84"/>
    </row>
    <row r="24" spans="1:10">
      <c r="A24" s="2030">
        <v>21</v>
      </c>
      <c r="B24" s="615" t="s">
        <v>176</v>
      </c>
      <c r="C24" s="1582">
        <f t="shared" si="0"/>
        <v>729466273.25999999</v>
      </c>
      <c r="D24" s="954">
        <v>79077709.180000007</v>
      </c>
      <c r="E24" s="954">
        <v>172637503.78</v>
      </c>
      <c r="F24" s="955">
        <v>162668431.88</v>
      </c>
      <c r="G24" s="954">
        <v>129863590.42</v>
      </c>
      <c r="H24" s="954">
        <v>125505015.65000001</v>
      </c>
      <c r="I24" s="954">
        <v>59714022.350000001</v>
      </c>
      <c r="J24" s="84"/>
    </row>
    <row r="25" spans="1:10">
      <c r="A25" s="2030">
        <v>22</v>
      </c>
      <c r="B25" s="615" t="s">
        <v>104</v>
      </c>
      <c r="C25" s="1582">
        <f t="shared" si="0"/>
        <v>582323149.63</v>
      </c>
      <c r="D25" s="954">
        <v>2895055.88</v>
      </c>
      <c r="E25" s="954">
        <v>77043750.159999996</v>
      </c>
      <c r="F25" s="955">
        <v>82506705.420000002</v>
      </c>
      <c r="G25" s="954">
        <v>195754400.82999998</v>
      </c>
      <c r="H25" s="954">
        <v>145073985.47</v>
      </c>
      <c r="I25" s="954">
        <v>79049251.870000005</v>
      </c>
      <c r="J25" s="84"/>
    </row>
    <row r="26" spans="1:10">
      <c r="A26" s="2030">
        <v>23</v>
      </c>
      <c r="B26" s="615" t="s">
        <v>662</v>
      </c>
      <c r="C26" s="1582">
        <f t="shared" si="0"/>
        <v>387469499.47999996</v>
      </c>
      <c r="D26" s="1406">
        <v>0</v>
      </c>
      <c r="E26" s="954">
        <v>23446830.300000001</v>
      </c>
      <c r="F26" s="955">
        <v>77626184.239999995</v>
      </c>
      <c r="G26" s="954">
        <v>99663734.969999999</v>
      </c>
      <c r="H26" s="954">
        <v>120686888.83</v>
      </c>
      <c r="I26" s="954">
        <v>66045861.140000001</v>
      </c>
      <c r="J26" s="84"/>
    </row>
    <row r="27" spans="1:10">
      <c r="A27" s="2030">
        <v>24</v>
      </c>
      <c r="B27" s="615" t="s">
        <v>140</v>
      </c>
      <c r="C27" s="1582">
        <f t="shared" si="0"/>
        <v>260644027.95999998</v>
      </c>
      <c r="D27" s="1406">
        <v>0</v>
      </c>
      <c r="E27" s="1406">
        <v>0</v>
      </c>
      <c r="F27" s="1406">
        <v>0</v>
      </c>
      <c r="G27" s="954">
        <v>75662331.959999993</v>
      </c>
      <c r="H27" s="954">
        <v>84626497.980000004</v>
      </c>
      <c r="I27" s="954">
        <v>100355198.02</v>
      </c>
      <c r="J27" s="84"/>
    </row>
    <row r="28" spans="1:10">
      <c r="A28" s="2030">
        <v>25</v>
      </c>
      <c r="B28" s="615" t="s">
        <v>105</v>
      </c>
      <c r="C28" s="1582">
        <f t="shared" si="0"/>
        <v>224949333.70999998</v>
      </c>
      <c r="D28" s="954">
        <v>16743584.84</v>
      </c>
      <c r="E28" s="954">
        <v>48052118.670000002</v>
      </c>
      <c r="F28" s="955">
        <v>44430908.109999999</v>
      </c>
      <c r="G28" s="954">
        <v>20222094.07</v>
      </c>
      <c r="H28" s="954">
        <v>56554126.450000003</v>
      </c>
      <c r="I28" s="954">
        <v>38946501.57</v>
      </c>
      <c r="J28" s="84"/>
    </row>
    <row r="29" spans="1:10">
      <c r="A29" s="2030">
        <v>26</v>
      </c>
      <c r="B29" s="615" t="s">
        <v>106</v>
      </c>
      <c r="C29" s="1582">
        <f t="shared" si="0"/>
        <v>114002984.84</v>
      </c>
      <c r="D29" s="1406">
        <v>0</v>
      </c>
      <c r="E29" s="1406">
        <v>0</v>
      </c>
      <c r="F29" s="1406">
        <v>0</v>
      </c>
      <c r="G29" s="954">
        <v>19428109.170000002</v>
      </c>
      <c r="H29" s="954">
        <v>55600161.200000003</v>
      </c>
      <c r="I29" s="954">
        <v>38974714.469999999</v>
      </c>
      <c r="J29" s="84"/>
    </row>
    <row r="30" spans="1:10">
      <c r="A30" s="2030">
        <v>27</v>
      </c>
      <c r="B30" s="615" t="s">
        <v>139</v>
      </c>
      <c r="C30" s="1582">
        <f t="shared" si="0"/>
        <v>75538660.520000011</v>
      </c>
      <c r="D30" s="1406">
        <v>0</v>
      </c>
      <c r="E30" s="1406">
        <v>0</v>
      </c>
      <c r="F30" s="955">
        <v>9039886.4199999999</v>
      </c>
      <c r="G30" s="954">
        <v>23264674.240000002</v>
      </c>
      <c r="H30" s="954">
        <v>25413938.969999999</v>
      </c>
      <c r="I30" s="954">
        <v>17820160.890000001</v>
      </c>
      <c r="J30" s="84"/>
    </row>
    <row r="31" spans="1:10">
      <c r="A31" s="2030">
        <v>28</v>
      </c>
      <c r="B31" s="615" t="s">
        <v>138</v>
      </c>
      <c r="C31" s="1582">
        <f t="shared" si="0"/>
        <v>65746073.510000005</v>
      </c>
      <c r="D31" s="1406">
        <v>0</v>
      </c>
      <c r="E31" s="1406">
        <v>0</v>
      </c>
      <c r="F31" s="1406">
        <v>0</v>
      </c>
      <c r="G31" s="1406">
        <v>0</v>
      </c>
      <c r="H31" s="1406">
        <v>0</v>
      </c>
      <c r="I31" s="954">
        <v>65746073.510000005</v>
      </c>
      <c r="J31" s="84"/>
    </row>
    <row r="32" spans="1:10">
      <c r="A32" s="2030">
        <v>29</v>
      </c>
      <c r="B32" s="615" t="s">
        <v>107</v>
      </c>
      <c r="C32" s="1582">
        <f t="shared" si="0"/>
        <v>40803540.200000003</v>
      </c>
      <c r="D32" s="1406">
        <v>0</v>
      </c>
      <c r="E32" s="1406">
        <v>0</v>
      </c>
      <c r="F32" s="1406">
        <v>0</v>
      </c>
      <c r="G32" s="1406">
        <v>0</v>
      </c>
      <c r="H32" s="954">
        <v>25857547.27</v>
      </c>
      <c r="I32" s="954">
        <v>14945992.93</v>
      </c>
      <c r="J32" s="84"/>
    </row>
    <row r="33" spans="1:11" s="1798" customFormat="1" ht="18" customHeight="1">
      <c r="A33" s="613" t="s">
        <v>17</v>
      </c>
      <c r="B33" s="613" t="s">
        <v>17</v>
      </c>
      <c r="C33" s="1158">
        <f t="shared" ref="C33:I33" si="1">SUM(C4:C32)</f>
        <v>272574694743.62003</v>
      </c>
      <c r="D33" s="616">
        <f t="shared" si="1"/>
        <v>39941629919.820007</v>
      </c>
      <c r="E33" s="616">
        <f t="shared" si="1"/>
        <v>74800398426.359985</v>
      </c>
      <c r="F33" s="616">
        <f t="shared" si="1"/>
        <v>59507822892.069992</v>
      </c>
      <c r="G33" s="616">
        <f t="shared" si="1"/>
        <v>47871444884.019997</v>
      </c>
      <c r="H33" s="616">
        <f t="shared" si="1"/>
        <v>35118617683.729996</v>
      </c>
      <c r="I33" s="616">
        <f t="shared" si="1"/>
        <v>15334780937.619995</v>
      </c>
      <c r="J33" s="1797"/>
      <c r="K33" s="1825"/>
    </row>
    <row r="34" spans="1:11" ht="5.25" customHeight="1">
      <c r="B34" s="195"/>
      <c r="C34" s="1088"/>
      <c r="D34" s="1088"/>
      <c r="E34" s="1686"/>
      <c r="F34" s="97"/>
      <c r="G34" s="97"/>
      <c r="H34" s="97"/>
      <c r="I34" s="954"/>
    </row>
    <row r="35" spans="1:11" ht="15.75">
      <c r="B35" s="153"/>
      <c r="C35" s="1089"/>
      <c r="D35" s="1089"/>
      <c r="E35" s="1686"/>
      <c r="F35" s="953"/>
      <c r="G35" s="97"/>
      <c r="H35" s="97"/>
      <c r="I35" s="954"/>
    </row>
    <row r="36" spans="1:11" ht="15.75">
      <c r="B36" s="153"/>
      <c r="C36" s="1089"/>
      <c r="D36" s="1089"/>
      <c r="E36" s="1686"/>
      <c r="F36" s="953"/>
      <c r="G36" s="97"/>
      <c r="H36" s="97"/>
      <c r="I36" s="954"/>
    </row>
    <row r="37" spans="1:11">
      <c r="B37" s="153"/>
      <c r="C37" s="1089"/>
      <c r="D37" s="1089"/>
      <c r="E37" s="1686"/>
      <c r="F37" s="953"/>
      <c r="G37" s="953"/>
      <c r="H37" s="953"/>
      <c r="I37" s="954"/>
    </row>
    <row r="38" spans="1:11">
      <c r="B38" s="153"/>
      <c r="C38" s="1089"/>
      <c r="D38" s="1089"/>
      <c r="E38" s="1686"/>
      <c r="F38" s="953"/>
      <c r="G38" s="953"/>
      <c r="H38" s="953"/>
      <c r="I38" s="954"/>
    </row>
    <row r="39" spans="1:11">
      <c r="B39" s="153"/>
      <c r="C39" s="1089"/>
      <c r="D39" s="1089"/>
      <c r="E39" s="1686"/>
      <c r="F39" s="953"/>
      <c r="G39" s="953"/>
      <c r="H39" s="953"/>
      <c r="I39" s="954"/>
    </row>
    <row r="40" spans="1:11">
      <c r="B40" s="153"/>
      <c r="C40" s="1089"/>
      <c r="D40" s="1089"/>
      <c r="E40" s="1686"/>
      <c r="F40" s="953"/>
      <c r="G40" s="953"/>
      <c r="H40" s="953"/>
      <c r="I40" s="954"/>
    </row>
    <row r="41" spans="1:11">
      <c r="B41" s="153"/>
      <c r="C41" s="1089"/>
      <c r="D41" s="1089"/>
      <c r="E41" s="1686"/>
      <c r="F41" s="953"/>
      <c r="G41" s="953"/>
      <c r="H41" s="953"/>
      <c r="I41" s="954"/>
    </row>
    <row r="42" spans="1:11">
      <c r="B42" s="153"/>
      <c r="C42" s="1089"/>
      <c r="D42" s="1089"/>
      <c r="E42" s="1686"/>
      <c r="F42" s="953"/>
      <c r="G42" s="953"/>
      <c r="H42" s="953"/>
      <c r="I42" s="954"/>
    </row>
    <row r="43" spans="1:11">
      <c r="B43" s="153"/>
      <c r="C43" s="1089"/>
      <c r="D43" s="1089"/>
      <c r="E43" s="1686"/>
      <c r="F43" s="953"/>
      <c r="G43" s="953"/>
      <c r="H43" s="953"/>
      <c r="I43" s="954"/>
    </row>
    <row r="44" spans="1:11">
      <c r="B44" s="153"/>
      <c r="C44" s="1089"/>
      <c r="D44" s="1089"/>
      <c r="E44" s="1686"/>
      <c r="F44" s="953"/>
      <c r="G44" s="953"/>
      <c r="H44" s="953"/>
      <c r="I44" s="954"/>
    </row>
    <row r="45" spans="1:11">
      <c r="B45" s="153"/>
      <c r="C45" s="1089"/>
      <c r="D45" s="1089"/>
      <c r="E45" s="1686"/>
      <c r="F45" s="953"/>
      <c r="G45" s="953"/>
      <c r="H45" s="953"/>
      <c r="I45" s="954"/>
    </row>
    <row r="46" spans="1:11">
      <c r="B46" s="153"/>
      <c r="C46" s="1089"/>
      <c r="D46" s="1089"/>
      <c r="E46" s="1686"/>
      <c r="F46" s="953"/>
      <c r="G46" s="953"/>
      <c r="H46" s="953"/>
      <c r="I46" s="954"/>
    </row>
    <row r="47" spans="1:11">
      <c r="B47" s="153"/>
      <c r="C47" s="1089"/>
      <c r="D47" s="1089"/>
      <c r="E47" s="1686"/>
      <c r="F47" s="953"/>
      <c r="G47" s="953"/>
      <c r="H47" s="953"/>
      <c r="I47" s="954"/>
    </row>
    <row r="48" spans="1:11">
      <c r="B48" s="153"/>
      <c r="C48" s="1089"/>
      <c r="D48" s="1089"/>
      <c r="E48" s="1686"/>
      <c r="F48" s="953"/>
      <c r="G48" s="953"/>
      <c r="H48" s="953"/>
      <c r="I48" s="954"/>
    </row>
    <row r="49" spans="2:9">
      <c r="B49" s="153"/>
      <c r="C49" s="1089"/>
      <c r="D49" s="1089"/>
      <c r="E49" s="1686"/>
      <c r="F49" s="953"/>
      <c r="G49" s="953"/>
      <c r="H49" s="953"/>
      <c r="I49" s="954"/>
    </row>
    <row r="50" spans="2:9">
      <c r="B50" s="153"/>
      <c r="C50" s="1089"/>
      <c r="D50" s="1089"/>
      <c r="E50" s="1686"/>
      <c r="F50" s="953"/>
      <c r="G50" s="953"/>
      <c r="H50" s="953"/>
      <c r="I50" s="954"/>
    </row>
    <row r="51" spans="2:9">
      <c r="B51" s="153"/>
      <c r="C51" s="1089"/>
      <c r="D51" s="1089"/>
      <c r="E51" s="1686"/>
      <c r="F51" s="953"/>
      <c r="G51" s="953"/>
      <c r="H51" s="953"/>
      <c r="I51" s="954"/>
    </row>
    <row r="52" spans="2:9">
      <c r="B52" s="153"/>
      <c r="C52" s="1089"/>
      <c r="D52" s="1089"/>
      <c r="E52" s="1686"/>
      <c r="F52" s="953"/>
      <c r="G52" s="953"/>
      <c r="H52" s="953"/>
      <c r="I52" s="954"/>
    </row>
    <row r="53" spans="2:9">
      <c r="B53" s="153"/>
      <c r="C53" s="1089"/>
      <c r="D53" s="1089"/>
      <c r="E53" s="1686"/>
      <c r="F53" s="953"/>
      <c r="G53" s="953"/>
      <c r="H53" s="953"/>
      <c r="I53" s="954"/>
    </row>
    <row r="54" spans="2:9">
      <c r="B54" s="153"/>
      <c r="C54" s="1089"/>
      <c r="D54" s="1089"/>
      <c r="E54" s="1686"/>
      <c r="F54" s="953"/>
      <c r="G54" s="953"/>
      <c r="H54" s="953"/>
      <c r="I54" s="954"/>
    </row>
    <row r="55" spans="2:9">
      <c r="B55" s="153"/>
      <c r="C55" s="1089"/>
      <c r="D55" s="1089"/>
      <c r="E55" s="1686"/>
      <c r="F55" s="953"/>
      <c r="G55" s="953"/>
      <c r="H55" s="953"/>
      <c r="I55" s="954"/>
    </row>
    <row r="56" spans="2:9">
      <c r="B56" s="153"/>
      <c r="C56" s="1089"/>
      <c r="D56" s="1089"/>
      <c r="E56" s="1686"/>
      <c r="F56" s="953"/>
      <c r="G56" s="953"/>
      <c r="H56" s="953"/>
      <c r="I56" s="954"/>
    </row>
    <row r="57" spans="2:9">
      <c r="B57" s="153"/>
      <c r="C57" s="1089"/>
      <c r="D57" s="1089"/>
      <c r="E57" s="1686"/>
      <c r="F57" s="953"/>
      <c r="G57" s="953"/>
      <c r="H57" s="953"/>
      <c r="I57" s="954"/>
    </row>
    <row r="58" spans="2:9">
      <c r="B58" s="153"/>
      <c r="C58" s="1089"/>
      <c r="D58" s="1089"/>
      <c r="E58" s="1686"/>
      <c r="F58" s="953"/>
      <c r="G58" s="953"/>
      <c r="H58" s="953"/>
      <c r="I58" s="954"/>
    </row>
    <row r="67" spans="2:2" ht="15.75" customHeight="1"/>
    <row r="68" spans="2:2" ht="13.5" customHeight="1">
      <c r="B68" s="42" t="s">
        <v>25</v>
      </c>
    </row>
  </sheetData>
  <sortState ref="B4:I32">
    <sortCondition descending="1" ref="C4:C32"/>
  </sortState>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zoomScale="70" zoomScaleNormal="100" zoomScaleSheetLayoutView="70" workbookViewId="0">
      <pane ySplit="1" topLeftCell="A5" activePane="bottomLeft" state="frozen"/>
      <selection activeCell="M22" sqref="M22"/>
      <selection pane="bottomLeft" activeCell="P28" sqref="P28"/>
    </sheetView>
  </sheetViews>
  <sheetFormatPr baseColWidth="10" defaultColWidth="11.5703125" defaultRowHeight="15" customHeight="1"/>
  <cols>
    <col min="1" max="1" width="35.42578125" style="69" customWidth="1"/>
    <col min="2" max="2" width="17.5703125" style="69" customWidth="1"/>
    <col min="3" max="6" width="15.42578125" style="69" customWidth="1"/>
    <col min="7" max="7" width="16.85546875" style="69" bestFit="1" customWidth="1"/>
    <col min="8" max="8" width="16" style="69" customWidth="1"/>
    <col min="9" max="9" width="41.140625" style="69" customWidth="1"/>
    <col min="10" max="10" width="24.85546875" style="956" customWidth="1"/>
    <col min="11" max="11" width="21.140625" style="956" customWidth="1"/>
    <col min="12" max="12" width="17.140625" style="956" customWidth="1"/>
    <col min="13" max="13" width="20.28515625" style="42" bestFit="1" customWidth="1"/>
    <col min="14" max="14" width="16.42578125" style="69" customWidth="1"/>
    <col min="15" max="15" width="23.5703125" style="69" customWidth="1"/>
    <col min="16" max="16" width="23.5703125" style="956" customWidth="1"/>
    <col min="17" max="17" width="28.140625" style="69" customWidth="1"/>
    <col min="18" max="18" width="11.5703125" style="69" customWidth="1"/>
    <col min="19" max="16384" width="11.5703125" style="69"/>
  </cols>
  <sheetData>
    <row r="1" spans="1:18" ht="86.25" customHeight="1">
      <c r="A1" s="2353"/>
      <c r="B1" s="2353"/>
      <c r="C1" s="2353"/>
      <c r="D1" s="2353"/>
      <c r="E1" s="2353"/>
      <c r="F1" s="2353"/>
      <c r="G1" s="2353"/>
      <c r="H1" s="2353"/>
      <c r="I1" s="2353"/>
      <c r="J1" s="2353"/>
      <c r="K1" s="2353"/>
      <c r="L1" s="2353"/>
      <c r="M1" s="2353"/>
      <c r="N1" s="2353"/>
      <c r="O1" s="2353"/>
    </row>
    <row r="2" spans="1:18" ht="7.5" customHeight="1">
      <c r="A2" s="2354" t="s">
        <v>25</v>
      </c>
      <c r="B2" s="2354"/>
      <c r="C2" s="2354"/>
      <c r="D2" s="2354"/>
      <c r="E2" s="2354"/>
      <c r="F2" s="2354"/>
      <c r="G2" s="2354"/>
      <c r="H2" s="2354"/>
      <c r="I2" s="2354"/>
      <c r="J2" s="2354"/>
      <c r="K2" s="2354"/>
      <c r="L2" s="2354"/>
      <c r="M2" s="2354"/>
      <c r="N2" s="2354"/>
      <c r="O2" s="2354"/>
    </row>
    <row r="3" spans="1:18" ht="58.5" customHeight="1">
      <c r="D3" s="84"/>
      <c r="E3" s="84"/>
      <c r="F3" s="85"/>
      <c r="G3" s="85"/>
      <c r="I3" s="305" t="s">
        <v>92</v>
      </c>
      <c r="J3" s="331" t="s">
        <v>976</v>
      </c>
      <c r="K3" s="331" t="s">
        <v>977</v>
      </c>
      <c r="L3" s="331" t="s">
        <v>978</v>
      </c>
      <c r="M3" s="271" t="s">
        <v>982</v>
      </c>
      <c r="N3" s="305" t="s">
        <v>29</v>
      </c>
    </row>
    <row r="4" spans="1:18" ht="17.25" customHeight="1">
      <c r="D4" s="84"/>
      <c r="E4" s="84"/>
      <c r="F4" s="85"/>
      <c r="G4" s="85"/>
      <c r="I4" s="2154" t="s">
        <v>895</v>
      </c>
      <c r="J4" s="2155">
        <v>1265898086.96</v>
      </c>
      <c r="K4" s="2155">
        <v>62459812.799999997</v>
      </c>
      <c r="L4" s="2155">
        <v>21841060</v>
      </c>
      <c r="M4" s="2156">
        <f>+L4+K4+J4</f>
        <v>1350198959.76</v>
      </c>
      <c r="N4" s="2157">
        <f t="shared" ref="N4:N23" si="0">+M4/$M$24</f>
        <v>0.33205792121921246</v>
      </c>
      <c r="O4" s="157">
        <f>+N4+N5+N6+N7</f>
        <v>0.8045089697056349</v>
      </c>
      <c r="P4" s="532"/>
    </row>
    <row r="5" spans="1:18" ht="17.25" customHeight="1">
      <c r="D5" s="84"/>
      <c r="E5" s="84"/>
      <c r="F5" s="85"/>
      <c r="G5" s="85"/>
      <c r="I5" s="2154" t="s">
        <v>95</v>
      </c>
      <c r="J5" s="2155">
        <v>846340071.44000006</v>
      </c>
      <c r="K5" s="2155">
        <v>40444283.880000003</v>
      </c>
      <c r="L5" s="2155">
        <v>15038623</v>
      </c>
      <c r="M5" s="2158">
        <f t="shared" ref="M4:M23" si="1">+L5+K5+J5</f>
        <v>901822978.32000005</v>
      </c>
      <c r="N5" s="2157">
        <f t="shared" si="0"/>
        <v>0.22178765679236426</v>
      </c>
      <c r="O5" s="157"/>
    </row>
    <row r="6" spans="1:18" ht="17.25" customHeight="1">
      <c r="D6" s="14"/>
      <c r="E6" s="14"/>
      <c r="I6" s="2154" t="s">
        <v>403</v>
      </c>
      <c r="J6" s="2155">
        <v>581239186.41999996</v>
      </c>
      <c r="K6" s="2155">
        <v>31852857.960000001</v>
      </c>
      <c r="L6" s="2155">
        <v>10195773</v>
      </c>
      <c r="M6" s="2158">
        <f t="shared" si="1"/>
        <v>623287817.38</v>
      </c>
      <c r="N6" s="2157">
        <f t="shared" si="0"/>
        <v>0.15328678448785929</v>
      </c>
      <c r="O6" s="157"/>
      <c r="Q6" s="532"/>
    </row>
    <row r="7" spans="1:18" ht="17.25" customHeight="1">
      <c r="D7" s="84"/>
      <c r="E7" s="84"/>
      <c r="I7" s="2154" t="s">
        <v>94</v>
      </c>
      <c r="J7" s="2155">
        <v>365232718.56</v>
      </c>
      <c r="K7" s="2155">
        <v>24173447.760000002</v>
      </c>
      <c r="L7" s="2155">
        <v>6542207</v>
      </c>
      <c r="M7" s="2158">
        <f t="shared" si="1"/>
        <v>395948373.31999999</v>
      </c>
      <c r="N7" s="2157">
        <f t="shared" si="0"/>
        <v>9.7376607206198895E-2</v>
      </c>
      <c r="Q7" s="532"/>
    </row>
    <row r="8" spans="1:18" ht="17.25" customHeight="1">
      <c r="D8" s="57"/>
      <c r="E8" s="14"/>
      <c r="F8" s="12"/>
      <c r="I8" s="2154" t="s">
        <v>100</v>
      </c>
      <c r="J8" s="2155">
        <v>162358273.81999999</v>
      </c>
      <c r="K8" s="2155">
        <v>1625528.52</v>
      </c>
      <c r="L8" s="2155">
        <v>2645568</v>
      </c>
      <c r="M8" s="2158">
        <f t="shared" si="1"/>
        <v>166629370.34</v>
      </c>
      <c r="N8" s="2157">
        <f t="shared" si="0"/>
        <v>4.0979591881037884E-2</v>
      </c>
      <c r="O8" s="157"/>
      <c r="Q8" s="532"/>
    </row>
    <row r="9" spans="1:18" ht="17.25" customHeight="1">
      <c r="D9" s="84"/>
      <c r="E9" s="14"/>
      <c r="G9" s="84"/>
      <c r="I9" s="2154" t="s">
        <v>96</v>
      </c>
      <c r="J9" s="2155">
        <v>94838136.019999996</v>
      </c>
      <c r="K9" s="2155">
        <v>13878738.720000001</v>
      </c>
      <c r="L9" s="2155">
        <v>1898796</v>
      </c>
      <c r="M9" s="2158">
        <f t="shared" si="1"/>
        <v>110615670.73999999</v>
      </c>
      <c r="N9" s="2157">
        <f t="shared" si="0"/>
        <v>2.7203997910591058E-2</v>
      </c>
      <c r="Q9" s="532"/>
    </row>
    <row r="10" spans="1:18" ht="17.25" customHeight="1">
      <c r="D10" s="84"/>
      <c r="E10" s="14"/>
      <c r="F10" s="12"/>
      <c r="G10" s="133"/>
      <c r="I10" s="2154" t="s">
        <v>141</v>
      </c>
      <c r="J10" s="2155">
        <v>78212367.659999996</v>
      </c>
      <c r="K10" s="2155">
        <v>1979540.64</v>
      </c>
      <c r="L10" s="2155">
        <v>1208282</v>
      </c>
      <c r="M10" s="2158">
        <f t="shared" si="1"/>
        <v>81400190.299999997</v>
      </c>
      <c r="N10" s="2157">
        <f t="shared" si="0"/>
        <v>2.0018959267063017E-2</v>
      </c>
      <c r="Q10" s="532"/>
    </row>
    <row r="11" spans="1:18" ht="17.25" customHeight="1">
      <c r="D11" s="84"/>
      <c r="E11" s="14"/>
      <c r="G11" s="134"/>
      <c r="I11" s="2154" t="s">
        <v>99</v>
      </c>
      <c r="J11" s="2155">
        <v>61381806.310000002</v>
      </c>
      <c r="K11" s="2155">
        <v>1106859.6000000001</v>
      </c>
      <c r="L11" s="2155">
        <v>1040184</v>
      </c>
      <c r="M11" s="2158">
        <f t="shared" si="1"/>
        <v>63528849.910000004</v>
      </c>
      <c r="N11" s="2157">
        <f t="shared" si="0"/>
        <v>1.5623814317196383E-2</v>
      </c>
      <c r="Q11" s="532"/>
    </row>
    <row r="12" spans="1:18" ht="17.25" customHeight="1">
      <c r="D12" s="84"/>
      <c r="E12" s="14"/>
      <c r="I12" s="2154" t="s">
        <v>102</v>
      </c>
      <c r="J12" s="2155">
        <v>60469308.619999997</v>
      </c>
      <c r="K12" s="2155">
        <v>590020.19999999995</v>
      </c>
      <c r="L12" s="2155">
        <v>981052</v>
      </c>
      <c r="M12" s="2158">
        <f t="shared" si="1"/>
        <v>62040380.82</v>
      </c>
      <c r="N12" s="2157">
        <f t="shared" si="0"/>
        <v>1.5257751265338968E-2</v>
      </c>
      <c r="Q12" s="532"/>
    </row>
    <row r="13" spans="1:18" ht="17.25" customHeight="1">
      <c r="D13" s="84"/>
      <c r="E13" s="14"/>
      <c r="I13" s="2154" t="s">
        <v>93</v>
      </c>
      <c r="J13" s="2155">
        <v>41131435.780000001</v>
      </c>
      <c r="K13" s="2155">
        <v>252473.76</v>
      </c>
      <c r="L13" s="2155">
        <v>664380</v>
      </c>
      <c r="M13" s="2158">
        <f t="shared" si="1"/>
        <v>42048289.539999999</v>
      </c>
      <c r="N13" s="2157">
        <f t="shared" si="0"/>
        <v>1.0341044565726673E-2</v>
      </c>
      <c r="Q13" s="532"/>
    </row>
    <row r="14" spans="1:18" ht="17.25" customHeight="1">
      <c r="D14" s="84"/>
      <c r="E14" s="14"/>
      <c r="I14" s="2154" t="s">
        <v>175</v>
      </c>
      <c r="J14" s="2155">
        <v>42464661.109999999</v>
      </c>
      <c r="K14" s="2155">
        <v>474760.44</v>
      </c>
      <c r="L14" s="2155">
        <v>685359</v>
      </c>
      <c r="M14" s="2158">
        <f t="shared" si="1"/>
        <v>43624780.549999997</v>
      </c>
      <c r="N14" s="2157">
        <f t="shared" si="0"/>
        <v>1.0728755075957273E-2</v>
      </c>
      <c r="Q14" s="532"/>
    </row>
    <row r="15" spans="1:18" ht="17.25" customHeight="1">
      <c r="D15" s="84"/>
      <c r="E15" s="14"/>
      <c r="I15" s="2154" t="s">
        <v>189</v>
      </c>
      <c r="J15" s="2155">
        <v>38806790.439999998</v>
      </c>
      <c r="K15" s="2155">
        <v>124407.36</v>
      </c>
      <c r="L15" s="2155">
        <v>623772</v>
      </c>
      <c r="M15" s="2158">
        <f t="shared" si="1"/>
        <v>39554969.799999997</v>
      </c>
      <c r="N15" s="2157">
        <f t="shared" si="0"/>
        <v>9.7278559953944948E-3</v>
      </c>
      <c r="Q15" s="532"/>
      <c r="R15" s="141"/>
    </row>
    <row r="16" spans="1:18" ht="17.25" customHeight="1">
      <c r="D16" s="84"/>
      <c r="E16" s="14"/>
      <c r="F16" s="85"/>
      <c r="G16" s="85"/>
      <c r="I16" s="2154" t="s">
        <v>101</v>
      </c>
      <c r="J16" s="2155">
        <v>39426381.68</v>
      </c>
      <c r="K16" s="2155">
        <v>1097712</v>
      </c>
      <c r="L16" s="2155">
        <v>649938</v>
      </c>
      <c r="M16" s="2158">
        <f t="shared" si="1"/>
        <v>41174031.68</v>
      </c>
      <c r="N16" s="2157">
        <f t="shared" si="0"/>
        <v>1.0126036069754525E-2</v>
      </c>
      <c r="Q16" s="532"/>
    </row>
    <row r="17" spans="1:17" ht="17.25" customHeight="1">
      <c r="D17" s="84"/>
      <c r="E17" s="14"/>
      <c r="F17" s="85"/>
      <c r="G17" s="85"/>
      <c r="I17" s="2154" t="s">
        <v>983</v>
      </c>
      <c r="J17" s="2155">
        <v>33975590.399999999</v>
      </c>
      <c r="K17" s="2155">
        <v>337546.44</v>
      </c>
      <c r="L17" s="2155">
        <v>552690</v>
      </c>
      <c r="M17" s="2158">
        <f t="shared" si="1"/>
        <v>34865826.839999996</v>
      </c>
      <c r="N17" s="2157">
        <f t="shared" si="0"/>
        <v>8.574642943094353E-3</v>
      </c>
      <c r="Q17" s="532"/>
    </row>
    <row r="18" spans="1:17" ht="17.25" customHeight="1">
      <c r="D18" s="84"/>
      <c r="E18" s="14"/>
      <c r="F18" s="85"/>
      <c r="G18" s="85"/>
      <c r="I18" s="2154" t="s">
        <v>402</v>
      </c>
      <c r="J18" s="2155">
        <v>33118593.920000002</v>
      </c>
      <c r="K18" s="2155">
        <v>356756.4</v>
      </c>
      <c r="L18" s="2155">
        <v>564480</v>
      </c>
      <c r="M18" s="2158">
        <f t="shared" si="1"/>
        <v>34039830.32</v>
      </c>
      <c r="N18" s="2157">
        <f t="shared" si="0"/>
        <v>8.3715034832518905E-3</v>
      </c>
      <c r="Q18" s="532"/>
    </row>
    <row r="19" spans="1:17" ht="17.25" customHeight="1">
      <c r="D19" s="84"/>
      <c r="E19" s="14"/>
      <c r="F19" s="85"/>
      <c r="G19" s="85"/>
      <c r="I19" s="2154" t="s">
        <v>86</v>
      </c>
      <c r="J19" s="2155">
        <v>24994859.239999998</v>
      </c>
      <c r="K19" s="2155">
        <v>3801742.56</v>
      </c>
      <c r="L19" s="2155">
        <v>515466</v>
      </c>
      <c r="M19" s="2158">
        <f t="shared" si="1"/>
        <v>29312067.799999997</v>
      </c>
      <c r="N19" s="2157">
        <f t="shared" si="0"/>
        <v>7.2087926227070434E-3</v>
      </c>
      <c r="Q19" s="532"/>
    </row>
    <row r="20" spans="1:17" ht="17.25" customHeight="1">
      <c r="D20" s="84"/>
      <c r="E20" s="14"/>
      <c r="F20" s="85"/>
      <c r="G20" s="85"/>
      <c r="I20" s="2154" t="s">
        <v>98</v>
      </c>
      <c r="J20" s="2155">
        <v>16451188.68</v>
      </c>
      <c r="K20" s="2155">
        <v>1338293.8799999999</v>
      </c>
      <c r="L20" s="2155">
        <v>272232</v>
      </c>
      <c r="M20" s="2158">
        <f t="shared" si="1"/>
        <v>18061714.559999999</v>
      </c>
      <c r="N20" s="2157">
        <f t="shared" si="0"/>
        <v>4.4419641617221015E-3</v>
      </c>
      <c r="Q20" s="532"/>
    </row>
    <row r="21" spans="1:17" ht="17.25" customHeight="1">
      <c r="D21" s="84"/>
      <c r="E21" s="14"/>
      <c r="F21" s="85"/>
      <c r="G21" s="85"/>
      <c r="I21" s="2154" t="s">
        <v>177</v>
      </c>
      <c r="J21" s="2155">
        <v>18230246.239999998</v>
      </c>
      <c r="K21" s="2155">
        <v>122577.84</v>
      </c>
      <c r="L21" s="2155">
        <v>298656</v>
      </c>
      <c r="M21" s="2158">
        <f t="shared" si="1"/>
        <v>18651480.079999998</v>
      </c>
      <c r="N21" s="2157">
        <f t="shared" si="0"/>
        <v>4.5870067209407648E-3</v>
      </c>
      <c r="Q21" s="532"/>
    </row>
    <row r="22" spans="1:17" ht="17.25" customHeight="1">
      <c r="D22" s="84"/>
      <c r="E22" s="14"/>
      <c r="F22" s="85"/>
      <c r="G22" s="85"/>
      <c r="I22" s="2154" t="s">
        <v>176</v>
      </c>
      <c r="J22" s="2155">
        <v>6109780.9800000004</v>
      </c>
      <c r="K22" s="2155">
        <v>1521245.88</v>
      </c>
      <c r="L22" s="2155">
        <v>137268</v>
      </c>
      <c r="M22" s="2158">
        <f t="shared" si="1"/>
        <v>7768294.8600000003</v>
      </c>
      <c r="N22" s="2157">
        <f t="shared" si="0"/>
        <v>1.9104768404561705E-3</v>
      </c>
      <c r="Q22" s="532"/>
    </row>
    <row r="23" spans="1:17" ht="17.25" customHeight="1">
      <c r="D23" s="84"/>
      <c r="E23" s="14"/>
      <c r="F23" s="85"/>
      <c r="G23" s="85"/>
      <c r="I23" s="2154" t="s">
        <v>105</v>
      </c>
      <c r="J23" s="2155">
        <v>1406039.84</v>
      </c>
      <c r="K23" s="2155">
        <v>147276.35999999999</v>
      </c>
      <c r="L23" s="2155">
        <v>27756</v>
      </c>
      <c r="M23" s="2158">
        <f t="shared" si="1"/>
        <v>1581072.2000000002</v>
      </c>
      <c r="N23" s="2157">
        <f t="shared" si="0"/>
        <v>3.8883717413232781E-4</v>
      </c>
      <c r="Q23" s="532"/>
    </row>
    <row r="24" spans="1:17" s="631" customFormat="1" ht="17.25" customHeight="1">
      <c r="D24" s="147"/>
      <c r="E24" s="181"/>
      <c r="F24" s="817"/>
      <c r="G24" s="817"/>
      <c r="I24" s="305" t="s">
        <v>17</v>
      </c>
      <c r="J24" s="2159">
        <f>SUM(J4:J23)</f>
        <v>3812085524.1199999</v>
      </c>
      <c r="K24" s="2159">
        <f t="shared" ref="K24" si="2">SUM(K4:K23)</f>
        <v>187685883</v>
      </c>
      <c r="L24" s="2159">
        <f>SUM(L4:L23)</f>
        <v>66383542</v>
      </c>
      <c r="M24" s="2159">
        <f>SUM(M4:M23)</f>
        <v>4066154949.1200008</v>
      </c>
      <c r="N24" s="2160">
        <f>SUM(N4:N23)</f>
        <v>0.99999999999999989</v>
      </c>
      <c r="P24" s="956"/>
      <c r="Q24" s="2031"/>
    </row>
    <row r="25" spans="1:17">
      <c r="D25" s="84"/>
      <c r="E25" s="14"/>
      <c r="F25" s="85"/>
      <c r="G25" s="85"/>
      <c r="I25" s="84"/>
      <c r="J25" s="953"/>
      <c r="K25" s="953"/>
      <c r="L25" s="953"/>
      <c r="M25" s="1538"/>
      <c r="N25" s="84"/>
      <c r="O25" s="84"/>
    </row>
    <row r="26" spans="1:17" s="84" customFormat="1" ht="15" customHeight="1">
      <c r="A26" s="25"/>
      <c r="B26" s="69"/>
      <c r="C26" s="25"/>
      <c r="D26" s="26"/>
      <c r="E26" s="27"/>
      <c r="F26" s="85"/>
      <c r="G26" s="85"/>
      <c r="H26" s="85"/>
      <c r="I26" s="69"/>
      <c r="J26" s="956"/>
      <c r="K26" s="956"/>
      <c r="L26" s="956"/>
      <c r="M26" s="42"/>
      <c r="N26" s="69"/>
      <c r="O26" s="69"/>
      <c r="P26" s="956"/>
      <c r="Q26" s="69"/>
    </row>
    <row r="35" spans="9:14" ht="15" customHeight="1">
      <c r="I35" s="84"/>
      <c r="J35" s="953"/>
      <c r="K35" s="953"/>
      <c r="L35" s="953"/>
      <c r="M35" s="1538"/>
      <c r="N35" s="84"/>
    </row>
    <row r="45" spans="9:14" ht="15" customHeight="1">
      <c r="I45" s="85"/>
      <c r="J45" s="85"/>
      <c r="K45" s="85"/>
      <c r="L45" s="85"/>
      <c r="M45" s="2067"/>
      <c r="N45" s="85"/>
    </row>
    <row r="59" spans="1:1" ht="15" customHeight="1">
      <c r="A59" s="42" t="s">
        <v>25</v>
      </c>
    </row>
  </sheetData>
  <sortState ref="I4:N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topLeftCell="B4" zoomScale="70" zoomScaleNormal="85" zoomScaleSheetLayoutView="70" workbookViewId="0">
      <selection activeCell="J31" sqref="J31"/>
    </sheetView>
  </sheetViews>
  <sheetFormatPr baseColWidth="10" defaultColWidth="11.42578125" defaultRowHeight="15"/>
  <cols>
    <col min="1" max="1" width="65" style="68" customWidth="1"/>
    <col min="2" max="2" width="26.140625" style="68" customWidth="1"/>
    <col min="3" max="3" width="17.42578125" style="68" customWidth="1"/>
    <col min="4" max="4" width="19.140625" style="68" customWidth="1"/>
    <col min="5" max="5" width="26" style="68" customWidth="1"/>
    <col min="6" max="6" width="23.140625" style="68" customWidth="1"/>
    <col min="7" max="7" width="25.140625" style="68" customWidth="1"/>
    <col min="8" max="8" width="17" style="68" customWidth="1"/>
    <col min="9" max="16384" width="11.42578125" style="68"/>
  </cols>
  <sheetData>
    <row r="1" spans="1:11" ht="79.5" customHeight="1">
      <c r="A1" s="2355"/>
      <c r="B1" s="2355"/>
      <c r="C1" s="2355"/>
      <c r="D1" s="2355"/>
      <c r="E1" s="2355"/>
      <c r="F1" s="2355"/>
      <c r="G1" s="2355"/>
      <c r="H1" s="2355"/>
      <c r="I1" s="956"/>
      <c r="J1" s="956"/>
      <c r="K1" s="957"/>
    </row>
    <row r="2" spans="1:11" ht="19.5" customHeight="1">
      <c r="I2" s="956"/>
      <c r="J2" s="956"/>
      <c r="K2" s="957"/>
    </row>
    <row r="3" spans="1:11" s="1967" customFormat="1" ht="24.75" customHeight="1">
      <c r="A3" s="1961" t="s">
        <v>590</v>
      </c>
      <c r="B3" s="370" t="s">
        <v>185</v>
      </c>
      <c r="C3" s="370" t="s">
        <v>29</v>
      </c>
    </row>
    <row r="4" spans="1:11" s="1967" customFormat="1" ht="20.25" customHeight="1">
      <c r="A4" s="500" t="s">
        <v>540</v>
      </c>
      <c r="B4" s="2161">
        <v>2097742411</v>
      </c>
      <c r="C4" s="839">
        <f>+B4/$B$9</f>
        <v>0.28112575205094775</v>
      </c>
      <c r="D4" s="1968"/>
      <c r="E4" s="1968"/>
      <c r="I4" s="1966"/>
      <c r="J4" s="1966"/>
    </row>
    <row r="5" spans="1:11" s="1967" customFormat="1" ht="20.25" customHeight="1">
      <c r="A5" s="500" t="s">
        <v>541</v>
      </c>
      <c r="B5" s="2161">
        <v>5168136102.21</v>
      </c>
      <c r="C5" s="839">
        <f>+B5/$B$9</f>
        <v>0.69259988300605513</v>
      </c>
      <c r="D5" s="1969"/>
      <c r="E5" s="1968"/>
      <c r="I5" s="1966"/>
      <c r="J5" s="1966"/>
    </row>
    <row r="6" spans="1:11" s="1967" customFormat="1" ht="20.25" customHeight="1">
      <c r="A6" s="500" t="s">
        <v>1009</v>
      </c>
      <c r="B6" s="2161">
        <v>20305308.510000002</v>
      </c>
      <c r="C6" s="839">
        <f t="shared" ref="C6:C7" si="0">+B6/$B$9</f>
        <v>2.7211849727436627E-3</v>
      </c>
      <c r="D6" s="1969"/>
      <c r="E6" s="1968"/>
      <c r="I6" s="1966"/>
      <c r="J6" s="1966"/>
    </row>
    <row r="7" spans="1:11" s="1967" customFormat="1" ht="20.25" customHeight="1">
      <c r="A7" s="500" t="s">
        <v>1031</v>
      </c>
      <c r="B7" s="2161">
        <v>104356182.95999999</v>
      </c>
      <c r="C7" s="839">
        <f t="shared" si="0"/>
        <v>1.3985134810622989E-2</v>
      </c>
      <c r="D7" s="1969"/>
      <c r="E7" s="1968"/>
      <c r="I7" s="1966"/>
      <c r="J7" s="1966"/>
    </row>
    <row r="8" spans="1:11" s="1967" customFormat="1" ht="20.25" customHeight="1">
      <c r="A8" s="500" t="s">
        <v>893</v>
      </c>
      <c r="B8" s="2161">
        <v>71396142.030000001</v>
      </c>
      <c r="C8" s="839">
        <f>+B8/$B$9</f>
        <v>9.5680451596304363E-3</v>
      </c>
      <c r="D8" s="1969"/>
      <c r="E8" s="1968"/>
      <c r="I8" s="1966"/>
      <c r="J8" s="1966"/>
    </row>
    <row r="9" spans="1:11" s="1965" customFormat="1" ht="23.25" customHeight="1">
      <c r="A9" s="370" t="s">
        <v>17</v>
      </c>
      <c r="B9" s="1962">
        <f>SUM(B4:B8)</f>
        <v>7461936146.71</v>
      </c>
      <c r="C9" s="1963">
        <f>SUM(C4:C8)</f>
        <v>1</v>
      </c>
      <c r="D9" s="1964"/>
      <c r="E9" s="1964"/>
      <c r="I9" s="1966"/>
      <c r="J9" s="1966"/>
    </row>
    <row r="10" spans="1:11" ht="21">
      <c r="A10" s="1873" t="s">
        <v>961</v>
      </c>
      <c r="B10" s="105"/>
      <c r="C10" s="105"/>
      <c r="D10" s="105"/>
      <c r="E10" s="105"/>
      <c r="F10" s="105"/>
      <c r="G10" s="105"/>
      <c r="H10" s="105"/>
    </row>
    <row r="11" spans="1:11">
      <c r="B11" s="105"/>
      <c r="C11" s="105"/>
      <c r="D11" s="105"/>
      <c r="E11" s="105"/>
      <c r="F11" s="105"/>
      <c r="G11" s="105"/>
      <c r="H11" s="105"/>
    </row>
    <row r="12" spans="1:11">
      <c r="B12" s="105"/>
      <c r="C12" s="105"/>
      <c r="D12" s="105"/>
      <c r="E12" s="105"/>
      <c r="F12" s="105"/>
      <c r="G12" s="105"/>
      <c r="H12" s="105"/>
    </row>
    <row r="13" spans="1:11">
      <c r="B13" s="105"/>
      <c r="C13" s="105"/>
      <c r="D13" s="105"/>
      <c r="E13" s="105"/>
      <c r="F13" s="105"/>
      <c r="G13" s="105"/>
      <c r="H13" s="105"/>
    </row>
    <row r="14" spans="1:11">
      <c r="B14" s="105"/>
      <c r="C14" s="105"/>
      <c r="D14" s="105"/>
      <c r="E14" s="105"/>
      <c r="F14" s="105"/>
      <c r="G14" s="105"/>
      <c r="H14" s="105"/>
    </row>
    <row r="15" spans="1:11">
      <c r="B15" s="105"/>
      <c r="C15" s="105"/>
      <c r="D15" s="105"/>
      <c r="E15" s="105"/>
      <c r="F15" s="105"/>
      <c r="G15" s="105"/>
      <c r="H15" s="105"/>
    </row>
    <row r="16" spans="1:11">
      <c r="B16" s="105"/>
      <c r="C16" s="105"/>
      <c r="D16" s="105"/>
      <c r="E16" s="105"/>
      <c r="F16" s="105"/>
      <c r="G16" s="105"/>
      <c r="H16" s="105"/>
    </row>
    <row r="17" spans="2:11">
      <c r="B17" s="105"/>
      <c r="C17" s="105"/>
      <c r="D17" s="105"/>
      <c r="E17" s="105"/>
      <c r="F17" s="105"/>
      <c r="G17" s="105"/>
      <c r="H17" s="105"/>
    </row>
    <row r="18" spans="2:11">
      <c r="B18" s="105"/>
      <c r="C18" s="105"/>
      <c r="D18" s="105"/>
      <c r="E18" s="105"/>
      <c r="F18" s="105"/>
      <c r="G18" s="105"/>
      <c r="H18" s="105"/>
    </row>
    <row r="19" spans="2:11">
      <c r="B19" s="105"/>
      <c r="C19" s="105"/>
      <c r="D19" s="105"/>
      <c r="E19" s="105"/>
      <c r="F19" s="105"/>
      <c r="G19" s="105"/>
      <c r="H19" s="105"/>
    </row>
    <row r="20" spans="2:11">
      <c r="B20" s="105"/>
      <c r="C20" s="105"/>
      <c r="D20" s="105"/>
      <c r="E20" s="105"/>
      <c r="F20" s="105"/>
      <c r="G20" s="105"/>
      <c r="H20" s="105"/>
    </row>
    <row r="21" spans="2:11">
      <c r="B21" s="105"/>
      <c r="C21" s="105"/>
      <c r="D21" s="105"/>
      <c r="E21" s="105"/>
      <c r="F21" s="105"/>
      <c r="G21" s="105"/>
      <c r="H21" s="105"/>
    </row>
    <row r="22" spans="2:11">
      <c r="B22" s="105"/>
      <c r="C22" s="105"/>
      <c r="D22" s="105"/>
      <c r="E22" s="105"/>
      <c r="F22" s="105"/>
      <c r="G22" s="105"/>
      <c r="H22" s="105"/>
    </row>
    <row r="23" spans="2:11">
      <c r="B23" s="105"/>
      <c r="C23" s="105"/>
      <c r="D23" s="105"/>
      <c r="E23" s="105"/>
      <c r="F23" s="105"/>
      <c r="G23" s="105"/>
      <c r="H23" s="105"/>
    </row>
    <row r="24" spans="2:11">
      <c r="E24" s="105"/>
      <c r="F24" s="105"/>
      <c r="G24" s="105"/>
      <c r="H24" s="105"/>
      <c r="I24" s="105"/>
      <c r="J24" s="105"/>
      <c r="K24" s="105"/>
    </row>
    <row r="25" spans="2:11">
      <c r="E25" s="105"/>
      <c r="F25" s="105"/>
      <c r="G25" s="105"/>
      <c r="H25" s="105"/>
      <c r="I25" s="105"/>
      <c r="J25" s="105"/>
      <c r="K25" s="105"/>
    </row>
    <row r="26" spans="2:11">
      <c r="E26" s="105"/>
      <c r="F26" s="105"/>
      <c r="G26" s="105"/>
      <c r="H26" s="105"/>
      <c r="I26" s="105"/>
      <c r="J26" s="105"/>
      <c r="K26" s="105"/>
    </row>
    <row r="27" spans="2:11">
      <c r="E27" s="105"/>
      <c r="F27" s="105"/>
      <c r="G27" s="105"/>
      <c r="H27" s="105"/>
      <c r="I27" s="105"/>
      <c r="J27" s="105"/>
      <c r="K27" s="105"/>
    </row>
    <row r="28" spans="2:11">
      <c r="E28" s="105"/>
      <c r="F28" s="105"/>
      <c r="G28" s="105"/>
      <c r="H28" s="105"/>
      <c r="I28" s="105"/>
      <c r="J28" s="105"/>
      <c r="K28" s="105"/>
    </row>
    <row r="29" spans="2:11">
      <c r="E29" s="105"/>
      <c r="F29" s="105"/>
      <c r="G29" s="105"/>
      <c r="H29" s="105"/>
      <c r="I29" s="105"/>
      <c r="J29" s="105"/>
      <c r="K29" s="105"/>
    </row>
    <row r="30" spans="2:11">
      <c r="B30" s="105"/>
      <c r="C30" s="105"/>
      <c r="D30" s="105"/>
      <c r="E30" s="105"/>
      <c r="F30" s="105"/>
      <c r="G30" s="105"/>
      <c r="H30" s="105"/>
    </row>
    <row r="31" spans="2:11" ht="28.5">
      <c r="B31" s="105"/>
      <c r="C31" s="105"/>
      <c r="D31" s="106"/>
      <c r="E31" s="105"/>
      <c r="F31" s="105"/>
      <c r="G31" s="105"/>
      <c r="H31" s="105"/>
    </row>
    <row r="32" spans="2:11">
      <c r="B32" s="105"/>
      <c r="C32" s="105"/>
      <c r="D32" s="105"/>
      <c r="E32" s="105"/>
      <c r="F32" s="105"/>
      <c r="G32" s="105"/>
      <c r="H32" s="105"/>
    </row>
    <row r="33" spans="2:8">
      <c r="B33" s="105"/>
      <c r="F33" s="105"/>
      <c r="G33" s="105"/>
      <c r="H33" s="105"/>
    </row>
    <row r="34" spans="2:8">
      <c r="B34" s="105"/>
      <c r="F34" s="105"/>
      <c r="G34" s="105"/>
      <c r="H34" s="105"/>
    </row>
    <row r="35" spans="2:8">
      <c r="B35" s="105"/>
      <c r="F35" s="105"/>
      <c r="G35" s="105"/>
      <c r="H35" s="105"/>
    </row>
    <row r="36" spans="2:8">
      <c r="B36" s="105"/>
      <c r="F36" s="105"/>
      <c r="G36" s="105"/>
      <c r="H36" s="105"/>
    </row>
    <row r="37" spans="2:8">
      <c r="B37" s="105"/>
      <c r="F37" s="105"/>
      <c r="G37" s="105"/>
      <c r="H37" s="105"/>
    </row>
    <row r="38" spans="2:8">
      <c r="B38" s="105"/>
      <c r="F38" s="105"/>
      <c r="G38" s="105"/>
      <c r="H38" s="105"/>
    </row>
    <row r="39" spans="2:8">
      <c r="B39" s="105"/>
      <c r="F39" s="105"/>
      <c r="G39" s="105"/>
      <c r="H39" s="105"/>
    </row>
    <row r="40" spans="2:8">
      <c r="B40" s="105"/>
      <c r="C40" s="105"/>
      <c r="D40" s="105"/>
      <c r="E40" s="105"/>
    </row>
    <row r="41" spans="2:8">
      <c r="B41" s="105"/>
      <c r="C41" s="105"/>
      <c r="D41" s="105"/>
      <c r="E41" s="105"/>
    </row>
    <row r="42" spans="2:8">
      <c r="B42" s="105"/>
      <c r="C42" s="105"/>
      <c r="D42" s="105"/>
      <c r="E42" s="105"/>
    </row>
    <row r="43" spans="2:8">
      <c r="B43" s="105"/>
      <c r="C43" s="105"/>
      <c r="D43" s="105"/>
      <c r="E43" s="105"/>
    </row>
    <row r="44" spans="2:8">
      <c r="B44" s="105"/>
      <c r="C44" s="105"/>
      <c r="D44" s="105"/>
      <c r="E44" s="105"/>
    </row>
    <row r="45" spans="2:8">
      <c r="B45" s="105"/>
      <c r="C45" s="105"/>
      <c r="D45" s="105"/>
      <c r="E45" s="105"/>
    </row>
    <row r="46" spans="2:8">
      <c r="B46" s="105"/>
      <c r="C46" s="105"/>
      <c r="D46" s="105"/>
      <c r="E46" s="105"/>
    </row>
    <row r="47" spans="2:8">
      <c r="B47" s="105"/>
      <c r="C47" s="105"/>
      <c r="D47" s="105"/>
      <c r="E47" s="105"/>
    </row>
    <row r="48" spans="2:8">
      <c r="B48" s="105"/>
      <c r="C48" s="105"/>
      <c r="D48" s="105"/>
      <c r="E48" s="105"/>
    </row>
    <row r="49" spans="2:5">
      <c r="B49" s="105"/>
      <c r="C49" s="105"/>
      <c r="D49" s="105"/>
      <c r="E49" s="105"/>
    </row>
    <row r="50" spans="2:5">
      <c r="B50" s="105"/>
      <c r="C50" s="105"/>
      <c r="D50" s="105"/>
      <c r="E50" s="105"/>
    </row>
    <row r="51" spans="2:5">
      <c r="B51" s="105"/>
      <c r="C51" s="105"/>
      <c r="D51" s="105"/>
      <c r="E51" s="105"/>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69"/>
  <sheetViews>
    <sheetView showGridLines="0" view="pageBreakPreview" topLeftCell="A6" zoomScale="55" zoomScaleNormal="85" zoomScaleSheetLayoutView="55" workbookViewId="0">
      <selection activeCell="J29" sqref="J29"/>
    </sheetView>
  </sheetViews>
  <sheetFormatPr baseColWidth="10" defaultColWidth="11.42578125" defaultRowHeight="15"/>
  <cols>
    <col min="1" max="1" width="42" style="68" customWidth="1"/>
    <col min="2" max="2" width="33.140625" style="68" customWidth="1"/>
    <col min="3" max="3" width="18.85546875" style="68" customWidth="1"/>
    <col min="4" max="4" width="19.5703125" style="68" customWidth="1"/>
    <col min="5" max="5" width="25.28515625" style="68" customWidth="1"/>
    <col min="6" max="6" width="30.5703125" style="68" customWidth="1"/>
    <col min="7" max="7" width="26.85546875" style="68" customWidth="1"/>
    <col min="8" max="8" width="18.7109375" style="68" customWidth="1"/>
    <col min="9" max="9" width="15.140625" style="68" bestFit="1" customWidth="1"/>
    <col min="10" max="16384" width="11.42578125" style="68"/>
  </cols>
  <sheetData>
    <row r="1" spans="1:12" ht="88.5" customHeight="1">
      <c r="A1" s="2356"/>
      <c r="B1" s="2356"/>
      <c r="C1" s="2356"/>
      <c r="D1" s="2356"/>
      <c r="E1" s="2356"/>
      <c r="F1" s="2356"/>
      <c r="G1" s="2356"/>
      <c r="H1"/>
      <c r="I1"/>
      <c r="J1"/>
      <c r="K1"/>
      <c r="L1"/>
    </row>
    <row r="2" spans="1:12" ht="21.75" customHeight="1">
      <c r="A2" s="1974" t="s">
        <v>157</v>
      </c>
      <c r="B2" s="1974" t="s">
        <v>185</v>
      </c>
      <c r="C2" s="1975" t="s">
        <v>29</v>
      </c>
      <c r="F2"/>
      <c r="G2"/>
    </row>
    <row r="3" spans="1:12" ht="20.25" customHeight="1">
      <c r="A3" s="1971" t="s">
        <v>30</v>
      </c>
      <c r="B3" s="1977">
        <f>+'IV.2.7.INV_SFS x Entidad'!B9</f>
        <v>7461936146.71</v>
      </c>
      <c r="C3" s="1970">
        <f>+B3/$B$5</f>
        <v>0.84554558915491951</v>
      </c>
      <c r="F3" s="69"/>
      <c r="G3"/>
    </row>
    <row r="4" spans="1:12" ht="20.25" customHeight="1">
      <c r="A4" s="1971" t="s">
        <v>91</v>
      </c>
      <c r="B4" s="1977">
        <v>1363059503.9300001</v>
      </c>
      <c r="C4" s="1970">
        <f>+B4/$B$5</f>
        <v>0.15445441084508063</v>
      </c>
      <c r="F4"/>
      <c r="G4"/>
    </row>
    <row r="5" spans="1:12" ht="20.25" customHeight="1">
      <c r="A5" s="1973" t="s">
        <v>17</v>
      </c>
      <c r="B5" s="1976">
        <f>SUM(B3:B4)</f>
        <v>8824995650.6399994</v>
      </c>
      <c r="C5" s="1972">
        <f>SUM(C3:C4)</f>
        <v>1.0000000000000002</v>
      </c>
      <c r="F5"/>
      <c r="G5"/>
      <c r="I5" s="107"/>
    </row>
    <row r="6" spans="1:12">
      <c r="A6" s="105"/>
      <c r="B6" s="105"/>
      <c r="C6" s="105"/>
      <c r="D6" s="105"/>
      <c r="F6"/>
      <c r="G6"/>
    </row>
    <row r="7" spans="1:12">
      <c r="A7" s="105"/>
      <c r="B7" s="105"/>
      <c r="C7" s="105"/>
      <c r="D7" s="105"/>
      <c r="E7" s="105"/>
      <c r="F7"/>
      <c r="G7"/>
    </row>
    <row r="8" spans="1:12">
      <c r="B8" s="105"/>
      <c r="C8" s="105"/>
      <c r="D8" s="105"/>
      <c r="E8" s="105"/>
      <c r="F8"/>
      <c r="G8"/>
    </row>
    <row r="9" spans="1:12">
      <c r="B9" s="105"/>
      <c r="C9" s="105"/>
      <c r="D9" s="105"/>
      <c r="E9" s="105"/>
      <c r="F9"/>
      <c r="G9"/>
    </row>
    <row r="10" spans="1:12">
      <c r="B10" s="105"/>
      <c r="C10" s="105"/>
      <c r="D10" s="105"/>
      <c r="E10" s="105"/>
      <c r="F10"/>
      <c r="G10"/>
    </row>
    <row r="11" spans="1:12">
      <c r="B11" s="105"/>
      <c r="C11" s="105"/>
      <c r="D11" s="105"/>
      <c r="E11" s="105"/>
      <c r="F11"/>
      <c r="G11"/>
    </row>
    <row r="12" spans="1:12">
      <c r="B12" s="105"/>
      <c r="C12" s="105"/>
      <c r="D12" s="105"/>
      <c r="E12" s="105"/>
      <c r="F12"/>
      <c r="G12"/>
    </row>
    <row r="13" spans="1:12">
      <c r="B13" s="105"/>
      <c r="C13" s="105"/>
      <c r="D13" s="105"/>
      <c r="E13" s="105"/>
      <c r="F13" s="105"/>
      <c r="G13" s="105"/>
    </row>
    <row r="14" spans="1:12">
      <c r="B14" s="105"/>
      <c r="C14" s="105"/>
      <c r="D14" s="105"/>
      <c r="E14" s="105"/>
      <c r="F14" s="105"/>
      <c r="G14" s="105"/>
    </row>
    <row r="15" spans="1:12">
      <c r="B15" s="105"/>
      <c r="C15" s="105"/>
      <c r="D15" s="105"/>
      <c r="E15" s="105"/>
      <c r="F15" s="105"/>
      <c r="G15" s="105"/>
    </row>
    <row r="16" spans="1:12">
      <c r="B16" s="105"/>
      <c r="C16" s="105"/>
      <c r="D16" s="105"/>
      <c r="E16" s="105"/>
      <c r="F16" s="105"/>
      <c r="G16" s="105"/>
    </row>
    <row r="17" spans="2:13">
      <c r="B17" s="105"/>
      <c r="C17" s="105"/>
      <c r="D17" s="105"/>
      <c r="E17" s="105"/>
      <c r="F17" s="105"/>
      <c r="G17" s="105"/>
    </row>
    <row r="18" spans="2:13">
      <c r="B18" s="105"/>
      <c r="C18" s="105"/>
      <c r="D18" s="105"/>
      <c r="E18" s="105"/>
      <c r="F18" s="105"/>
      <c r="G18" s="105"/>
    </row>
    <row r="19" spans="2:13">
      <c r="B19" s="105"/>
      <c r="C19" s="105"/>
      <c r="D19" s="105"/>
      <c r="E19" s="105"/>
      <c r="F19" s="105"/>
      <c r="G19" s="105"/>
    </row>
    <row r="20" spans="2:13">
      <c r="B20" s="105"/>
      <c r="C20" s="105"/>
      <c r="D20" s="105"/>
      <c r="E20" s="105"/>
      <c r="F20" s="105"/>
      <c r="G20" s="105"/>
    </row>
    <row r="21" spans="2:13">
      <c r="B21" s="105"/>
      <c r="C21" s="105"/>
      <c r="D21" s="105"/>
      <c r="E21" s="105"/>
      <c r="F21" s="105"/>
      <c r="G21" s="105"/>
    </row>
    <row r="22" spans="2:13">
      <c r="B22" s="105"/>
      <c r="C22" s="105"/>
      <c r="D22" s="105"/>
      <c r="E22" s="105"/>
      <c r="F22" s="105"/>
      <c r="G22" s="105"/>
    </row>
    <row r="23" spans="2:13">
      <c r="B23" s="105"/>
      <c r="C23" s="105"/>
      <c r="D23" s="105"/>
      <c r="E23" s="105"/>
      <c r="F23" s="105"/>
      <c r="G23" s="105"/>
    </row>
    <row r="24" spans="2:13">
      <c r="B24" s="105"/>
      <c r="C24" s="105"/>
      <c r="D24" s="105"/>
      <c r="E24" s="105"/>
      <c r="F24" s="105"/>
      <c r="G24" s="105"/>
    </row>
    <row r="25" spans="2:13">
      <c r="E25" s="105"/>
      <c r="F25" s="105"/>
      <c r="G25" s="105"/>
      <c r="J25" s="105"/>
      <c r="K25" s="105"/>
      <c r="L25" s="105"/>
      <c r="M25" s="105"/>
    </row>
    <row r="26" spans="2:13">
      <c r="E26" s="105"/>
      <c r="F26" s="105"/>
      <c r="G26" s="105"/>
      <c r="J26" s="105"/>
      <c r="K26" s="105"/>
      <c r="L26" s="105"/>
      <c r="M26" s="105"/>
    </row>
    <row r="27" spans="2:13">
      <c r="E27" s="105"/>
      <c r="F27" s="105"/>
      <c r="G27" s="105"/>
      <c r="J27" s="105"/>
      <c r="K27" s="105"/>
      <c r="L27" s="105"/>
      <c r="M27" s="105"/>
    </row>
    <row r="28" spans="2:13">
      <c r="E28" s="105"/>
      <c r="F28" s="105"/>
      <c r="G28" s="105"/>
      <c r="J28" s="105"/>
      <c r="K28" s="105"/>
      <c r="L28" s="105"/>
      <c r="M28" s="105"/>
    </row>
    <row r="29" spans="2:13">
      <c r="E29" s="105"/>
      <c r="F29" s="105"/>
      <c r="G29" s="105"/>
      <c r="J29" s="105"/>
      <c r="K29" s="105"/>
      <c r="L29" s="105"/>
      <c r="M29" s="105"/>
    </row>
    <row r="30" spans="2:13">
      <c r="E30" s="105"/>
      <c r="F30" s="105"/>
      <c r="G30" s="105"/>
      <c r="J30" s="105"/>
      <c r="K30" s="105"/>
      <c r="L30" s="105"/>
      <c r="M30" s="105"/>
    </row>
    <row r="31" spans="2:13">
      <c r="B31" s="105"/>
      <c r="C31" s="105"/>
      <c r="D31" s="105"/>
      <c r="E31" s="105"/>
      <c r="F31" s="105"/>
      <c r="G31" s="105"/>
      <c r="J31" s="105"/>
    </row>
    <row r="32" spans="2:13" ht="28.5">
      <c r="B32" s="105"/>
      <c r="C32" s="105"/>
      <c r="D32" s="106"/>
      <c r="E32" s="105"/>
      <c r="F32" s="105"/>
      <c r="G32" s="105"/>
      <c r="J32" s="105"/>
    </row>
    <row r="33" spans="2:10">
      <c r="B33" s="105"/>
      <c r="C33" s="105"/>
      <c r="D33" s="105"/>
      <c r="E33" s="105"/>
      <c r="F33" s="105"/>
      <c r="G33" s="105"/>
      <c r="J33" s="105"/>
    </row>
    <row r="34" spans="2:10">
      <c r="B34" s="105"/>
      <c r="F34" s="105"/>
      <c r="G34" s="105"/>
      <c r="J34" s="105"/>
    </row>
    <row r="35" spans="2:10">
      <c r="B35" s="105"/>
      <c r="F35" s="105"/>
      <c r="G35" s="105"/>
      <c r="J35" s="105"/>
    </row>
    <row r="36" spans="2:10">
      <c r="B36" s="105"/>
      <c r="F36" s="105"/>
      <c r="G36" s="105"/>
    </row>
    <row r="37" spans="2:10">
      <c r="B37" s="105"/>
      <c r="F37" s="105"/>
      <c r="G37" s="105"/>
    </row>
    <row r="38" spans="2:10">
      <c r="B38" s="105"/>
      <c r="F38" s="105"/>
      <c r="G38" s="105"/>
    </row>
    <row r="39" spans="2:10">
      <c r="B39" s="105"/>
      <c r="C39" s="105"/>
      <c r="D39" s="105"/>
      <c r="E39" s="105"/>
    </row>
    <row r="40" spans="2:10">
      <c r="B40" s="105"/>
      <c r="C40" s="105"/>
      <c r="D40" s="105"/>
      <c r="E40" s="105"/>
    </row>
    <row r="41" spans="2:10">
      <c r="B41" s="105"/>
      <c r="C41" s="105"/>
      <c r="D41" s="105"/>
      <c r="E41" s="105"/>
    </row>
    <row r="42" spans="2:10">
      <c r="B42" s="105"/>
      <c r="C42" s="105"/>
      <c r="D42" s="105"/>
      <c r="E42" s="105"/>
    </row>
    <row r="43" spans="2:10">
      <c r="B43" s="105"/>
      <c r="C43" s="105"/>
      <c r="D43" s="105"/>
      <c r="E43" s="105"/>
    </row>
    <row r="44" spans="2:10">
      <c r="B44" s="105"/>
      <c r="C44" s="105"/>
      <c r="D44" s="105"/>
      <c r="E44" s="105"/>
    </row>
    <row r="45" spans="2:10">
      <c r="B45" s="105"/>
      <c r="C45" s="105"/>
      <c r="D45" s="105"/>
      <c r="E45" s="105"/>
    </row>
    <row r="46" spans="2:10">
      <c r="B46" s="105"/>
      <c r="C46" s="105"/>
      <c r="D46" s="105"/>
      <c r="E46" s="105"/>
    </row>
    <row r="47" spans="2:10">
      <c r="B47" s="105"/>
      <c r="C47" s="105"/>
      <c r="D47" s="105"/>
      <c r="E47" s="105"/>
    </row>
    <row r="48" spans="2:10">
      <c r="B48" s="105"/>
      <c r="C48" s="105"/>
      <c r="D48" s="105"/>
      <c r="E48" s="105"/>
    </row>
    <row r="49" spans="2:5">
      <c r="B49" s="105"/>
      <c r="C49" s="105"/>
      <c r="D49" s="105"/>
      <c r="E49" s="105"/>
    </row>
    <row r="50" spans="2:5">
      <c r="B50" s="105"/>
      <c r="C50" s="105"/>
      <c r="D50" s="105"/>
      <c r="E50" s="105"/>
    </row>
    <row r="51" spans="2:5">
      <c r="B51" s="105"/>
      <c r="C51" s="105"/>
      <c r="D51" s="105"/>
      <c r="E51" s="105"/>
    </row>
    <row r="52" spans="2:5">
      <c r="B52" s="105"/>
      <c r="C52" s="105"/>
      <c r="D52" s="105"/>
      <c r="E52" s="105"/>
    </row>
    <row r="53" spans="2:5">
      <c r="B53" s="105"/>
      <c r="C53" s="105"/>
      <c r="D53" s="105"/>
      <c r="E53" s="105"/>
    </row>
    <row r="54" spans="2:5">
      <c r="B54" s="105"/>
      <c r="C54" s="105"/>
      <c r="D54" s="105"/>
      <c r="E54" s="105"/>
    </row>
    <row r="55" spans="2:5">
      <c r="B55" s="105"/>
      <c r="C55" s="105"/>
      <c r="D55" s="105"/>
      <c r="E55" s="105"/>
    </row>
    <row r="56" spans="2:5">
      <c r="B56" s="105"/>
      <c r="C56" s="105"/>
      <c r="D56" s="105"/>
      <c r="E56" s="105"/>
    </row>
    <row r="57" spans="2:5">
      <c r="B57" s="105"/>
      <c r="C57" s="105"/>
      <c r="D57" s="105"/>
      <c r="E57" s="105"/>
    </row>
    <row r="58" spans="2:5">
      <c r="B58" s="105"/>
      <c r="C58" s="105"/>
      <c r="D58" s="105"/>
      <c r="E58" s="105"/>
    </row>
    <row r="59" spans="2:5">
      <c r="B59" s="105"/>
      <c r="C59" s="105"/>
      <c r="D59" s="105"/>
      <c r="E59" s="105"/>
    </row>
    <row r="60" spans="2:5">
      <c r="B60" s="105"/>
      <c r="C60" s="105"/>
      <c r="D60" s="105"/>
      <c r="E60" s="105"/>
    </row>
    <row r="61" spans="2:5">
      <c r="B61" s="105"/>
      <c r="C61" s="105"/>
      <c r="D61" s="105"/>
      <c r="E61" s="105"/>
    </row>
    <row r="62" spans="2:5">
      <c r="B62" s="105"/>
      <c r="C62" s="105"/>
      <c r="D62" s="105"/>
      <c r="E62" s="105"/>
    </row>
    <row r="63" spans="2:5">
      <c r="B63" s="105"/>
      <c r="C63" s="105"/>
      <c r="D63" s="105"/>
      <c r="E63" s="105"/>
    </row>
    <row r="64" spans="2:5">
      <c r="B64" s="105"/>
      <c r="C64" s="105"/>
      <c r="D64" s="105"/>
      <c r="E64" s="105"/>
    </row>
    <row r="65" spans="2:5">
      <c r="B65" s="105"/>
      <c r="C65" s="105"/>
      <c r="D65" s="105"/>
      <c r="E65" s="105"/>
    </row>
    <row r="66" spans="2:5">
      <c r="B66" s="105"/>
      <c r="C66" s="105"/>
      <c r="D66" s="105"/>
      <c r="E66" s="105"/>
    </row>
    <row r="67" spans="2:5">
      <c r="B67" s="105"/>
      <c r="C67" s="105"/>
      <c r="D67" s="105"/>
      <c r="E67" s="105"/>
    </row>
    <row r="68" spans="2:5">
      <c r="B68" s="105"/>
      <c r="C68" s="105"/>
      <c r="D68" s="105"/>
      <c r="E68" s="105"/>
    </row>
    <row r="69" spans="2:5">
      <c r="B69" s="105"/>
      <c r="C69" s="105"/>
      <c r="D69" s="105"/>
      <c r="E69" s="105"/>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40" zoomScaleNormal="70" zoomScaleSheetLayoutView="40" workbookViewId="0">
      <selection activeCell="F13" sqref="F13"/>
    </sheetView>
  </sheetViews>
  <sheetFormatPr baseColWidth="10" defaultColWidth="11.42578125" defaultRowHeight="15"/>
  <cols>
    <col min="1" max="1" width="25.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352"/>
      <c r="B1" s="2352"/>
      <c r="C1" s="2352"/>
      <c r="D1" s="2352"/>
      <c r="E1" s="2352"/>
      <c r="F1" s="2352"/>
      <c r="G1" s="2352"/>
      <c r="H1" s="2352"/>
      <c r="I1" s="2352"/>
      <c r="J1" s="2352"/>
      <c r="K1" s="2352"/>
      <c r="L1" s="2352"/>
    </row>
    <row r="2" spans="1:14" customFormat="1" ht="8.25" customHeight="1">
      <c r="A2" s="2357"/>
      <c r="B2" s="2357"/>
      <c r="C2" s="2357"/>
      <c r="D2" s="2357"/>
      <c r="E2" s="2357"/>
      <c r="F2" s="2357"/>
      <c r="G2" s="2357"/>
      <c r="H2" s="2357"/>
      <c r="I2" s="2357"/>
      <c r="J2" s="2357"/>
      <c r="K2" s="2357"/>
      <c r="L2" s="2357"/>
      <c r="M2" s="99"/>
      <c r="N2" s="99"/>
    </row>
    <row r="3" spans="1:14" customFormat="1" ht="48.75" customHeight="1">
      <c r="A3" s="753" t="s">
        <v>0</v>
      </c>
      <c r="B3" s="754" t="s">
        <v>645</v>
      </c>
      <c r="C3" s="754" t="s">
        <v>591</v>
      </c>
      <c r="D3" s="784" t="s">
        <v>142</v>
      </c>
      <c r="E3" s="16"/>
      <c r="F3" s="28"/>
      <c r="G3" s="28"/>
      <c r="H3" s="28"/>
      <c r="I3" s="28"/>
      <c r="J3" s="13"/>
      <c r="K3" s="13"/>
      <c r="L3" s="13"/>
      <c r="M3" s="104"/>
    </row>
    <row r="4" spans="1:14" s="69" customFormat="1" ht="18.75">
      <c r="A4" s="961">
        <v>2003</v>
      </c>
      <c r="B4" s="755">
        <f>+'IV.1.3. Ingr y egr SDSS'!C5</f>
        <v>50000000</v>
      </c>
      <c r="C4" s="756">
        <f>+'IV.1.3. Ingr y egr SDSS'!I5</f>
        <v>50652652.469999999</v>
      </c>
      <c r="D4" s="785">
        <f>B4-C4</f>
        <v>-652652.46999999881</v>
      </c>
      <c r="E4" s="84"/>
      <c r="F4" s="28"/>
      <c r="G4" s="28"/>
      <c r="H4" s="28"/>
      <c r="I4" s="28"/>
      <c r="J4" s="13"/>
      <c r="K4" s="13"/>
      <c r="L4" s="13"/>
      <c r="M4" s="104"/>
    </row>
    <row r="5" spans="1:14" s="69" customFormat="1" ht="18.75">
      <c r="A5" s="961">
        <v>2004</v>
      </c>
      <c r="B5" s="962">
        <f>+'IV.1.3. Ingr y egr SDSS'!C6</f>
        <v>100013332.31999999</v>
      </c>
      <c r="C5" s="963">
        <f>+'IV.1.3. Ingr y egr SDSS'!I6</f>
        <v>103813912.38</v>
      </c>
      <c r="D5" s="785">
        <f>B5-C5</f>
        <v>-3800580.0600000024</v>
      </c>
      <c r="E5" s="953"/>
      <c r="F5" s="28"/>
      <c r="G5" s="28"/>
      <c r="H5" s="28"/>
      <c r="I5" s="28"/>
      <c r="J5" s="13"/>
      <c r="K5" s="13"/>
      <c r="L5" s="13"/>
      <c r="M5" s="104"/>
    </row>
    <row r="6" spans="1:14" customFormat="1" ht="18.75">
      <c r="A6" s="961">
        <v>2005</v>
      </c>
      <c r="B6" s="962">
        <f>+'IV.1.3. Ingr y egr SDSS'!C7</f>
        <v>604604920.63</v>
      </c>
      <c r="C6" s="963">
        <f>+'IV.1.3. Ingr y egr SDSS'!I7</f>
        <v>203608914.68000001</v>
      </c>
      <c r="D6" s="785">
        <f t="shared" ref="D6:D15" si="0">B6-C6</f>
        <v>400996005.94999999</v>
      </c>
      <c r="E6" s="953"/>
      <c r="F6" s="28"/>
      <c r="G6" s="28"/>
      <c r="H6" s="28"/>
      <c r="I6" s="28"/>
      <c r="J6" s="13"/>
      <c r="K6" s="13"/>
      <c r="L6" s="13"/>
      <c r="M6" s="104"/>
    </row>
    <row r="7" spans="1:14" customFormat="1" ht="18.75">
      <c r="A7" s="961">
        <v>2006</v>
      </c>
      <c r="B7" s="962">
        <f>+'IV.1.3. Ingr y egr SDSS'!C8</f>
        <v>724509996.65999997</v>
      </c>
      <c r="C7" s="963">
        <f>+'IV.1.3. Ingr y egr SDSS'!I8</f>
        <v>816768960.5</v>
      </c>
      <c r="D7" s="785">
        <f t="shared" si="0"/>
        <v>-92258963.840000033</v>
      </c>
      <c r="E7" s="953"/>
      <c r="F7" s="28"/>
      <c r="G7" s="28"/>
      <c r="H7" s="28"/>
      <c r="I7" s="28"/>
      <c r="J7" s="13"/>
      <c r="K7" s="13"/>
      <c r="L7" s="13"/>
      <c r="M7" s="104"/>
    </row>
    <row r="8" spans="1:14" customFormat="1" ht="18.75">
      <c r="A8" s="961">
        <v>2007</v>
      </c>
      <c r="B8" s="962">
        <f>+'IV.1.3. Ingr y egr SDSS'!C9</f>
        <v>1566425499.9599998</v>
      </c>
      <c r="C8" s="963">
        <f>+'IV.1.3. Ingr y egr SDSS'!I9</f>
        <v>1578880050.26</v>
      </c>
      <c r="D8" s="785">
        <f t="shared" si="0"/>
        <v>-12454550.300000191</v>
      </c>
      <c r="E8" s="953"/>
      <c r="F8" s="28"/>
      <c r="G8" s="28"/>
      <c r="H8" s="28"/>
      <c r="I8" s="28"/>
      <c r="J8" s="13"/>
      <c r="K8" s="13"/>
      <c r="L8" s="13"/>
      <c r="M8" s="104"/>
    </row>
    <row r="9" spans="1:14" customFormat="1" ht="18.75">
      <c r="A9" s="961">
        <v>2008</v>
      </c>
      <c r="B9" s="962">
        <f>+'IV.1.3. Ingr y egr SDSS'!C10</f>
        <v>2203369531</v>
      </c>
      <c r="C9" s="963">
        <f>+'IV.1.3. Ingr y egr SDSS'!I10</f>
        <v>2556770326.0999999</v>
      </c>
      <c r="D9" s="785">
        <f t="shared" si="0"/>
        <v>-353400795.0999999</v>
      </c>
      <c r="E9" s="953"/>
      <c r="F9" s="28"/>
      <c r="G9" s="28"/>
      <c r="H9" s="28"/>
      <c r="I9" s="28"/>
      <c r="J9" s="13"/>
      <c r="K9" s="13"/>
      <c r="L9" s="13"/>
      <c r="M9" s="104"/>
    </row>
    <row r="10" spans="1:14" customFormat="1" ht="18.75">
      <c r="A10" s="961">
        <v>2009</v>
      </c>
      <c r="B10" s="962">
        <f>+'IV.1.3. Ingr y egr SDSS'!C11</f>
        <v>3190675855.0100002</v>
      </c>
      <c r="C10" s="963">
        <f>+'IV.1.3. Ingr y egr SDSS'!I11</f>
        <v>2723337644.3600001</v>
      </c>
      <c r="D10" s="785">
        <f t="shared" si="0"/>
        <v>467338210.6500001</v>
      </c>
      <c r="E10" s="953"/>
      <c r="F10" s="28"/>
      <c r="G10" s="28"/>
      <c r="H10" s="28"/>
      <c r="I10" s="28"/>
      <c r="J10" s="13"/>
      <c r="K10" s="13"/>
      <c r="L10" s="13"/>
      <c r="M10" s="104"/>
    </row>
    <row r="11" spans="1:14" customFormat="1" ht="18.75">
      <c r="A11" s="961">
        <v>2010</v>
      </c>
      <c r="B11" s="962">
        <f>+'IV.1.3. Ingr y egr SDSS'!C12</f>
        <v>3736675849.46</v>
      </c>
      <c r="C11" s="963">
        <f>+'IV.1.3. Ingr y egr SDSS'!I12</f>
        <v>3444380482.9799995</v>
      </c>
      <c r="D11" s="785">
        <f t="shared" si="0"/>
        <v>292295366.4800005</v>
      </c>
      <c r="E11" s="953"/>
      <c r="F11" s="28"/>
      <c r="G11" s="28"/>
      <c r="H11" s="28"/>
      <c r="I11" s="28"/>
      <c r="J11" s="13"/>
      <c r="K11" s="13"/>
      <c r="L11" s="13"/>
      <c r="M11" s="104"/>
    </row>
    <row r="12" spans="1:14" s="69" customFormat="1" ht="18.75">
      <c r="A12" s="961">
        <v>2011</v>
      </c>
      <c r="B12" s="962">
        <f>+'IV.1.3. Ingr y egr SDSS'!C13</f>
        <v>4134675852</v>
      </c>
      <c r="C12" s="963">
        <f>+'IV.1.3. Ingr y egr SDSS'!I13</f>
        <v>4363872025.2399998</v>
      </c>
      <c r="D12" s="785">
        <f t="shared" si="0"/>
        <v>-229196173.23999977</v>
      </c>
      <c r="E12" s="953"/>
      <c r="F12" s="28"/>
      <c r="G12" s="28"/>
      <c r="H12" s="28"/>
      <c r="I12" s="28"/>
      <c r="J12" s="13"/>
      <c r="K12" s="13"/>
      <c r="L12" s="13"/>
      <c r="M12" s="104"/>
    </row>
    <row r="13" spans="1:14" s="69" customFormat="1" ht="18.75">
      <c r="A13" s="961">
        <v>2012</v>
      </c>
      <c r="B13" s="962">
        <f>+'IV.1.3. Ingr y egr SDSS'!C14</f>
        <v>4599999999.96</v>
      </c>
      <c r="C13" s="963">
        <f>+'IV.1.3. Ingr y egr SDSS'!I14</f>
        <v>4742082647.7799997</v>
      </c>
      <c r="D13" s="785">
        <f t="shared" si="0"/>
        <v>-142082647.81999969</v>
      </c>
      <c r="E13" s="953"/>
      <c r="F13" s="28"/>
      <c r="G13" s="28"/>
      <c r="H13" s="28"/>
      <c r="I13" s="28"/>
      <c r="J13" s="13"/>
      <c r="K13" s="13"/>
      <c r="L13" s="13"/>
      <c r="M13" s="104"/>
    </row>
    <row r="14" spans="1:14" s="69" customFormat="1" ht="18.75">
      <c r="A14" s="961">
        <v>2013</v>
      </c>
      <c r="B14" s="962">
        <f>+'IV.1.3. Ingr y egr SDSS'!C15</f>
        <v>5302610000</v>
      </c>
      <c r="C14" s="963">
        <f>+'IV.1.3. Ingr y egr SDSS'!I15</f>
        <v>5215203784.9399996</v>
      </c>
      <c r="D14" s="785">
        <f t="shared" si="0"/>
        <v>87406215.06000042</v>
      </c>
      <c r="E14" s="953"/>
      <c r="F14" s="28"/>
      <c r="G14" s="28"/>
      <c r="H14" s="28"/>
      <c r="I14" s="28"/>
      <c r="J14" s="13"/>
      <c r="K14" s="13"/>
      <c r="L14" s="13"/>
      <c r="M14" s="104"/>
    </row>
    <row r="15" spans="1:14" s="69" customFormat="1" ht="18.75">
      <c r="A15" s="961">
        <v>2014</v>
      </c>
      <c r="B15" s="962">
        <f>+'IV.1.3. Ingr y egr SDSS'!C16</f>
        <v>6839999499</v>
      </c>
      <c r="C15" s="963">
        <f>+'IV.1.3. Ingr y egr SDSS'!I16</f>
        <v>7378610518.96</v>
      </c>
      <c r="D15" s="785">
        <f t="shared" si="0"/>
        <v>-538611019.96000004</v>
      </c>
      <c r="E15" s="953"/>
      <c r="F15" s="28"/>
      <c r="G15" s="28"/>
      <c r="H15" s="28"/>
      <c r="I15" s="28"/>
      <c r="J15" s="13"/>
      <c r="K15" s="13"/>
      <c r="L15" s="13"/>
      <c r="M15" s="104"/>
    </row>
    <row r="16" spans="1:14" s="69" customFormat="1" ht="18.75">
      <c r="A16" s="961">
        <v>2015</v>
      </c>
      <c r="B16" s="962">
        <f>+'IV.1.3. Ingr y egr SDSS'!C17</f>
        <v>6922811271.25</v>
      </c>
      <c r="C16" s="963">
        <f>+'IV.1.3. Ingr y egr SDSS'!I17</f>
        <v>6892825210.3000002</v>
      </c>
      <c r="D16" s="785">
        <f>B16-C16</f>
        <v>29986060.949999809</v>
      </c>
      <c r="E16" s="953"/>
      <c r="F16" s="28"/>
      <c r="G16" s="28"/>
      <c r="H16" s="28"/>
      <c r="I16" s="28"/>
      <c r="J16" s="13"/>
      <c r="K16" s="13"/>
      <c r="L16" s="13"/>
      <c r="M16" s="104"/>
    </row>
    <row r="17" spans="1:13" s="956" customFormat="1" ht="18.75">
      <c r="A17" s="961">
        <v>2016</v>
      </c>
      <c r="B17" s="962">
        <f>+'IV.1.3. Ingr y egr SDSS'!C18</f>
        <v>8498167479</v>
      </c>
      <c r="C17" s="963">
        <f>+'IV.1.3. Ingr y egr SDSS'!I18</f>
        <v>8178603831.1000004</v>
      </c>
      <c r="D17" s="785">
        <f>B17-C17</f>
        <v>319563647.89999962</v>
      </c>
      <c r="E17" s="953"/>
      <c r="F17" s="28"/>
      <c r="G17" s="28"/>
      <c r="H17" s="28"/>
      <c r="I17" s="28"/>
      <c r="J17" s="13"/>
      <c r="K17" s="13"/>
      <c r="L17" s="13"/>
      <c r="M17" s="104"/>
    </row>
    <row r="18" spans="1:13" s="956" customFormat="1" ht="18.75">
      <c r="A18" s="1687" t="s">
        <v>1010</v>
      </c>
      <c r="B18" s="962">
        <f>+'IV.1.3. Ingr y egr SDSS'!C19</f>
        <v>8120487666.0300007</v>
      </c>
      <c r="C18" s="963">
        <f>+'IV.1.3. Ingr y egr SDSS'!I19</f>
        <v>8213758191.2399998</v>
      </c>
      <c r="D18" s="785">
        <f>B18-C18</f>
        <v>-93270525.209999084</v>
      </c>
      <c r="E18" s="953"/>
      <c r="F18" s="28"/>
      <c r="G18" s="28"/>
      <c r="H18" s="28"/>
      <c r="I18" s="28"/>
      <c r="J18" s="13"/>
      <c r="K18" s="13"/>
      <c r="L18" s="13"/>
      <c r="M18" s="104"/>
    </row>
    <row r="19" spans="1:13" s="956" customFormat="1" ht="18.75" hidden="1">
      <c r="A19" s="1751"/>
      <c r="B19" s="962"/>
      <c r="C19" s="963"/>
      <c r="D19" s="785"/>
      <c r="E19" s="953"/>
      <c r="F19" s="28"/>
      <c r="G19" s="28"/>
      <c r="H19" s="28"/>
      <c r="I19" s="28"/>
      <c r="J19" s="13"/>
      <c r="K19" s="13"/>
      <c r="L19" s="13"/>
      <c r="M19" s="104"/>
    </row>
    <row r="20" spans="1:13" customFormat="1" ht="21.75" customHeight="1">
      <c r="A20" s="776" t="s">
        <v>17</v>
      </c>
      <c r="B20" s="757">
        <f>SUM(B4:B18)</f>
        <v>56595026752.279999</v>
      </c>
      <c r="C20" s="758">
        <f>SUM(C4:C18)</f>
        <v>56463169153.289993</v>
      </c>
      <c r="D20" s="786">
        <f>SUM(D4:D18)</f>
        <v>131857598.99000168</v>
      </c>
      <c r="E20" s="783"/>
      <c r="F20" s="28"/>
      <c r="G20" s="28"/>
      <c r="H20" s="28"/>
      <c r="I20" s="28"/>
      <c r="J20" s="13"/>
      <c r="K20" s="13"/>
      <c r="L20" s="13"/>
      <c r="M20" s="104"/>
    </row>
    <row r="21" spans="1:13" customFormat="1">
      <c r="A21" s="759"/>
      <c r="B21" s="759"/>
      <c r="C21" s="759"/>
      <c r="D21" s="185"/>
      <c r="E21" s="29"/>
      <c r="F21" s="29"/>
      <c r="G21" s="29"/>
      <c r="H21" s="29"/>
      <c r="I21" s="29"/>
      <c r="J21" s="17"/>
      <c r="K21" s="17"/>
      <c r="L21" s="17"/>
    </row>
    <row r="22" spans="1:13" customFormat="1">
      <c r="C22" s="17"/>
      <c r="D22" s="17"/>
      <c r="E22" s="29"/>
      <c r="F22" s="29"/>
      <c r="G22" s="29"/>
      <c r="H22" s="29"/>
      <c r="I22" s="29"/>
      <c r="J22" s="17"/>
      <c r="K22" s="17"/>
      <c r="L22" s="17"/>
      <c r="M22" s="49"/>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9"/>
    <col min="7" max="7" width="13.42578125" style="69" customWidth="1"/>
    <col min="8" max="10" width="11.42578125" style="69"/>
    <col min="11" max="12" width="15.5703125" style="69" customWidth="1"/>
    <col min="13" max="13" width="13.140625" style="69" customWidth="1"/>
    <col min="14" max="16384" width="11.42578125" style="6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20.5703125" style="47" customWidth="1"/>
    <col min="2" max="2" width="29.85546875" style="47" customWidth="1"/>
    <col min="3" max="3" width="31.28515625" style="49" customWidth="1"/>
    <col min="4" max="4" width="28.140625"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11.75" customHeight="1">
      <c r="A1" s="2349"/>
      <c r="B1" s="2349"/>
      <c r="C1" s="2349"/>
      <c r="D1" s="2349"/>
      <c r="E1" s="2349"/>
      <c r="F1" s="2349"/>
      <c r="G1" s="2349"/>
      <c r="H1" s="2349"/>
      <c r="I1" s="2349"/>
      <c r="J1" s="2349"/>
      <c r="K1" s="2349"/>
      <c r="L1" s="2349"/>
    </row>
    <row r="2" spans="1:12" customFormat="1" ht="30" customHeight="1">
      <c r="A2" s="1408" t="s">
        <v>33</v>
      </c>
      <c r="B2" s="1409" t="s">
        <v>108</v>
      </c>
      <c r="C2" s="1410" t="s">
        <v>592</v>
      </c>
      <c r="D2" s="1411" t="s">
        <v>142</v>
      </c>
      <c r="E2" s="13"/>
      <c r="F2" s="13"/>
      <c r="G2" s="13"/>
      <c r="H2" s="13"/>
      <c r="I2" s="13"/>
      <c r="J2" s="13"/>
      <c r="K2" s="13"/>
      <c r="L2" s="13"/>
    </row>
    <row r="3" spans="1:12" s="69" customFormat="1" ht="23.25" customHeight="1">
      <c r="A3" s="1412" t="s">
        <v>904</v>
      </c>
      <c r="B3" s="1711">
        <v>711711000</v>
      </c>
      <c r="C3" s="1712">
        <v>687872375.70000005</v>
      </c>
      <c r="D3" s="1717">
        <v>23838624.299999952</v>
      </c>
      <c r="E3" s="17"/>
      <c r="F3" s="17"/>
      <c r="G3" s="17"/>
      <c r="H3" s="17"/>
      <c r="I3" s="17"/>
      <c r="J3" s="17"/>
      <c r="K3" s="17"/>
      <c r="L3" s="17"/>
    </row>
    <row r="4" spans="1:12" s="956" customFormat="1" ht="23.25" customHeight="1">
      <c r="A4" s="1412" t="s">
        <v>909</v>
      </c>
      <c r="B4" s="1713">
        <v>711711000</v>
      </c>
      <c r="C4" s="1714">
        <v>688611834.44000006</v>
      </c>
      <c r="D4" s="1484">
        <v>23099165.559999943</v>
      </c>
      <c r="E4" s="17"/>
      <c r="F4" s="17"/>
      <c r="G4" s="17"/>
      <c r="H4" s="17"/>
      <c r="I4" s="17"/>
      <c r="J4" s="17"/>
      <c r="K4" s="17"/>
      <c r="L4" s="17"/>
    </row>
    <row r="5" spans="1:12" s="956" customFormat="1" ht="23.25" customHeight="1">
      <c r="A5" s="1412" t="s">
        <v>917</v>
      </c>
      <c r="B5" s="1713">
        <v>711711000</v>
      </c>
      <c r="C5" s="1714">
        <v>687813245.88</v>
      </c>
      <c r="D5" s="1484">
        <v>23897754.120000005</v>
      </c>
      <c r="E5" s="17"/>
      <c r="F5" s="1817"/>
      <c r="G5" s="17"/>
      <c r="H5" s="17"/>
      <c r="I5" s="17"/>
      <c r="J5" s="17"/>
      <c r="K5" s="17"/>
      <c r="L5" s="17"/>
    </row>
    <row r="6" spans="1:12" s="956" customFormat="1" ht="23.25" customHeight="1">
      <c r="A6" s="1412" t="s">
        <v>936</v>
      </c>
      <c r="B6" s="1713">
        <v>740877666.66999996</v>
      </c>
      <c r="C6" s="1714">
        <v>685905861.41999996</v>
      </c>
      <c r="D6" s="1484">
        <v>54971805.25</v>
      </c>
      <c r="E6" s="17"/>
      <c r="F6" s="17"/>
      <c r="G6" s="17"/>
      <c r="H6" s="17"/>
      <c r="I6" s="17"/>
      <c r="J6" s="17"/>
      <c r="K6" s="17"/>
      <c r="L6" s="17"/>
    </row>
    <row r="7" spans="1:12" s="69" customFormat="1" ht="23.25" customHeight="1">
      <c r="A7" s="1412" t="s">
        <v>945</v>
      </c>
      <c r="B7" s="1713">
        <v>740877666.66999996</v>
      </c>
      <c r="C7" s="1714">
        <v>867504789.77999997</v>
      </c>
      <c r="D7" s="1484">
        <v>-126627123.11000001</v>
      </c>
      <c r="E7" s="17"/>
      <c r="F7" s="17"/>
      <c r="G7" s="17"/>
      <c r="H7" s="17"/>
      <c r="I7" s="17"/>
      <c r="J7" s="17"/>
      <c r="K7" s="17"/>
      <c r="L7" s="17"/>
    </row>
    <row r="8" spans="1:12" customFormat="1" ht="23.25" customHeight="1">
      <c r="A8" s="1412" t="s">
        <v>956</v>
      </c>
      <c r="B8" s="1713">
        <v>740877666.66999996</v>
      </c>
      <c r="C8" s="1714">
        <v>748518996.22000003</v>
      </c>
      <c r="D8" s="1484">
        <v>-7641329.5500000715</v>
      </c>
      <c r="E8" s="17"/>
      <c r="F8" s="17"/>
      <c r="G8" s="17"/>
      <c r="H8" s="17"/>
      <c r="I8" s="17"/>
      <c r="J8" s="17"/>
      <c r="K8" s="17"/>
      <c r="L8" s="17"/>
    </row>
    <row r="9" spans="1:12" s="956" customFormat="1" ht="23.25" customHeight="1">
      <c r="A9" s="1412" t="s">
        <v>959</v>
      </c>
      <c r="B9" s="1713">
        <v>740877666.66999996</v>
      </c>
      <c r="C9" s="1714">
        <v>742373859.48000002</v>
      </c>
      <c r="D9" s="1484">
        <v>-1496192.810000062</v>
      </c>
      <c r="E9" s="17"/>
      <c r="F9" s="17"/>
      <c r="G9" s="17"/>
      <c r="H9" s="17"/>
      <c r="I9" s="17"/>
      <c r="J9" s="17"/>
      <c r="K9" s="17"/>
      <c r="L9" s="17"/>
    </row>
    <row r="10" spans="1:12" customFormat="1" ht="23.25" customHeight="1">
      <c r="A10" s="1412" t="s">
        <v>968</v>
      </c>
      <c r="B10" s="1713">
        <v>740877666</v>
      </c>
      <c r="C10" s="1714">
        <v>738447894.29999995</v>
      </c>
      <c r="D10" s="1484">
        <v>2429772.3700000048</v>
      </c>
      <c r="E10" s="17"/>
      <c r="F10" s="17"/>
      <c r="G10" s="17"/>
      <c r="H10" s="17"/>
      <c r="I10" s="17"/>
      <c r="J10" s="17"/>
      <c r="K10" s="17"/>
      <c r="L10" s="17"/>
    </row>
    <row r="11" spans="1:12" s="956" customFormat="1" ht="23.25" customHeight="1">
      <c r="A11" s="1412" t="s">
        <v>972</v>
      </c>
      <c r="B11" s="1713">
        <v>740877666.66999996</v>
      </c>
      <c r="C11" s="1714">
        <v>738339763.77999997</v>
      </c>
      <c r="D11" s="1484">
        <v>-1496192.810000062</v>
      </c>
      <c r="E11" s="17"/>
      <c r="F11" s="17"/>
      <c r="G11" s="17"/>
      <c r="H11" s="17"/>
      <c r="I11" s="17"/>
      <c r="J11" s="17"/>
      <c r="K11" s="17"/>
      <c r="L11" s="17"/>
    </row>
    <row r="12" spans="1:12" s="956" customFormat="1" ht="23.25" customHeight="1">
      <c r="A12" s="1412" t="s">
        <v>971</v>
      </c>
      <c r="B12" s="1713">
        <v>740877666.66999996</v>
      </c>
      <c r="C12" s="1714">
        <v>734108667.34000003</v>
      </c>
      <c r="D12" s="1484">
        <v>6768999.3299999237</v>
      </c>
      <c r="E12" s="17"/>
      <c r="F12" s="17"/>
      <c r="G12" s="17"/>
      <c r="H12" s="17"/>
      <c r="I12" s="17"/>
      <c r="J12" s="17"/>
      <c r="K12" s="17"/>
      <c r="L12" s="17"/>
    </row>
    <row r="13" spans="1:12" s="956" customFormat="1" ht="23.25" customHeight="1">
      <c r="A13" s="1412" t="s">
        <v>980</v>
      </c>
      <c r="B13" s="1713">
        <v>740877666.66999996</v>
      </c>
      <c r="C13" s="1714">
        <v>734469153.89999998</v>
      </c>
      <c r="D13" s="1484">
        <v>6408512.7699999809</v>
      </c>
      <c r="E13" s="17"/>
      <c r="F13" s="17"/>
      <c r="G13" s="17"/>
      <c r="H13" s="17"/>
      <c r="I13" s="17"/>
      <c r="J13" s="17"/>
      <c r="K13" s="17"/>
      <c r="L13" s="17"/>
    </row>
    <row r="14" spans="1:12" s="956" customFormat="1" ht="23.25" customHeight="1">
      <c r="A14" s="1412" t="s">
        <v>985</v>
      </c>
      <c r="B14" s="1713">
        <v>740877666.66999996</v>
      </c>
      <c r="C14" s="1714">
        <v>764541082.79999995</v>
      </c>
      <c r="D14" s="1484">
        <v>-23663416.129999995</v>
      </c>
      <c r="E14" s="17"/>
      <c r="F14" s="17"/>
      <c r="G14" s="17"/>
      <c r="H14" s="17"/>
      <c r="I14" s="17"/>
      <c r="J14" s="17"/>
      <c r="K14" s="17"/>
      <c r="L14" s="17"/>
    </row>
    <row r="15" spans="1:12" customFormat="1" ht="23.25" customHeight="1">
      <c r="A15" s="1413" t="s">
        <v>997</v>
      </c>
      <c r="B15" s="1715">
        <v>740877666.66999996</v>
      </c>
      <c r="C15" s="1716">
        <v>771734876.34000003</v>
      </c>
      <c r="D15" s="1485">
        <f>+B15-C15</f>
        <v>-30857209.670000076</v>
      </c>
      <c r="E15" s="17"/>
      <c r="F15" s="17"/>
      <c r="G15" s="17"/>
      <c r="H15" s="17"/>
      <c r="I15" s="17"/>
      <c r="J15" s="17"/>
      <c r="K15" s="17"/>
      <c r="L15" s="17"/>
    </row>
    <row r="16" spans="1:12" customFormat="1" ht="17.25" customHeight="1">
      <c r="B16" s="17"/>
      <c r="C16" s="1407"/>
      <c r="D16" s="17"/>
      <c r="E16" s="17"/>
      <c r="F16" s="17"/>
      <c r="G16" s="17"/>
      <c r="H16" s="17"/>
      <c r="I16" s="17"/>
      <c r="J16" s="17"/>
      <c r="K16" s="17"/>
      <c r="L16" s="17"/>
    </row>
    <row r="17" spans="2:12" customFormat="1">
      <c r="B17" s="17"/>
      <c r="C17" s="1407"/>
      <c r="D17" s="17"/>
      <c r="E17" s="17"/>
      <c r="F17" s="17"/>
      <c r="G17" s="17"/>
      <c r="H17" s="17"/>
      <c r="I17" s="17"/>
      <c r="J17" s="17"/>
      <c r="K17" s="17"/>
      <c r="L17" s="17"/>
    </row>
    <row r="18" spans="2:12" customFormat="1">
      <c r="B18" s="17"/>
      <c r="C18" s="1407"/>
      <c r="D18" s="17"/>
      <c r="E18" s="17"/>
      <c r="F18" s="17"/>
      <c r="G18" s="17"/>
      <c r="H18" s="17"/>
      <c r="I18" s="17"/>
      <c r="J18" s="17"/>
      <c r="K18" s="17"/>
      <c r="L18" s="17"/>
    </row>
    <row r="19" spans="2:12" customFormat="1">
      <c r="B19" s="17"/>
      <c r="C19" s="1407"/>
      <c r="D19" s="17"/>
      <c r="E19" s="17"/>
      <c r="F19" s="17"/>
      <c r="G19" s="17"/>
      <c r="H19" s="17"/>
      <c r="I19" s="17"/>
      <c r="J19" s="17"/>
      <c r="K19" s="17"/>
      <c r="L19" s="17"/>
    </row>
    <row r="20" spans="2:12" customFormat="1">
      <c r="B20" s="17"/>
      <c r="C20" s="1407"/>
      <c r="D20" s="17"/>
      <c r="E20" s="17"/>
      <c r="F20" s="17"/>
      <c r="G20" s="17"/>
      <c r="H20" s="17"/>
      <c r="I20" s="17"/>
      <c r="J20" s="17"/>
      <c r="K20" s="17"/>
      <c r="L20" s="17"/>
    </row>
    <row r="21" spans="2:12" customFormat="1">
      <c r="B21" s="17"/>
      <c r="C21" s="1407"/>
      <c r="D21" s="17"/>
      <c r="E21" s="17"/>
      <c r="F21" s="17"/>
      <c r="G21" s="17"/>
      <c r="H21" s="17"/>
      <c r="I21" s="17"/>
      <c r="J21" s="17"/>
      <c r="K21" s="17"/>
      <c r="L21" s="17"/>
    </row>
    <row r="22" spans="2:12" customFormat="1">
      <c r="B22" s="17"/>
      <c r="C22" s="1407"/>
      <c r="D22" s="17"/>
      <c r="E22" s="17"/>
      <c r="F22" s="17"/>
      <c r="G22" s="17"/>
      <c r="H22" s="17"/>
      <c r="I22" s="17"/>
      <c r="J22" s="17"/>
      <c r="K22" s="17"/>
      <c r="L22" s="17"/>
    </row>
    <row r="23" spans="2:12" customFormat="1">
      <c r="B23" s="17"/>
      <c r="C23" s="1407"/>
      <c r="D23" s="17"/>
      <c r="E23" s="17"/>
      <c r="F23" s="17"/>
      <c r="G23" s="17"/>
      <c r="H23" s="17"/>
      <c r="I23" s="17"/>
      <c r="J23" s="17"/>
      <c r="K23" s="17"/>
      <c r="L23" s="17"/>
    </row>
    <row r="24" spans="2:12" customFormat="1">
      <c r="B24" s="17"/>
      <c r="C24" s="1407"/>
      <c r="D24" s="17"/>
      <c r="E24" s="17"/>
      <c r="F24" s="17"/>
      <c r="G24" s="17"/>
      <c r="H24" s="17"/>
      <c r="I24" s="17"/>
      <c r="J24" s="17"/>
      <c r="K24" s="17"/>
      <c r="L24" s="17"/>
    </row>
    <row r="25" spans="2:12" customFormat="1">
      <c r="B25" s="17"/>
      <c r="C25" s="1407"/>
      <c r="D25" s="17"/>
      <c r="E25" s="17"/>
      <c r="F25" s="17"/>
      <c r="G25" s="17"/>
      <c r="H25" s="17"/>
      <c r="I25" s="17"/>
      <c r="J25" s="17"/>
      <c r="K25" s="17"/>
      <c r="L25" s="17"/>
    </row>
    <row r="26" spans="2:12" customFormat="1">
      <c r="B26" s="17"/>
      <c r="C26" s="1407"/>
      <c r="D26" s="17"/>
    </row>
    <row r="27" spans="2:12" customFormat="1">
      <c r="B27" s="17"/>
      <c r="C27" s="1407"/>
      <c r="D27" s="17"/>
    </row>
    <row r="28" spans="2:12" customFormat="1">
      <c r="B28" s="17"/>
      <c r="C28" s="1407"/>
      <c r="D28" s="17"/>
    </row>
    <row r="29" spans="2:12" customFormat="1">
      <c r="C29" s="191"/>
    </row>
    <row r="30" spans="2:12" customFormat="1">
      <c r="C30" s="191"/>
    </row>
    <row r="31" spans="2:12" customFormat="1">
      <c r="C31" s="191"/>
    </row>
    <row r="32" spans="2:12" customFormat="1">
      <c r="C32" s="191"/>
    </row>
    <row r="33" spans="1:4" customFormat="1">
      <c r="C33" s="191"/>
    </row>
    <row r="34" spans="1:4" customFormat="1">
      <c r="C34" s="191"/>
    </row>
    <row r="35" spans="1:4" customFormat="1">
      <c r="C35" s="191"/>
    </row>
    <row r="36" spans="1:4" customFormat="1">
      <c r="C36" s="191"/>
    </row>
    <row r="37" spans="1:4" customFormat="1">
      <c r="C37" s="191"/>
    </row>
    <row r="38" spans="1:4" customFormat="1">
      <c r="C38" s="191"/>
    </row>
    <row r="39" spans="1:4" customFormat="1">
      <c r="C39" s="191"/>
    </row>
    <row r="40" spans="1:4" customFormat="1">
      <c r="C40" s="191"/>
    </row>
    <row r="41" spans="1:4" customFormat="1">
      <c r="C41" s="191"/>
    </row>
    <row r="42" spans="1:4" customFormat="1">
      <c r="C42" s="191"/>
    </row>
    <row r="43" spans="1:4" customFormat="1">
      <c r="C43" s="191"/>
    </row>
    <row r="44" spans="1:4" customFormat="1">
      <c r="C44" s="191"/>
    </row>
    <row r="45" spans="1:4" customFormat="1">
      <c r="C45" s="191"/>
    </row>
    <row r="46" spans="1:4">
      <c r="A46"/>
      <c r="B46"/>
      <c r="C46" s="191"/>
      <c r="D46"/>
    </row>
    <row r="47" spans="1:4">
      <c r="A47"/>
      <c r="B47"/>
      <c r="C47" s="191"/>
      <c r="D47"/>
    </row>
    <row r="48" spans="1:4">
      <c r="A48"/>
      <c r="B48"/>
      <c r="C48" s="191"/>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4" sqref="K14:L22"/>
    </sheetView>
  </sheetViews>
  <sheetFormatPr baseColWidth="10" defaultRowHeight="15"/>
  <cols>
    <col min="1" max="1" width="19.7109375" style="69" customWidth="1"/>
    <col min="2" max="2" width="21.5703125" style="69" bestFit="1" customWidth="1"/>
    <col min="3" max="3" width="19.28515625" style="69" bestFit="1" customWidth="1"/>
    <col min="4" max="5" width="14.42578125" style="69" bestFit="1" customWidth="1"/>
    <col min="6" max="6" width="13.42578125" style="69" bestFit="1" customWidth="1"/>
    <col min="7" max="7" width="14.42578125" style="69" bestFit="1" customWidth="1"/>
    <col min="8" max="8" width="18.140625" style="69" customWidth="1"/>
    <col min="9" max="9" width="19.42578125" style="69" customWidth="1"/>
    <col min="10" max="10" width="11.42578125" style="69"/>
    <col min="11" max="11" width="16.28515625" style="69" customWidth="1"/>
    <col min="12" max="16384" width="11.42578125" style="69"/>
  </cols>
  <sheetData>
    <row r="4" spans="1:5" ht="25.5" customHeight="1"/>
    <row r="5" spans="1:5" ht="3.75" customHeight="1"/>
    <row r="6" spans="1:5" ht="19.5" customHeight="1">
      <c r="A6" s="276" t="s">
        <v>19</v>
      </c>
      <c r="B6" s="665" t="s">
        <v>627</v>
      </c>
    </row>
    <row r="7" spans="1:5" ht="15.75">
      <c r="A7" s="1159" t="s">
        <v>628</v>
      </c>
      <c r="B7" s="1160">
        <f>+'IV.1.3. Ingr y egr SDSS'!J12</f>
        <v>115952658.19999999</v>
      </c>
      <c r="C7" s="956"/>
      <c r="D7" s="956"/>
    </row>
    <row r="8" spans="1:5" ht="15.75">
      <c r="A8" s="1159">
        <v>2011</v>
      </c>
      <c r="B8" s="1160">
        <f>+'IV.1.3. Ingr y egr SDSS'!J13</f>
        <v>291946073.39999998</v>
      </c>
      <c r="C8" s="956"/>
      <c r="D8" s="956"/>
    </row>
    <row r="9" spans="1:5" ht="15.75">
      <c r="A9" s="1159" t="s">
        <v>438</v>
      </c>
      <c r="B9" s="1160">
        <f>+'IV.1.3. Ingr y egr SDSS'!J14</f>
        <v>331635794.92000002</v>
      </c>
      <c r="C9" s="956"/>
      <c r="D9" s="956"/>
    </row>
    <row r="10" spans="1:5" ht="15.75">
      <c r="A10" s="1159" t="s">
        <v>507</v>
      </c>
      <c r="B10" s="1160">
        <f>+'IV.1.3. Ingr y egr SDSS'!J15</f>
        <v>333800248.55999994</v>
      </c>
      <c r="C10" s="956"/>
      <c r="D10" s="956"/>
      <c r="E10" s="669"/>
    </row>
    <row r="11" spans="1:5" ht="15.75">
      <c r="A11" s="1159" t="s">
        <v>512</v>
      </c>
      <c r="B11" s="1160">
        <f>+'IV.1.3. Ingr y egr SDSS'!J16</f>
        <v>329249337.19999999</v>
      </c>
      <c r="C11" s="956"/>
      <c r="D11" s="956"/>
    </row>
    <row r="12" spans="1:5" ht="15.75">
      <c r="A12" s="1159" t="s">
        <v>825</v>
      </c>
      <c r="B12" s="1160">
        <f>+'IV.1.3. Ingr y egr SDSS'!J17</f>
        <v>335652778.95999998</v>
      </c>
      <c r="C12" s="956"/>
      <c r="D12" s="956"/>
    </row>
    <row r="13" spans="1:5" s="956" customFormat="1" ht="15.75">
      <c r="A13" s="1159" t="s">
        <v>910</v>
      </c>
      <c r="B13" s="1160">
        <f>+'IV.1.3. Ingr y egr SDSS'!J18</f>
        <v>319283509.15999991</v>
      </c>
    </row>
    <row r="14" spans="1:5" s="956" customFormat="1" ht="15.75">
      <c r="A14" s="1159" t="s">
        <v>1007</v>
      </c>
      <c r="B14" s="1160">
        <f>+'IV.1.3. Ingr y egr SDSS'!J19</f>
        <v>500287902.40000004</v>
      </c>
    </row>
    <row r="15" spans="1:5" ht="15.75">
      <c r="A15" s="1161" t="s">
        <v>17</v>
      </c>
      <c r="B15" s="1162">
        <f>SUM(B7:B14)</f>
        <v>2557808302.7999997</v>
      </c>
    </row>
  </sheetData>
  <pageMargins left="0.7" right="0.7" top="0.75" bottom="0.75" header="0.3" footer="0.3"/>
  <pageSetup scale="6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5"/>
  <sheetViews>
    <sheetView showGridLines="0" view="pageBreakPreview" zoomScale="70" zoomScaleNormal="85" zoomScaleSheetLayoutView="70" workbookViewId="0">
      <selection activeCell="P38" sqref="P38:P39"/>
    </sheetView>
  </sheetViews>
  <sheetFormatPr baseColWidth="10" defaultRowHeight="15"/>
  <cols>
    <col min="1" max="1" width="14.5703125" style="69" customWidth="1"/>
    <col min="2" max="2" width="19.140625" style="69" customWidth="1"/>
    <col min="3" max="3" width="18.28515625" style="69" customWidth="1"/>
    <col min="4" max="4" width="19.140625" style="69" customWidth="1"/>
    <col min="5" max="5" width="23" style="69" customWidth="1"/>
    <col min="6" max="6" width="21.85546875" style="69" customWidth="1"/>
    <col min="7" max="7" width="24.140625" style="956" customWidth="1"/>
    <col min="8" max="8" width="24.85546875" style="956" customWidth="1"/>
    <col min="9" max="9" width="25.140625" style="69" customWidth="1"/>
    <col min="10" max="10" width="23" style="69" customWidth="1"/>
    <col min="11" max="11" width="22" style="69" customWidth="1"/>
    <col min="12" max="13" width="17.140625" style="69" customWidth="1"/>
    <col min="14" max="14" width="24.5703125" style="69" customWidth="1"/>
    <col min="15" max="15" width="19.140625" style="69" customWidth="1"/>
    <col min="16" max="16" width="20.42578125" style="69" customWidth="1"/>
    <col min="17" max="17" width="19" style="69" customWidth="1"/>
    <col min="18" max="16384" width="11.42578125" style="69"/>
  </cols>
  <sheetData>
    <row r="4" spans="1:18" ht="32.25" customHeight="1"/>
    <row r="5" spans="1:18" ht="15.75" customHeight="1">
      <c r="A5" s="631"/>
      <c r="B5" s="631"/>
      <c r="C5" s="631"/>
      <c r="D5" s="631"/>
      <c r="E5" s="631"/>
      <c r="F5" s="631"/>
      <c r="G5" s="631"/>
      <c r="H5" s="631"/>
      <c r="I5" s="631"/>
      <c r="J5" s="631"/>
    </row>
    <row r="6" spans="1:18" s="956" customFormat="1" ht="43.5" customHeight="1">
      <c r="A6" s="2473" t="s">
        <v>33</v>
      </c>
      <c r="B6" s="2360" t="s">
        <v>1016</v>
      </c>
      <c r="C6" s="2361"/>
      <c r="D6" s="2362"/>
      <c r="E6" s="2358" t="s">
        <v>17</v>
      </c>
      <c r="F6" s="2360" t="s">
        <v>1017</v>
      </c>
      <c r="G6" s="2361"/>
      <c r="H6" s="2362"/>
      <c r="I6" s="2358" t="s">
        <v>17</v>
      </c>
      <c r="J6" s="2358" t="s">
        <v>1011</v>
      </c>
    </row>
    <row r="7" spans="1:18" s="631" customFormat="1" ht="45.75" customHeight="1">
      <c r="A7" s="2474"/>
      <c r="B7" s="2228" t="s">
        <v>93</v>
      </c>
      <c r="C7" s="2229" t="s">
        <v>96</v>
      </c>
      <c r="D7" s="2229" t="s">
        <v>629</v>
      </c>
      <c r="E7" s="2359"/>
      <c r="F7" s="2228" t="s">
        <v>1018</v>
      </c>
      <c r="G7" s="2229" t="s">
        <v>1032</v>
      </c>
      <c r="H7" s="2229" t="s">
        <v>1019</v>
      </c>
      <c r="I7" s="2359"/>
      <c r="J7" s="2359"/>
      <c r="N7" s="157"/>
    </row>
    <row r="8" spans="1:18" ht="17.25" customHeight="1">
      <c r="A8" s="2475" t="s">
        <v>904</v>
      </c>
      <c r="B8" s="2476">
        <v>9482411.6400000006</v>
      </c>
      <c r="C8" s="2477">
        <v>3540302.36</v>
      </c>
      <c r="D8" s="2477">
        <v>12213923.52</v>
      </c>
      <c r="E8" s="2478">
        <v>25236637.52</v>
      </c>
      <c r="F8" s="2479">
        <v>0</v>
      </c>
      <c r="G8" s="2479">
        <v>0</v>
      </c>
      <c r="H8" s="2479">
        <v>0</v>
      </c>
      <c r="I8" s="2480">
        <f t="shared" ref="I8:I18" si="0">+H8+G8+F8</f>
        <v>0</v>
      </c>
      <c r="J8" s="2478">
        <f>+I8+E8</f>
        <v>25236637.52</v>
      </c>
      <c r="N8" s="157"/>
    </row>
    <row r="9" spans="1:18" ht="17.25" customHeight="1">
      <c r="A9" s="2481" t="s">
        <v>909</v>
      </c>
      <c r="B9" s="2476">
        <v>9425136.1999999993</v>
      </c>
      <c r="C9" s="2477">
        <v>3534530.52</v>
      </c>
      <c r="D9" s="2477">
        <v>12152418.24</v>
      </c>
      <c r="E9" s="2482">
        <v>25112084.960000001</v>
      </c>
      <c r="F9" s="2479">
        <v>0</v>
      </c>
      <c r="G9" s="2479">
        <v>0</v>
      </c>
      <c r="H9" s="2479">
        <v>0</v>
      </c>
      <c r="I9" s="2483">
        <f t="shared" si="0"/>
        <v>0</v>
      </c>
      <c r="J9" s="2482">
        <f t="shared" ref="J9:J20" si="1">+I9+E9</f>
        <v>25112084.960000001</v>
      </c>
      <c r="N9" s="157"/>
    </row>
    <row r="10" spans="1:18" ht="17.25" customHeight="1">
      <c r="A10" s="2481" t="s">
        <v>917</v>
      </c>
      <c r="B10" s="2476">
        <v>9434072.4800000004</v>
      </c>
      <c r="C10" s="2477">
        <v>3532366.08</v>
      </c>
      <c r="D10" s="2477">
        <v>12166513.199999999</v>
      </c>
      <c r="E10" s="2482">
        <v>25132951.759999998</v>
      </c>
      <c r="F10" s="2479">
        <v>9248400</v>
      </c>
      <c r="G10" s="2479">
        <v>0</v>
      </c>
      <c r="H10" s="2479">
        <v>0</v>
      </c>
      <c r="I10" s="2483">
        <f t="shared" si="0"/>
        <v>9248400</v>
      </c>
      <c r="J10" s="2482">
        <f t="shared" si="1"/>
        <v>34381351.759999998</v>
      </c>
      <c r="N10" s="157"/>
    </row>
    <row r="11" spans="1:18" ht="17.25" customHeight="1">
      <c r="A11" s="2481" t="s">
        <v>936</v>
      </c>
      <c r="B11" s="2476">
        <v>9387897.7599999998</v>
      </c>
      <c r="C11" s="2477">
        <v>3530923.12</v>
      </c>
      <c r="D11" s="2477">
        <v>12130635.119999999</v>
      </c>
      <c r="E11" s="2482">
        <v>25049456</v>
      </c>
      <c r="F11" s="2479">
        <v>10516100</v>
      </c>
      <c r="G11" s="2479">
        <v>0</v>
      </c>
      <c r="H11" s="2479">
        <v>0</v>
      </c>
      <c r="I11" s="2483">
        <f t="shared" si="0"/>
        <v>10516100</v>
      </c>
      <c r="J11" s="2482">
        <f t="shared" si="1"/>
        <v>35565556</v>
      </c>
      <c r="N11" s="157"/>
    </row>
    <row r="12" spans="1:18" ht="17.25" customHeight="1">
      <c r="A12" s="2481" t="s">
        <v>945</v>
      </c>
      <c r="B12" s="2476">
        <v>9275346.8800000008</v>
      </c>
      <c r="C12" s="2477">
        <v>3522265.36</v>
      </c>
      <c r="D12" s="2477">
        <v>12043502.640000001</v>
      </c>
      <c r="E12" s="2482">
        <v>24841114.880000003</v>
      </c>
      <c r="F12" s="2479">
        <v>12044200</v>
      </c>
      <c r="G12" s="2479">
        <v>0</v>
      </c>
      <c r="H12" s="2479">
        <v>0</v>
      </c>
      <c r="I12" s="2483">
        <f>+H12+G12+F12</f>
        <v>12044200</v>
      </c>
      <c r="J12" s="2482">
        <f t="shared" si="1"/>
        <v>36885314.880000003</v>
      </c>
      <c r="N12" s="730"/>
      <c r="O12" s="730"/>
      <c r="P12" s="730"/>
      <c r="Q12" s="730"/>
      <c r="R12" s="730"/>
    </row>
    <row r="13" spans="1:18" ht="17.25" customHeight="1">
      <c r="A13" s="2481" t="s">
        <v>956</v>
      </c>
      <c r="B13" s="2476">
        <v>9237829.9199999999</v>
      </c>
      <c r="C13" s="2477">
        <v>3523708.32</v>
      </c>
      <c r="D13" s="2477">
        <v>12017875.439999999</v>
      </c>
      <c r="E13" s="2482">
        <v>24779413.68</v>
      </c>
      <c r="F13" s="2479">
        <v>0</v>
      </c>
      <c r="G13" s="2479">
        <v>0</v>
      </c>
      <c r="H13" s="2479">
        <v>0</v>
      </c>
      <c r="I13" s="2483">
        <f t="shared" si="0"/>
        <v>0</v>
      </c>
      <c r="J13" s="2482">
        <f t="shared" si="1"/>
        <v>24779413.68</v>
      </c>
      <c r="N13" s="141"/>
      <c r="O13" s="141"/>
      <c r="P13" s="141"/>
      <c r="Q13" s="141"/>
    </row>
    <row r="14" spans="1:18" ht="17.25" customHeight="1">
      <c r="A14" s="2481" t="s">
        <v>959</v>
      </c>
      <c r="B14" s="2476">
        <v>9202477.4000000004</v>
      </c>
      <c r="C14" s="2477">
        <v>3510000.2</v>
      </c>
      <c r="D14" s="2477">
        <v>11943556.560000001</v>
      </c>
      <c r="E14" s="2482">
        <v>24656034.160000004</v>
      </c>
      <c r="F14" s="2479">
        <v>25353300</v>
      </c>
      <c r="G14" s="2479">
        <v>4026000</v>
      </c>
      <c r="H14" s="2479">
        <v>0</v>
      </c>
      <c r="I14" s="2483">
        <f t="shared" si="0"/>
        <v>29379300</v>
      </c>
      <c r="J14" s="2482">
        <f t="shared" si="1"/>
        <v>54035334.160000004</v>
      </c>
    </row>
    <row r="15" spans="1:18" ht="17.25" customHeight="1">
      <c r="A15" s="2481" t="s">
        <v>968</v>
      </c>
      <c r="B15" s="2476">
        <v>9177947.0800000001</v>
      </c>
      <c r="C15" s="2477">
        <v>3499899.48</v>
      </c>
      <c r="D15" s="2477">
        <v>11953807.439999999</v>
      </c>
      <c r="E15" s="2482">
        <v>24631654</v>
      </c>
      <c r="F15" s="2479">
        <v>0</v>
      </c>
      <c r="G15" s="2479">
        <v>0</v>
      </c>
      <c r="H15" s="2479">
        <v>0</v>
      </c>
      <c r="I15" s="2483">
        <f t="shared" si="0"/>
        <v>0</v>
      </c>
      <c r="J15" s="2482">
        <f t="shared" si="1"/>
        <v>24631654</v>
      </c>
    </row>
    <row r="16" spans="1:18" ht="17.25" customHeight="1">
      <c r="A16" s="2481" t="s">
        <v>972</v>
      </c>
      <c r="B16" s="2476">
        <v>9119507.1999999993</v>
      </c>
      <c r="C16" s="2477">
        <v>3493406.16</v>
      </c>
      <c r="D16" s="2477">
        <v>11912803.92</v>
      </c>
      <c r="E16" s="2482">
        <v>24656034.160000004</v>
      </c>
      <c r="F16" s="2479">
        <v>27533100</v>
      </c>
      <c r="G16" s="2479">
        <v>8649600</v>
      </c>
      <c r="H16" s="2479">
        <v>11096400</v>
      </c>
      <c r="I16" s="2483">
        <f t="shared" si="0"/>
        <v>47279100</v>
      </c>
      <c r="J16" s="2482">
        <f t="shared" si="1"/>
        <v>71935134.159999996</v>
      </c>
    </row>
    <row r="17" spans="1:14" ht="17.25" customHeight="1">
      <c r="A17" s="2481" t="s">
        <v>971</v>
      </c>
      <c r="B17" s="2476">
        <v>9100027.2400000002</v>
      </c>
      <c r="C17" s="2477">
        <v>3509278.7200000002</v>
      </c>
      <c r="D17" s="2477">
        <v>11896146.24</v>
      </c>
      <c r="E17" s="2482">
        <v>24505452.200000003</v>
      </c>
      <c r="F17" s="2479">
        <v>14455700</v>
      </c>
      <c r="G17" s="2479">
        <v>4783200</v>
      </c>
      <c r="H17" s="2479">
        <v>12629400</v>
      </c>
      <c r="I17" s="2483">
        <f t="shared" si="0"/>
        <v>31868300</v>
      </c>
      <c r="J17" s="2482">
        <f t="shared" si="1"/>
        <v>56373752.200000003</v>
      </c>
      <c r="K17" s="956"/>
      <c r="L17" s="956"/>
      <c r="M17" s="956"/>
    </row>
    <row r="18" spans="1:14" ht="17.25" customHeight="1">
      <c r="A18" s="2481" t="s">
        <v>980</v>
      </c>
      <c r="B18" s="2476">
        <v>9092812.4399999995</v>
      </c>
      <c r="C18" s="2477">
        <v>3494849.12</v>
      </c>
      <c r="D18" s="2477">
        <v>11870519.039999999</v>
      </c>
      <c r="E18" s="2482">
        <v>24458180.600000001</v>
      </c>
      <c r="F18" s="2479">
        <v>0</v>
      </c>
      <c r="G18" s="2479">
        <v>0</v>
      </c>
      <c r="H18" s="2479">
        <v>0</v>
      </c>
      <c r="I18" s="2483">
        <f t="shared" si="0"/>
        <v>0</v>
      </c>
      <c r="J18" s="2482">
        <f t="shared" si="1"/>
        <v>24458180.600000001</v>
      </c>
    </row>
    <row r="19" spans="1:14" s="956" customFormat="1" ht="17.25" customHeight="1">
      <c r="A19" s="2481" t="s">
        <v>985</v>
      </c>
      <c r="B19" s="2476">
        <v>9015614.0800000001</v>
      </c>
      <c r="C19" s="2477">
        <v>3474647.68</v>
      </c>
      <c r="D19" s="2477">
        <v>11811576.48</v>
      </c>
      <c r="E19" s="2482">
        <v>24301838.240000002</v>
      </c>
      <c r="F19" s="2479">
        <v>29386000</v>
      </c>
      <c r="G19" s="2479">
        <v>10233600</v>
      </c>
      <c r="H19" s="2479">
        <v>27069700</v>
      </c>
      <c r="I19" s="2483">
        <f>+H19+G19+F19</f>
        <v>66689300</v>
      </c>
      <c r="J19" s="2482">
        <f t="shared" si="1"/>
        <v>90991138.24000001</v>
      </c>
    </row>
    <row r="20" spans="1:14" s="956" customFormat="1" ht="17.25" customHeight="1">
      <c r="A20" s="2484" t="s">
        <v>997</v>
      </c>
      <c r="B20" s="2485">
        <v>8967996.4000000004</v>
      </c>
      <c r="C20" s="2486">
        <v>3477533.6</v>
      </c>
      <c r="D20" s="2486">
        <v>11833359.6</v>
      </c>
      <c r="E20" s="2487">
        <f>+D20+C20+B20</f>
        <v>24278889.600000001</v>
      </c>
      <c r="F20" s="2488">
        <v>14913500</v>
      </c>
      <c r="G20" s="2488">
        <v>5359200</v>
      </c>
      <c r="H20" s="2488">
        <v>11078200</v>
      </c>
      <c r="I20" s="2489">
        <f>+G20+F20+H20</f>
        <v>31350900</v>
      </c>
      <c r="J20" s="2487">
        <f t="shared" si="1"/>
        <v>55629789.600000001</v>
      </c>
    </row>
    <row r="21" spans="1:14">
      <c r="A21" s="956"/>
      <c r="B21" s="956"/>
      <c r="C21" s="956"/>
      <c r="D21" s="956"/>
      <c r="E21" s="956"/>
      <c r="N21" s="157"/>
    </row>
    <row r="22" spans="1:14" s="956" customFormat="1">
      <c r="A22" s="69"/>
      <c r="B22" s="69"/>
      <c r="C22" s="69"/>
      <c r="D22" s="69"/>
      <c r="E22" s="69"/>
      <c r="F22" s="69"/>
      <c r="I22" s="69"/>
      <c r="J22" s="69"/>
      <c r="K22" s="69"/>
      <c r="L22" s="69"/>
      <c r="M22" s="69"/>
      <c r="N22" s="157"/>
    </row>
    <row r="23" spans="1:14">
      <c r="N23" s="157"/>
    </row>
    <row r="24" spans="1:14">
      <c r="N24" s="157"/>
    </row>
    <row r="25" spans="1:14">
      <c r="N25" s="157"/>
    </row>
  </sheetData>
  <mergeCells count="6">
    <mergeCell ref="J6:J7"/>
    <mergeCell ref="B6:D6"/>
    <mergeCell ref="F6:H6"/>
    <mergeCell ref="I6:I7"/>
    <mergeCell ref="A6:A7"/>
    <mergeCell ref="E6:E7"/>
  </mergeCells>
  <pageMargins left="0.7" right="0.7" top="0.75" bottom="0.75" header="0.3" footer="0.3"/>
  <pageSetup scale="4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AE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56" spans="6:9">
      <c r="F56" s="157"/>
      <c r="G56" s="241"/>
    </row>
    <row r="57" spans="6:9">
      <c r="I57" s="129"/>
    </row>
    <row r="58" spans="6:9">
      <c r="I58" s="241"/>
    </row>
  </sheetData>
  <pageMargins left="0.7" right="0.7" top="0.75" bottom="0.75" header="0.3" footer="0.3"/>
  <pageSetup scale="61"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1" zoomScale="55" zoomScaleNormal="85" zoomScaleSheetLayoutView="55" workbookViewId="0">
      <selection activeCell="M26" sqref="M26"/>
    </sheetView>
  </sheetViews>
  <sheetFormatPr baseColWidth="10" defaultColWidth="11.42578125" defaultRowHeight="15"/>
  <cols>
    <col min="1" max="1" width="24.5703125" style="69" customWidth="1"/>
    <col min="2" max="2" width="34.140625" style="69" customWidth="1"/>
    <col min="3" max="3" width="34.42578125" style="69" customWidth="1"/>
    <col min="4" max="4" width="23.42578125" style="69" customWidth="1"/>
    <col min="5" max="5" width="22" style="69" bestFit="1" customWidth="1"/>
    <col min="6" max="6" width="28.85546875" style="69" customWidth="1"/>
    <col min="7" max="7" width="22.85546875" style="69" customWidth="1"/>
    <col min="8" max="8" width="16.5703125" style="69" customWidth="1"/>
    <col min="9" max="9" width="19.42578125" style="69" customWidth="1"/>
    <col min="10" max="10" width="30.85546875" style="69" customWidth="1"/>
    <col min="11" max="11" width="15.85546875" style="69" customWidth="1"/>
    <col min="12" max="12" width="11.42578125" style="69"/>
    <col min="13" max="13" width="43.28515625" style="69" customWidth="1"/>
    <col min="14" max="16384" width="11.42578125" style="69"/>
  </cols>
  <sheetData>
    <row r="1" spans="1:12" ht="91.5" customHeight="1">
      <c r="A1" s="2349"/>
      <c r="B1" s="2349"/>
      <c r="C1" s="2349"/>
      <c r="D1" s="2349"/>
      <c r="E1" s="2349"/>
      <c r="F1" s="2349"/>
      <c r="G1" s="2349"/>
      <c r="H1" s="2349"/>
      <c r="I1" s="2349"/>
      <c r="J1" s="2349"/>
      <c r="K1" s="2349"/>
      <c r="L1" s="2349"/>
    </row>
    <row r="2" spans="1:12" ht="10.5" customHeight="1"/>
    <row r="3" spans="1:12" s="648" customFormat="1" ht="27" customHeight="1">
      <c r="A3" s="1875" t="s">
        <v>19</v>
      </c>
      <c r="B3" s="1876" t="s">
        <v>149</v>
      </c>
      <c r="C3" s="1877"/>
      <c r="D3" s="1124"/>
      <c r="E3" s="1124"/>
      <c r="F3" s="1124"/>
      <c r="G3" s="1124"/>
      <c r="H3" s="1124"/>
      <c r="I3" s="1124"/>
      <c r="J3" s="1124"/>
      <c r="K3" s="1124"/>
    </row>
    <row r="4" spans="1:12" s="648" customFormat="1" ht="18.75">
      <c r="A4" s="1878">
        <v>2003</v>
      </c>
      <c r="B4" s="1879">
        <v>1813713639.4200001</v>
      </c>
      <c r="C4" s="1880"/>
      <c r="D4" s="1881"/>
      <c r="E4" s="1124"/>
      <c r="F4" s="1124"/>
      <c r="G4" s="1124"/>
      <c r="H4" s="1124"/>
      <c r="I4" s="1124"/>
      <c r="J4" s="1124"/>
      <c r="K4" s="1124"/>
    </row>
    <row r="5" spans="1:12" s="648" customFormat="1" ht="16.5" customHeight="1">
      <c r="A5" s="1878">
        <v>2004</v>
      </c>
      <c r="B5" s="1879">
        <v>6547406092.6800003</v>
      </c>
      <c r="C5" s="1880"/>
      <c r="D5" s="1881"/>
      <c r="E5" s="1124"/>
      <c r="F5" s="1124"/>
      <c r="G5" s="1124"/>
      <c r="H5" s="1124"/>
      <c r="I5" s="1124"/>
      <c r="J5" s="1124"/>
      <c r="K5" s="1124"/>
    </row>
    <row r="6" spans="1:12" s="648" customFormat="1" ht="18.75">
      <c r="A6" s="1878">
        <v>2005</v>
      </c>
      <c r="B6" s="1879">
        <v>8393553851.0500002</v>
      </c>
      <c r="C6" s="1880"/>
      <c r="D6" s="1881"/>
      <c r="E6" s="1124"/>
      <c r="F6" s="1124"/>
      <c r="G6" s="1124"/>
      <c r="H6" s="1124"/>
      <c r="I6" s="1124"/>
      <c r="J6" s="1124"/>
      <c r="K6" s="1124"/>
    </row>
    <row r="7" spans="1:12" s="648" customFormat="1" ht="18.75">
      <c r="A7" s="1878">
        <v>2006</v>
      </c>
      <c r="B7" s="1879">
        <v>9613650449.1000004</v>
      </c>
      <c r="C7" s="1882"/>
      <c r="D7" s="1881"/>
      <c r="E7" s="1124"/>
      <c r="F7" s="1881"/>
      <c r="G7" s="1124"/>
      <c r="H7" s="1124"/>
      <c r="I7" s="1124"/>
      <c r="J7" s="1124"/>
      <c r="K7" s="1124"/>
    </row>
    <row r="8" spans="1:12" s="648" customFormat="1" ht="18.75">
      <c r="A8" s="1878">
        <v>2007</v>
      </c>
      <c r="B8" s="1879">
        <v>14892605258.139999</v>
      </c>
      <c r="C8" s="1883"/>
      <c r="D8" s="1881"/>
      <c r="E8" s="1124"/>
      <c r="F8" s="1881"/>
      <c r="G8" s="1124"/>
      <c r="H8" s="1124"/>
      <c r="I8" s="1124"/>
      <c r="J8" s="1124"/>
      <c r="K8" s="1124"/>
    </row>
    <row r="9" spans="1:12" s="648" customFormat="1" ht="18.75">
      <c r="A9" s="1878">
        <v>2008</v>
      </c>
      <c r="B9" s="1879">
        <v>15887938438.049999</v>
      </c>
      <c r="C9" s="1883"/>
      <c r="D9" s="1881"/>
      <c r="E9" s="1124"/>
      <c r="F9" s="1881"/>
      <c r="G9" s="1883"/>
      <c r="H9" s="1124"/>
      <c r="I9" s="1124"/>
      <c r="J9" s="1124"/>
      <c r="K9" s="1124"/>
    </row>
    <row r="10" spans="1:12" s="648" customFormat="1" ht="18.75">
      <c r="A10" s="1878">
        <v>2009</v>
      </c>
      <c r="B10" s="1879">
        <v>18789773765.599998</v>
      </c>
      <c r="C10" s="1883"/>
      <c r="D10" s="1881"/>
      <c r="E10" s="1124"/>
      <c r="F10" s="1881"/>
      <c r="G10" s="1883"/>
      <c r="H10" s="1124"/>
      <c r="I10" s="1124"/>
      <c r="J10" s="1124"/>
      <c r="K10" s="1124"/>
    </row>
    <row r="11" spans="1:12" s="648" customFormat="1" ht="18.75">
      <c r="A11" s="1878">
        <v>2010</v>
      </c>
      <c r="B11" s="1879">
        <v>23938490112.330002</v>
      </c>
      <c r="C11" s="1883"/>
      <c r="D11" s="1881"/>
      <c r="E11" s="1124"/>
      <c r="F11" s="1881"/>
      <c r="G11" s="1883"/>
      <c r="H11" s="1124"/>
      <c r="I11" s="1124"/>
      <c r="J11" s="1124"/>
      <c r="K11" s="1124"/>
    </row>
    <row r="12" spans="1:12" s="648" customFormat="1" ht="18.75">
      <c r="A12" s="1878">
        <v>2011</v>
      </c>
      <c r="B12" s="1879">
        <v>23585106301.459999</v>
      </c>
      <c r="C12" s="1883"/>
      <c r="D12" s="1881"/>
      <c r="E12" s="1877"/>
      <c r="F12" s="1881"/>
      <c r="G12" s="1883"/>
      <c r="H12" s="1124"/>
      <c r="I12" s="1124"/>
      <c r="J12" s="1124"/>
      <c r="K12" s="1124"/>
    </row>
    <row r="13" spans="1:12" s="648" customFormat="1" ht="18.75">
      <c r="A13" s="1878" t="s">
        <v>438</v>
      </c>
      <c r="B13" s="1879">
        <v>26400473552.349998</v>
      </c>
      <c r="C13" s="1883"/>
      <c r="D13" s="1881"/>
      <c r="E13" s="1884"/>
      <c r="F13" s="1881"/>
      <c r="G13" s="1883"/>
      <c r="H13" s="1124"/>
      <c r="I13" s="1124"/>
      <c r="J13" s="1124"/>
      <c r="K13" s="1124"/>
    </row>
    <row r="14" spans="1:12" s="648" customFormat="1" ht="18.75">
      <c r="A14" s="1878" t="s">
        <v>507</v>
      </c>
      <c r="B14" s="1879">
        <v>29506184318.75</v>
      </c>
      <c r="C14" s="1883"/>
      <c r="D14" s="1881"/>
      <c r="E14" s="1124"/>
      <c r="F14" s="1881"/>
      <c r="G14" s="1883"/>
      <c r="H14" s="1124"/>
      <c r="I14" s="1124"/>
      <c r="J14" s="1124"/>
      <c r="K14" s="1124"/>
    </row>
    <row r="15" spans="1:12" s="648" customFormat="1" ht="18.75">
      <c r="A15" s="1878" t="s">
        <v>512</v>
      </c>
      <c r="B15" s="1879">
        <v>33591892120.470001</v>
      </c>
      <c r="C15" s="1124"/>
      <c r="D15" s="1881"/>
      <c r="E15" s="1124"/>
      <c r="F15" s="1881"/>
      <c r="G15" s="1883"/>
      <c r="H15" s="1124"/>
      <c r="I15" s="1124"/>
      <c r="J15" s="1124"/>
      <c r="K15" s="1124"/>
    </row>
    <row r="16" spans="1:12" s="648" customFormat="1" ht="18.75">
      <c r="A16" s="1878" t="s">
        <v>825</v>
      </c>
      <c r="B16" s="1879">
        <v>38018208331.940002</v>
      </c>
      <c r="C16" s="1885"/>
      <c r="D16" s="1881"/>
      <c r="E16" s="1124"/>
      <c r="F16" s="1881"/>
      <c r="G16" s="1883"/>
      <c r="H16" s="1124"/>
      <c r="I16" s="1124"/>
      <c r="J16" s="1124"/>
      <c r="K16" s="1124"/>
    </row>
    <row r="17" spans="1:13" s="648" customFormat="1" ht="18.75">
      <c r="A17" s="1878" t="s">
        <v>910</v>
      </c>
      <c r="B17" s="1879">
        <v>42519520570.940002</v>
      </c>
      <c r="C17" s="1885"/>
      <c r="D17" s="1881"/>
      <c r="E17" s="1124"/>
      <c r="F17" s="1881"/>
      <c r="G17" s="1883"/>
      <c r="H17" s="1124"/>
      <c r="I17" s="1124"/>
      <c r="J17" s="1124"/>
      <c r="K17" s="1124"/>
    </row>
    <row r="18" spans="1:13" s="648" customFormat="1" ht="18.75">
      <c r="A18" s="1878" t="s">
        <v>1020</v>
      </c>
      <c r="B18" s="1879">
        <f>+'IV.3.3.Pagos anuales x cuentas'!I12</f>
        <v>43134188191.770004</v>
      </c>
      <c r="C18" s="1885"/>
      <c r="D18" s="1881"/>
      <c r="E18" s="1124"/>
      <c r="F18" s="1881"/>
      <c r="G18" s="1883"/>
    </row>
    <row r="19" spans="1:13" s="648" customFormat="1" ht="20.25" customHeight="1">
      <c r="A19" s="1886" t="s">
        <v>17</v>
      </c>
      <c r="B19" s="1887">
        <f>SUM(B4:B18)</f>
        <v>336632704994.05005</v>
      </c>
      <c r="C19" s="642"/>
      <c r="E19" s="1124"/>
      <c r="F19" s="1888"/>
      <c r="G19" s="1883"/>
      <c r="M19" s="1885"/>
    </row>
    <row r="20" spans="1:13">
      <c r="A20" s="1"/>
      <c r="B20" s="1"/>
      <c r="C20" s="1"/>
      <c r="E20" s="84"/>
      <c r="F20" s="1753"/>
      <c r="G20" s="1752"/>
    </row>
    <row r="21" spans="1:13">
      <c r="A21" s="1"/>
      <c r="B21" s="1"/>
      <c r="C21" s="1"/>
      <c r="D21" s="1"/>
      <c r="E21" s="1"/>
      <c r="F21" s="1753"/>
      <c r="G21" s="1752"/>
    </row>
    <row r="22" spans="1:13">
      <c r="A22" s="1"/>
      <c r="B22" s="1"/>
      <c r="C22" s="1"/>
      <c r="D22" s="1"/>
      <c r="E22" s="1"/>
      <c r="F22" s="1"/>
      <c r="G22" s="1752"/>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956"/>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70" zoomScaleNormal="70" zoomScaleSheetLayoutView="70"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956" customWidth="1"/>
    <col min="3" max="3" width="19.42578125" style="956" customWidth="1"/>
    <col min="4" max="5" width="19.42578125" customWidth="1"/>
    <col min="6" max="9" width="19.42578125" style="956" customWidth="1"/>
    <col min="10" max="10" width="21" customWidth="1"/>
    <col min="11" max="11" width="7.85546875" style="956" customWidth="1"/>
  </cols>
  <sheetData>
    <row r="1" spans="1:11" ht="77.25" customHeight="1">
      <c r="A1" s="2349"/>
      <c r="B1" s="2349"/>
      <c r="C1" s="2349"/>
      <c r="D1" s="2349"/>
      <c r="E1" s="2349"/>
      <c r="F1" s="2349"/>
      <c r="G1" s="2349"/>
      <c r="H1" s="2349"/>
      <c r="I1" s="2349"/>
      <c r="J1" s="2349"/>
      <c r="K1" s="1874"/>
    </row>
    <row r="2" spans="1:11" s="69" customFormat="1" ht="5.25" customHeight="1">
      <c r="A2" s="253"/>
      <c r="B2" s="252"/>
      <c r="C2" s="252"/>
      <c r="D2" s="252"/>
      <c r="E2" s="252"/>
      <c r="F2" s="252"/>
      <c r="G2" s="252"/>
      <c r="H2" s="252"/>
      <c r="I2" s="252"/>
      <c r="K2" s="956"/>
    </row>
    <row r="3" spans="1:11" s="120" customFormat="1" ht="24.75" customHeight="1">
      <c r="A3" s="305" t="s">
        <v>157</v>
      </c>
      <c r="B3" s="326" t="s">
        <v>923</v>
      </c>
      <c r="C3" s="326" t="s">
        <v>924</v>
      </c>
      <c r="D3" s="1772" t="s">
        <v>925</v>
      </c>
      <c r="E3" s="1772" t="s">
        <v>926</v>
      </c>
      <c r="F3" s="1772" t="s">
        <v>927</v>
      </c>
      <c r="G3" s="1772" t="s">
        <v>928</v>
      </c>
      <c r="H3" s="1772" t="s">
        <v>929</v>
      </c>
      <c r="I3" s="1772" t="s">
        <v>1008</v>
      </c>
      <c r="J3" s="1773" t="s">
        <v>17</v>
      </c>
      <c r="K3" s="1889"/>
    </row>
    <row r="4" spans="1:11" s="32" customFormat="1">
      <c r="A4" s="366" t="s">
        <v>63</v>
      </c>
      <c r="B4" s="1689">
        <v>5839419444.0776243</v>
      </c>
      <c r="C4" s="1689">
        <v>12859758360.700001</v>
      </c>
      <c r="D4" s="365">
        <v>20128712672.200001</v>
      </c>
      <c r="E4" s="365">
        <v>32962116298.629997</v>
      </c>
      <c r="F4" s="958">
        <v>38670787569.119995</v>
      </c>
      <c r="G4" s="958">
        <v>49336490530.479996</v>
      </c>
      <c r="H4" s="958">
        <v>63454952170.690002</v>
      </c>
      <c r="I4" s="958">
        <v>33633537628.630001</v>
      </c>
      <c r="J4" s="369">
        <f>SUM(B4:I4)</f>
        <v>256885774674.52765</v>
      </c>
      <c r="K4" s="1890"/>
    </row>
    <row r="5" spans="1:11" s="32" customFormat="1">
      <c r="A5" s="366" t="s">
        <v>64</v>
      </c>
      <c r="B5" s="1689">
        <v>572745548.09000003</v>
      </c>
      <c r="C5" s="1689">
        <v>1272073927.7200003</v>
      </c>
      <c r="D5" s="958">
        <v>1428981451.9089999</v>
      </c>
      <c r="E5" s="958">
        <v>1727296672.25</v>
      </c>
      <c r="F5" s="958">
        <v>2077234459.25</v>
      </c>
      <c r="G5" s="958">
        <v>2280692521.3000002</v>
      </c>
      <c r="H5" s="958">
        <v>2300078766.1599998</v>
      </c>
      <c r="I5" s="958">
        <v>1576731564.3099999</v>
      </c>
      <c r="J5" s="369">
        <f>SUM(B5:I5)</f>
        <v>13235834910.989</v>
      </c>
      <c r="K5" s="1890"/>
    </row>
    <row r="6" spans="1:11" s="32" customFormat="1">
      <c r="A6" s="366" t="s">
        <v>65</v>
      </c>
      <c r="B6" s="958">
        <v>0</v>
      </c>
      <c r="C6" s="958">
        <v>0</v>
      </c>
      <c r="D6" s="958">
        <v>3755460803.8300004</v>
      </c>
      <c r="E6" s="958">
        <v>404625934.49000001</v>
      </c>
      <c r="F6" s="958">
        <v>0</v>
      </c>
      <c r="G6" s="958">
        <v>0</v>
      </c>
      <c r="H6" s="958">
        <v>0</v>
      </c>
      <c r="I6" s="958">
        <v>0</v>
      </c>
      <c r="J6" s="369">
        <f t="shared" ref="J6:J11" si="0">SUM(B6:I6)</f>
        <v>4160086738.3200006</v>
      </c>
      <c r="K6" s="1890"/>
    </row>
    <row r="7" spans="1:11" s="32" customFormat="1">
      <c r="A7" s="366" t="s">
        <v>66</v>
      </c>
      <c r="B7" s="1689">
        <v>935302171.8778621</v>
      </c>
      <c r="C7" s="1689">
        <v>1692166600.71</v>
      </c>
      <c r="D7" s="958">
        <v>2483746224.3299999</v>
      </c>
      <c r="E7" s="958">
        <v>3437969707.8699999</v>
      </c>
      <c r="F7" s="958">
        <v>4333222558.0100002</v>
      </c>
      <c r="G7" s="958">
        <v>5422692696.8099995</v>
      </c>
      <c r="H7" s="958">
        <v>7118103243.5200005</v>
      </c>
      <c r="I7" s="958">
        <v>3795564587.8699999</v>
      </c>
      <c r="J7" s="369">
        <f t="shared" si="0"/>
        <v>29218767790.997864</v>
      </c>
      <c r="K7" s="1890"/>
    </row>
    <row r="8" spans="1:11" s="32" customFormat="1" ht="15.75" customHeight="1">
      <c r="A8" s="366" t="s">
        <v>67</v>
      </c>
      <c r="B8" s="958">
        <v>0</v>
      </c>
      <c r="C8" s="1689">
        <v>94670678.88000001</v>
      </c>
      <c r="D8" s="958">
        <v>136954683.85000002</v>
      </c>
      <c r="E8" s="958">
        <v>162904511.99000001</v>
      </c>
      <c r="F8" s="958">
        <v>183917908.27000001</v>
      </c>
      <c r="G8" s="958">
        <v>183060302.36000001</v>
      </c>
      <c r="H8" s="958">
        <v>213460070.02999997</v>
      </c>
      <c r="I8" s="958">
        <v>155851425.62</v>
      </c>
      <c r="J8" s="369">
        <f t="shared" si="0"/>
        <v>1130819581</v>
      </c>
      <c r="K8" s="1890"/>
    </row>
    <row r="9" spans="1:11" s="32" customFormat="1">
      <c r="A9" s="366" t="s">
        <v>68</v>
      </c>
      <c r="B9" s="1689">
        <v>509266716.06859702</v>
      </c>
      <c r="C9" s="1689">
        <v>1039139964.4908601</v>
      </c>
      <c r="D9" s="958">
        <v>1429744237.6700001</v>
      </c>
      <c r="E9" s="958">
        <v>2131047028.6600001</v>
      </c>
      <c r="F9" s="958">
        <v>2424110423.1100001</v>
      </c>
      <c r="G9" s="958">
        <v>3019884924.6999998</v>
      </c>
      <c r="H9" s="958">
        <v>3827695909.1799998</v>
      </c>
      <c r="I9" s="958">
        <v>2042571424.54</v>
      </c>
      <c r="J9" s="369">
        <f t="shared" si="0"/>
        <v>16423460628.419456</v>
      </c>
      <c r="K9" s="1890"/>
    </row>
    <row r="10" spans="1:11" s="32" customFormat="1">
      <c r="A10" s="366" t="s">
        <v>69</v>
      </c>
      <c r="B10" s="1689">
        <v>100223440.70394999</v>
      </c>
      <c r="C10" s="1689">
        <v>209064847.75409999</v>
      </c>
      <c r="D10" s="958">
        <v>270721477.07050002</v>
      </c>
      <c r="E10" s="958">
        <v>320172115.23000002</v>
      </c>
      <c r="F10" s="958">
        <v>341527841.87</v>
      </c>
      <c r="G10" s="958">
        <v>424786435.99000001</v>
      </c>
      <c r="H10" s="958">
        <v>538605415.06999993</v>
      </c>
      <c r="I10" s="958">
        <v>287433168.08999997</v>
      </c>
      <c r="J10" s="369">
        <f t="shared" si="0"/>
        <v>2492534741.7785501</v>
      </c>
      <c r="K10" s="1890"/>
    </row>
    <row r="11" spans="1:11" s="32" customFormat="1">
      <c r="A11" s="366" t="s">
        <v>422</v>
      </c>
      <c r="B11" s="1689">
        <v>404162411.58196497</v>
      </c>
      <c r="C11" s="1689">
        <v>840329919.89999986</v>
      </c>
      <c r="D11" s="958">
        <v>1146222145.3295002</v>
      </c>
      <c r="E11" s="958">
        <v>1582131608.8099999</v>
      </c>
      <c r="F11" s="958">
        <v>1954779094.0799999</v>
      </c>
      <c r="G11" s="958">
        <v>2430469027.5699997</v>
      </c>
      <c r="H11" s="958">
        <v>3084833328.23</v>
      </c>
      <c r="I11" s="958">
        <v>1642498392.71</v>
      </c>
      <c r="J11" s="369">
        <f t="shared" si="0"/>
        <v>13085425928.211464</v>
      </c>
      <c r="K11" s="1890"/>
    </row>
    <row r="12" spans="1:11" s="644" customFormat="1" ht="18.75" customHeight="1">
      <c r="A12" s="367" t="s">
        <v>17</v>
      </c>
      <c r="B12" s="1688">
        <f t="shared" ref="B12:I12" si="1">SUM(B4:B11)</f>
        <v>8361119732.3999977</v>
      </c>
      <c r="C12" s="1688">
        <f t="shared" si="1"/>
        <v>18007204300.154961</v>
      </c>
      <c r="D12" s="643">
        <f t="shared" si="1"/>
        <v>30780543696.189003</v>
      </c>
      <c r="E12" s="643">
        <f t="shared" si="1"/>
        <v>42728263877.93</v>
      </c>
      <c r="F12" s="643">
        <f t="shared" si="1"/>
        <v>49985579853.709999</v>
      </c>
      <c r="G12" s="643">
        <f t="shared" si="1"/>
        <v>63098076439.209991</v>
      </c>
      <c r="H12" s="643">
        <f t="shared" si="1"/>
        <v>80537728902.880005</v>
      </c>
      <c r="I12" s="643">
        <f t="shared" si="1"/>
        <v>43134188191.770004</v>
      </c>
      <c r="J12" s="899">
        <f>SUM(J4:J11)-0.19</f>
        <v>336632704994.05402</v>
      </c>
      <c r="K12" s="1890"/>
    </row>
    <row r="13" spans="1:11" s="32" customFormat="1" ht="12" customHeight="1">
      <c r="A13" s="98"/>
      <c r="B13" s="98"/>
      <c r="C13" s="98"/>
      <c r="D13" s="98"/>
      <c r="E13" s="98"/>
      <c r="F13" s="98"/>
      <c r="G13" s="98"/>
      <c r="H13" s="98"/>
      <c r="I13" s="956"/>
      <c r="J13"/>
      <c r="K13" s="956"/>
    </row>
    <row r="14" spans="1:11">
      <c r="A14" s="98"/>
      <c r="B14" s="98"/>
      <c r="C14" s="98"/>
      <c r="D14" s="98"/>
      <c r="E14" s="98"/>
      <c r="F14" s="98"/>
      <c r="G14" s="98"/>
      <c r="H14" s="98"/>
    </row>
    <row r="15" spans="1:11" ht="14.25" customHeight="1">
      <c r="A15" s="30"/>
      <c r="B15" s="86"/>
      <c r="C15" s="86"/>
      <c r="D15" s="86"/>
      <c r="E15" s="86"/>
      <c r="F15" s="86"/>
      <c r="G15" s="86"/>
      <c r="H15" s="141"/>
      <c r="I15" s="141"/>
    </row>
    <row r="16" spans="1:11" ht="14.25" customHeight="1">
      <c r="A16" s="30"/>
      <c r="B16" s="86"/>
      <c r="C16" s="86"/>
      <c r="D16" s="86"/>
      <c r="E16" s="86"/>
      <c r="F16" s="86"/>
      <c r="G16" s="86"/>
      <c r="H16" s="141"/>
      <c r="I16" s="141"/>
    </row>
    <row r="17" spans="1:11" ht="14.25" customHeight="1">
      <c r="A17" s="30"/>
      <c r="B17" s="86"/>
      <c r="C17" s="86"/>
      <c r="D17" s="86"/>
      <c r="E17" s="86"/>
      <c r="F17" s="86"/>
      <c r="G17" s="86"/>
      <c r="H17" s="86"/>
    </row>
    <row r="18" spans="1:11" ht="14.25" customHeight="1">
      <c r="A18" s="30"/>
      <c r="B18" s="86"/>
      <c r="C18" s="86"/>
      <c r="D18" s="86"/>
      <c r="E18" s="86"/>
      <c r="F18" s="86"/>
      <c r="G18" s="86"/>
      <c r="H18" s="86"/>
    </row>
    <row r="19" spans="1:11" ht="14.25" customHeight="1">
      <c r="A19" s="30"/>
      <c r="B19" s="86"/>
      <c r="C19" s="86"/>
      <c r="D19" s="86"/>
      <c r="E19" s="86"/>
      <c r="F19" s="86"/>
      <c r="G19" s="86"/>
      <c r="H19" s="86"/>
    </row>
    <row r="20" spans="1:11" ht="14.25" customHeight="1">
      <c r="D20" s="956"/>
      <c r="E20" s="956"/>
      <c r="H20" s="86"/>
      <c r="I20" s="86"/>
      <c r="J20" s="30"/>
      <c r="K20" s="86"/>
    </row>
    <row r="21" spans="1:11" ht="14.25" customHeight="1">
      <c r="D21" s="956"/>
      <c r="E21" s="956"/>
    </row>
    <row r="22" spans="1:11" ht="14.25" customHeight="1">
      <c r="D22" s="956"/>
      <c r="E22" s="956"/>
    </row>
    <row r="23" spans="1:11" ht="14.25" customHeight="1">
      <c r="D23" s="956"/>
      <c r="E23" s="956"/>
    </row>
    <row r="24" spans="1:11" ht="14.25" customHeight="1">
      <c r="D24" s="956"/>
      <c r="E24" s="956"/>
    </row>
    <row r="25" spans="1:11" ht="14.25" customHeight="1">
      <c r="D25" s="956"/>
      <c r="E25" s="956"/>
    </row>
    <row r="26" spans="1:11" ht="14.25" customHeight="1">
      <c r="D26" s="956"/>
      <c r="E26" s="956"/>
    </row>
    <row r="27" spans="1:11" ht="14.25" customHeight="1">
      <c r="D27" s="956"/>
      <c r="E27" s="956"/>
    </row>
    <row r="28" spans="1:11" ht="14.25" customHeight="1">
      <c r="D28" s="956"/>
      <c r="E28" s="956"/>
    </row>
    <row r="29" spans="1:11" ht="14.25" customHeight="1">
      <c r="D29" s="956"/>
      <c r="E29" s="956"/>
    </row>
    <row r="30" spans="1:11" ht="14.25" customHeight="1">
      <c r="D30" s="956"/>
      <c r="E30" s="956"/>
    </row>
    <row r="31" spans="1:11">
      <c r="D31" s="956"/>
      <c r="E31" s="956"/>
    </row>
    <row r="32" spans="1:11">
      <c r="D32" s="956"/>
      <c r="E32" s="956"/>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8"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I1" sqref="I1:J1048576"/>
    </sheetView>
  </sheetViews>
  <sheetFormatPr baseColWidth="10" defaultColWidth="11.42578125" defaultRowHeight="15"/>
  <cols>
    <col min="1" max="1" width="24.7109375" style="149" customWidth="1"/>
    <col min="2" max="2" width="20.42578125" style="1802" customWidth="1"/>
    <col min="3" max="6" width="22" style="1800" customWidth="1"/>
    <col min="7" max="7" width="20.140625" style="1800" customWidth="1"/>
    <col min="8" max="8" width="18" style="618" bestFit="1" customWidth="1"/>
    <col min="9" max="9" width="19.42578125" style="149" bestFit="1" customWidth="1"/>
    <col min="10" max="10" width="20.28515625" style="149" customWidth="1"/>
    <col min="11" max="11" width="17.7109375" style="149" customWidth="1"/>
    <col min="12" max="16384" width="11.42578125" style="149"/>
  </cols>
  <sheetData>
    <row r="1" spans="1:12" s="647" customFormat="1" ht="69.75" customHeight="1">
      <c r="A1" s="2363"/>
      <c r="B1" s="2363"/>
      <c r="C1" s="2363"/>
      <c r="D1" s="2364"/>
      <c r="E1" s="2364"/>
      <c r="F1" s="2364"/>
      <c r="G1" s="2364"/>
      <c r="H1" s="2364"/>
    </row>
    <row r="2" spans="1:12" ht="3" customHeight="1">
      <c r="A2" s="2365"/>
      <c r="B2" s="2365"/>
      <c r="C2" s="2365"/>
      <c r="D2" s="1799"/>
    </row>
    <row r="3" spans="1:12" s="2033" customFormat="1" ht="20.25" customHeight="1">
      <c r="A3" s="2032" t="s">
        <v>597</v>
      </c>
      <c r="B3" s="2032" t="s">
        <v>925</v>
      </c>
      <c r="C3" s="2032" t="s">
        <v>926</v>
      </c>
      <c r="D3" s="2032" t="s">
        <v>927</v>
      </c>
      <c r="E3" s="2032" t="s">
        <v>928</v>
      </c>
      <c r="F3" s="2032" t="s">
        <v>929</v>
      </c>
      <c r="G3" s="2032" t="s">
        <v>1008</v>
      </c>
      <c r="H3" s="1554" t="s">
        <v>17</v>
      </c>
    </row>
    <row r="4" spans="1:12">
      <c r="A4" s="645" t="s">
        <v>598</v>
      </c>
      <c r="B4" s="1801">
        <v>8467543082.1099987</v>
      </c>
      <c r="C4" s="1801">
        <v>11093159695.540001</v>
      </c>
      <c r="D4" s="1801">
        <v>14359915795.860001</v>
      </c>
      <c r="E4" s="1801">
        <v>17724090636.220001</v>
      </c>
      <c r="F4" s="1801">
        <v>21919315314.720001</v>
      </c>
      <c r="G4" s="1801">
        <v>11579648039.049999</v>
      </c>
      <c r="H4" s="646">
        <f t="shared" ref="H4:H18" si="0">SUM(B4:G4)</f>
        <v>85143672563.500015</v>
      </c>
      <c r="J4" s="924"/>
    </row>
    <row r="5" spans="1:12">
      <c r="A5" s="645" t="s">
        <v>599</v>
      </c>
      <c r="B5" s="1801">
        <v>5720452719.8400002</v>
      </c>
      <c r="C5" s="1801">
        <v>8222502078</v>
      </c>
      <c r="D5" s="1801">
        <v>10658728879.73</v>
      </c>
      <c r="E5" s="1801">
        <v>13263535866.33</v>
      </c>
      <c r="F5" s="1801">
        <v>16597906367.349998</v>
      </c>
      <c r="G5" s="1801">
        <v>8564958796.8100004</v>
      </c>
      <c r="H5" s="646">
        <f t="shared" si="0"/>
        <v>63028084708.059998</v>
      </c>
      <c r="J5" s="924"/>
    </row>
    <row r="6" spans="1:12">
      <c r="A6" s="645" t="s">
        <v>600</v>
      </c>
      <c r="B6" s="1801">
        <v>5130641135.9499998</v>
      </c>
      <c r="C6" s="1801">
        <v>6948201146.2199993</v>
      </c>
      <c r="D6" s="1801">
        <v>8640311523.9500008</v>
      </c>
      <c r="E6" s="1801">
        <v>10371858689.009998</v>
      </c>
      <c r="F6" s="1801">
        <v>12680636868.959999</v>
      </c>
      <c r="G6" s="1801">
        <v>6784778800.75</v>
      </c>
      <c r="H6" s="646">
        <f t="shared" si="0"/>
        <v>50556428164.839996</v>
      </c>
      <c r="J6" s="924"/>
    </row>
    <row r="7" spans="1:12">
      <c r="A7" s="645" t="s">
        <v>601</v>
      </c>
      <c r="B7" s="1801">
        <v>4828471361.8299999</v>
      </c>
      <c r="C7" s="1801">
        <v>6616046706.3699999</v>
      </c>
      <c r="D7" s="1801">
        <v>8272036671.2399998</v>
      </c>
      <c r="E7" s="1801">
        <v>10290339964.349998</v>
      </c>
      <c r="F7" s="1801">
        <v>13177654899.83</v>
      </c>
      <c r="G7" s="1801">
        <v>7143555253.8000002</v>
      </c>
      <c r="H7" s="646">
        <f t="shared" si="0"/>
        <v>50328104857.420006</v>
      </c>
      <c r="J7" s="924"/>
    </row>
    <row r="8" spans="1:12">
      <c r="A8" s="645" t="s">
        <v>602</v>
      </c>
      <c r="B8" s="1801">
        <v>3755463354.8299994</v>
      </c>
      <c r="C8" s="1801">
        <v>6607005957.6800003</v>
      </c>
      <c r="D8" s="1801">
        <v>4259299483.9399996</v>
      </c>
      <c r="E8" s="1801">
        <v>7256606188.7700005</v>
      </c>
      <c r="F8" s="1801">
        <v>11446082709.810001</v>
      </c>
      <c r="G8" s="1801">
        <v>6028321601.7700005</v>
      </c>
      <c r="H8" s="646">
        <f t="shared" si="0"/>
        <v>39352779296.800003</v>
      </c>
      <c r="J8" s="924"/>
      <c r="L8" s="150"/>
    </row>
    <row r="9" spans="1:12">
      <c r="A9" s="645" t="s">
        <v>135</v>
      </c>
      <c r="B9" s="1801">
        <v>1523142771.3599997</v>
      </c>
      <c r="C9" s="1801">
        <v>1833190313.4000001</v>
      </c>
      <c r="D9" s="1801">
        <v>2201756622.2399998</v>
      </c>
      <c r="E9" s="1801">
        <v>2416614638.25</v>
      </c>
      <c r="F9" s="1801">
        <v>2438755113.1800003</v>
      </c>
      <c r="G9" s="1801">
        <v>1661315659.22</v>
      </c>
      <c r="H9" s="646">
        <f t="shared" si="0"/>
        <v>12074775117.65</v>
      </c>
      <c r="J9" s="924"/>
      <c r="L9" s="150"/>
    </row>
    <row r="10" spans="1:12">
      <c r="A10" s="645" t="s">
        <v>603</v>
      </c>
      <c r="B10" s="1801">
        <v>268329160.79999948</v>
      </c>
      <c r="C10" s="1801">
        <v>332315130.31</v>
      </c>
      <c r="D10" s="1801">
        <v>397296950.48000002</v>
      </c>
      <c r="E10" s="1801">
        <v>430383269.98000002</v>
      </c>
      <c r="F10" s="1801">
        <v>527570772.45999998</v>
      </c>
      <c r="G10" s="1801">
        <v>301506310.89999998</v>
      </c>
      <c r="H10" s="646">
        <f t="shared" si="0"/>
        <v>2257401594.9299994</v>
      </c>
      <c r="J10" s="924"/>
      <c r="L10" s="150"/>
    </row>
    <row r="11" spans="1:12">
      <c r="A11" s="645" t="s">
        <v>604</v>
      </c>
      <c r="B11" s="1801">
        <v>270718379.74999899</v>
      </c>
      <c r="C11" s="1801">
        <v>320172115.23000002</v>
      </c>
      <c r="D11" s="1801">
        <v>341527841.87</v>
      </c>
      <c r="E11" s="1801">
        <v>424786435.99000001</v>
      </c>
      <c r="F11" s="1801">
        <v>538605415.06999993</v>
      </c>
      <c r="G11" s="1801">
        <v>287433168.08999997</v>
      </c>
      <c r="H11" s="646">
        <f t="shared" si="0"/>
        <v>2183243355.999999</v>
      </c>
      <c r="J11" s="924"/>
      <c r="L11" s="150"/>
    </row>
    <row r="12" spans="1:12">
      <c r="A12" s="645" t="s">
        <v>605</v>
      </c>
      <c r="B12" s="1801">
        <v>245564434.42999899</v>
      </c>
      <c r="C12" s="1801">
        <v>293474653.62</v>
      </c>
      <c r="D12" s="1801">
        <v>326102689.31</v>
      </c>
      <c r="E12" s="1801">
        <v>413484493.33000004</v>
      </c>
      <c r="F12" s="1801">
        <v>623389562.01999998</v>
      </c>
      <c r="G12" s="1801">
        <v>302620647.62</v>
      </c>
      <c r="H12" s="646">
        <f t="shared" si="0"/>
        <v>2204636480.329999</v>
      </c>
      <c r="J12" s="924"/>
      <c r="L12" s="150"/>
    </row>
    <row r="13" spans="1:12">
      <c r="A13" s="645" t="s">
        <v>606</v>
      </c>
      <c r="B13" s="1801">
        <v>252949614.6499995</v>
      </c>
      <c r="C13" s="1801">
        <v>299291569.37</v>
      </c>
      <c r="D13" s="1801">
        <v>344685486.81999999</v>
      </c>
      <c r="E13" s="1801">
        <v>323315954.62</v>
      </c>
      <c r="F13" s="1801">
        <v>356878921.99000001</v>
      </c>
      <c r="G13" s="1801">
        <v>165694176.97</v>
      </c>
      <c r="H13" s="646">
        <f t="shared" si="0"/>
        <v>1742815724.4199996</v>
      </c>
      <c r="J13" s="924"/>
      <c r="L13" s="150"/>
    </row>
    <row r="14" spans="1:12">
      <c r="A14" s="645" t="s">
        <v>607</v>
      </c>
      <c r="B14" s="1801">
        <v>136957234.84999949</v>
      </c>
      <c r="C14" s="1801">
        <v>162904512.19</v>
      </c>
      <c r="D14" s="1801">
        <v>183917908.27000001</v>
      </c>
      <c r="E14" s="1801">
        <v>183060302.36000001</v>
      </c>
      <c r="F14" s="1801">
        <f>213460070.03</f>
        <v>213460070.03</v>
      </c>
      <c r="G14" s="1801">
        <v>155851425.62</v>
      </c>
      <c r="H14" s="646">
        <f t="shared" si="0"/>
        <v>1036151453.3199995</v>
      </c>
      <c r="J14" s="924"/>
      <c r="L14" s="150"/>
    </row>
    <row r="15" spans="1:12">
      <c r="A15" s="645" t="s">
        <v>899</v>
      </c>
      <c r="B15" s="1801">
        <v>0</v>
      </c>
      <c r="C15" s="1801">
        <v>0</v>
      </c>
      <c r="D15" s="1801">
        <v>0</v>
      </c>
      <c r="E15" s="1801">
        <v>0</v>
      </c>
      <c r="F15" s="1801">
        <v>17472887.459999997</v>
      </c>
      <c r="G15" s="1801">
        <v>156246967.06999999</v>
      </c>
      <c r="H15" s="646">
        <f t="shared" si="0"/>
        <v>173719854.53</v>
      </c>
      <c r="J15" s="924"/>
      <c r="L15" s="150"/>
    </row>
    <row r="16" spans="1:12">
      <c r="A16" s="645" t="s">
        <v>990</v>
      </c>
      <c r="B16" s="1801">
        <v>0</v>
      </c>
      <c r="C16" s="1801">
        <v>0</v>
      </c>
      <c r="D16" s="1801">
        <v>0</v>
      </c>
      <c r="E16" s="1801">
        <v>0</v>
      </c>
      <c r="F16" s="1801">
        <v>0</v>
      </c>
      <c r="G16" s="1801">
        <v>2257344.1</v>
      </c>
      <c r="H16" s="646">
        <f t="shared" si="0"/>
        <v>2257344.1</v>
      </c>
      <c r="J16" s="924"/>
      <c r="L16" s="150"/>
    </row>
    <row r="17" spans="1:12">
      <c r="A17" s="645" t="s">
        <v>608</v>
      </c>
      <c r="B17" s="1801">
        <v>116692988.65000001</v>
      </c>
      <c r="C17" s="1801">
        <v>0</v>
      </c>
      <c r="D17" s="1801">
        <v>0</v>
      </c>
      <c r="E17" s="1801">
        <v>0</v>
      </c>
      <c r="F17" s="1801">
        <v>0</v>
      </c>
      <c r="G17" s="1801">
        <v>0</v>
      </c>
      <c r="H17" s="646">
        <f t="shared" si="0"/>
        <v>116692988.65000001</v>
      </c>
      <c r="J17" s="924"/>
      <c r="L17" s="150"/>
    </row>
    <row r="18" spans="1:12">
      <c r="A18" s="645" t="s">
        <v>609</v>
      </c>
      <c r="B18" s="1801">
        <v>63617457.140000001</v>
      </c>
      <c r="C18" s="1801">
        <v>0</v>
      </c>
      <c r="D18" s="1801">
        <v>0</v>
      </c>
      <c r="E18" s="1801">
        <v>0</v>
      </c>
      <c r="F18" s="1801">
        <v>0</v>
      </c>
      <c r="G18" s="1801">
        <v>0</v>
      </c>
      <c r="H18" s="646">
        <f t="shared" si="0"/>
        <v>63617457.140000001</v>
      </c>
      <c r="J18" s="924"/>
      <c r="L18" s="150"/>
    </row>
    <row r="19" spans="1:12" s="1895" customFormat="1" ht="12">
      <c r="A19" s="1891" t="s">
        <v>597</v>
      </c>
      <c r="B19" s="1892">
        <f t="shared" ref="B19:F19" si="1">SUM(B4:B18)</f>
        <v>30780543696.189991</v>
      </c>
      <c r="C19" s="1892">
        <f t="shared" si="1"/>
        <v>42728263877.930008</v>
      </c>
      <c r="D19" s="1892">
        <f t="shared" si="1"/>
        <v>49985579853.709999</v>
      </c>
      <c r="E19" s="1892">
        <f t="shared" si="1"/>
        <v>63098076439.209999</v>
      </c>
      <c r="F19" s="1892">
        <f t="shared" si="1"/>
        <v>80537728902.880035</v>
      </c>
      <c r="G19" s="1892">
        <f>SUM(G4:G18)</f>
        <v>43134188191.770004</v>
      </c>
      <c r="H19" s="1893">
        <f>SUM(H4:H18)</f>
        <v>310264380961.69006</v>
      </c>
      <c r="I19" s="1894"/>
    </row>
    <row r="20" spans="1:12">
      <c r="A20" s="2366" t="s">
        <v>962</v>
      </c>
      <c r="B20" s="2366"/>
      <c r="C20" s="2366"/>
      <c r="D20" s="2366"/>
      <c r="E20" s="2366"/>
      <c r="F20" s="1666"/>
      <c r="I20" s="923"/>
    </row>
    <row r="21" spans="1:12">
      <c r="A21" s="1896" t="s">
        <v>963</v>
      </c>
      <c r="B21" s="1896"/>
      <c r="C21" s="1897"/>
      <c r="D21" s="1898"/>
      <c r="E21" s="1896"/>
    </row>
    <row r="22" spans="1:12">
      <c r="C22" s="1802"/>
      <c r="D22" s="1802"/>
      <c r="E22" s="1802"/>
      <c r="F22" s="1802"/>
    </row>
    <row r="23" spans="1:12">
      <c r="B23" s="1803"/>
      <c r="C23" s="1803"/>
      <c r="D23" s="1803"/>
      <c r="E23" s="1803"/>
      <c r="F23" s="1803"/>
      <c r="G23" s="1803"/>
    </row>
    <row r="24" spans="1:12">
      <c r="C24" s="1802"/>
      <c r="D24" s="1802"/>
      <c r="E24" s="1802"/>
      <c r="F24" s="1803"/>
    </row>
    <row r="25" spans="1:12">
      <c r="C25" s="1802"/>
      <c r="D25" s="1802"/>
      <c r="E25" s="1802"/>
      <c r="F25" s="1802"/>
    </row>
    <row r="26" spans="1:12">
      <c r="C26" s="1802"/>
      <c r="D26" s="1802"/>
      <c r="E26" s="1802"/>
      <c r="F26" s="1802"/>
    </row>
    <row r="27" spans="1:12">
      <c r="C27" s="1802"/>
      <c r="D27" s="1802"/>
      <c r="E27" s="1802"/>
      <c r="F27" s="1802"/>
    </row>
    <row r="28" spans="1:12">
      <c r="C28" s="1802"/>
      <c r="D28" s="1802"/>
      <c r="E28" s="1802"/>
      <c r="F28" s="1802"/>
    </row>
    <row r="29" spans="1:12">
      <c r="C29" s="1802"/>
      <c r="D29" s="1802"/>
      <c r="E29" s="1802"/>
      <c r="F29" s="1802"/>
    </row>
    <row r="30" spans="1:12">
      <c r="C30" s="1802"/>
      <c r="D30" s="1802"/>
      <c r="E30" s="1802"/>
      <c r="F30" s="1802"/>
    </row>
    <row r="31" spans="1:12">
      <c r="C31" s="1802"/>
      <c r="D31" s="1802"/>
      <c r="E31" s="1802"/>
      <c r="F31" s="1802"/>
    </row>
    <row r="32" spans="1:12">
      <c r="C32" s="1802"/>
      <c r="D32" s="1802"/>
      <c r="E32" s="1802"/>
      <c r="F32" s="1802"/>
    </row>
    <row r="33" spans="3:6">
      <c r="C33" s="1802"/>
      <c r="D33" s="1802"/>
      <c r="E33" s="1802"/>
      <c r="F33" s="1802"/>
    </row>
    <row r="35" spans="3:6">
      <c r="C35" s="1804"/>
    </row>
  </sheetData>
  <mergeCells count="3">
    <mergeCell ref="A1:H1"/>
    <mergeCell ref="A2:C2"/>
    <mergeCell ref="A20:E20"/>
  </mergeCells>
  <pageMargins left="0.7" right="0.7" top="0.75" bottom="0.75" header="0.3" footer="0.3"/>
  <pageSetup scale="4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9" zoomScaleNormal="100" zoomScaleSheetLayoutView="79" workbookViewId="0">
      <pane ySplit="1" topLeftCell="A2" activePane="bottomLeft" state="frozen"/>
      <selection pane="bottomLeft" activeCell="L1" sqref="L1:Q1048576"/>
    </sheetView>
  </sheetViews>
  <sheetFormatPr baseColWidth="10" defaultColWidth="11.42578125" defaultRowHeight="22.5" customHeight="1"/>
  <cols>
    <col min="1" max="1" width="16.7109375" style="73" customWidth="1"/>
    <col min="2" max="2" width="23.140625" style="1198" customWidth="1"/>
    <col min="3" max="3" width="16.7109375" style="1198" customWidth="1"/>
    <col min="4" max="4" width="18.28515625" style="1198" customWidth="1"/>
    <col min="5" max="5" width="15.7109375" style="1198" customWidth="1"/>
    <col min="6" max="6" width="24.7109375" style="73" bestFit="1" customWidth="1"/>
    <col min="7" max="7" width="27.42578125" style="73" customWidth="1"/>
    <col min="8" max="8" width="21" style="73" customWidth="1"/>
    <col min="9" max="9" width="18.140625" style="73" customWidth="1"/>
    <col min="10" max="10" width="18" style="73" customWidth="1"/>
    <col min="11" max="11" width="2.140625" style="73" customWidth="1"/>
    <col min="12" max="16384" width="11.42578125" style="73"/>
  </cols>
  <sheetData>
    <row r="1" spans="1:12" ht="71.25" customHeight="1">
      <c r="A1" s="2367"/>
      <c r="B1" s="2367"/>
      <c r="C1" s="2367"/>
      <c r="D1" s="2367"/>
      <c r="E1" s="2367"/>
      <c r="F1" s="2367"/>
      <c r="G1" s="2367"/>
      <c r="H1" s="2367"/>
      <c r="I1" s="2367"/>
      <c r="J1" s="2367"/>
      <c r="K1" s="2367"/>
    </row>
    <row r="2" spans="1:12" ht="4.5" customHeight="1">
      <c r="A2" s="2368"/>
      <c r="B2" s="2368"/>
      <c r="C2" s="2368"/>
      <c r="D2" s="2368"/>
      <c r="E2" s="2368"/>
      <c r="F2" s="2368"/>
      <c r="G2" s="2368"/>
      <c r="H2" s="2368"/>
      <c r="I2" s="2368"/>
      <c r="J2" s="2368"/>
      <c r="K2" s="109"/>
    </row>
    <row r="3" spans="1:12" ht="53.25" customHeight="1">
      <c r="A3" s="376" t="s">
        <v>32</v>
      </c>
      <c r="B3" s="374" t="s">
        <v>916</v>
      </c>
      <c r="C3" s="374" t="s">
        <v>915</v>
      </c>
      <c r="D3" s="374" t="s">
        <v>877</v>
      </c>
      <c r="E3" s="375" t="s">
        <v>192</v>
      </c>
    </row>
    <row r="4" spans="1:12" ht="16.5" customHeight="1">
      <c r="A4" s="1209">
        <v>2005</v>
      </c>
      <c r="B4" s="1764">
        <v>23031.69</v>
      </c>
      <c r="C4" s="1763"/>
      <c r="D4" s="1762">
        <v>1020002</v>
      </c>
      <c r="E4" s="1761">
        <f t="shared" ref="E4:E11" si="0">B4/D4</f>
        <v>2.2580043960698116E-2</v>
      </c>
    </row>
    <row r="5" spans="1:12" ht="16.5" customHeight="1">
      <c r="A5" s="1209">
        <v>2006</v>
      </c>
      <c r="B5" s="1760">
        <v>33521.17</v>
      </c>
      <c r="C5" s="1759">
        <f>B5/B4-1</f>
        <v>0.45543683507376143</v>
      </c>
      <c r="D5" s="1758">
        <v>1189801.8999999999</v>
      </c>
      <c r="E5" s="1757">
        <f t="shared" si="0"/>
        <v>2.817374051932511E-2</v>
      </c>
      <c r="L5" s="40"/>
    </row>
    <row r="6" spans="1:12" ht="16.5" customHeight="1">
      <c r="A6" s="1209">
        <v>2007</v>
      </c>
      <c r="B6" s="1760">
        <v>48918.54</v>
      </c>
      <c r="C6" s="1759">
        <f t="shared" ref="C6:C13" si="1">B6/B5-1</f>
        <v>0.45933271422208732</v>
      </c>
      <c r="D6" s="1758">
        <v>1364210.3</v>
      </c>
      <c r="E6" s="1757">
        <f t="shared" si="0"/>
        <v>3.5858503633933857E-2</v>
      </c>
      <c r="L6" s="40"/>
    </row>
    <row r="7" spans="1:12" ht="16.5" customHeight="1">
      <c r="A7" s="1209">
        <v>2008</v>
      </c>
      <c r="B7" s="1760">
        <v>68371.91</v>
      </c>
      <c r="C7" s="1759">
        <f t="shared" si="1"/>
        <v>0.39766865486991243</v>
      </c>
      <c r="D7" s="1758">
        <v>1576162.8</v>
      </c>
      <c r="E7" s="1757">
        <f t="shared" si="0"/>
        <v>4.3378710625577514E-2</v>
      </c>
      <c r="H7" s="156"/>
      <c r="L7" s="40"/>
    </row>
    <row r="8" spans="1:12" ht="16.5" customHeight="1">
      <c r="A8" s="1209">
        <v>2009</v>
      </c>
      <c r="B8" s="1760">
        <v>94318.74</v>
      </c>
      <c r="C8" s="1759">
        <f t="shared" si="1"/>
        <v>0.37949546824127034</v>
      </c>
      <c r="D8" s="1758">
        <v>1678762.6</v>
      </c>
      <c r="E8" s="1757">
        <f>B8/D8</f>
        <v>5.6183488957878856E-2</v>
      </c>
      <c r="L8" s="40"/>
    </row>
    <row r="9" spans="1:12" ht="16.5" customHeight="1">
      <c r="A9" s="1209">
        <v>2010</v>
      </c>
      <c r="B9" s="1760">
        <v>120339.19</v>
      </c>
      <c r="C9" s="1759">
        <f t="shared" si="1"/>
        <v>0.27587783721453452</v>
      </c>
      <c r="D9" s="1758">
        <v>1901896.7</v>
      </c>
      <c r="E9" s="1757">
        <f t="shared" si="0"/>
        <v>6.3273252432689955E-2</v>
      </c>
      <c r="I9" s="74"/>
      <c r="J9" s="74"/>
      <c r="K9" s="74"/>
      <c r="L9" s="40"/>
    </row>
    <row r="10" spans="1:12" s="69" customFormat="1" ht="16.5" customHeight="1">
      <c r="A10" s="1209">
        <v>2011</v>
      </c>
      <c r="B10" s="1760">
        <v>154672.16</v>
      </c>
      <c r="C10" s="1759">
        <f t="shared" si="1"/>
        <v>0.28530165443194355</v>
      </c>
      <c r="D10" s="1758">
        <v>2119301.7999999998</v>
      </c>
      <c r="E10" s="1757">
        <f t="shared" si="0"/>
        <v>7.2982602100370983E-2</v>
      </c>
      <c r="F10" s="110"/>
      <c r="G10" s="40"/>
      <c r="H10" s="73"/>
      <c r="L10" s="40"/>
    </row>
    <row r="11" spans="1:12" s="69" customFormat="1" ht="16.5" customHeight="1">
      <c r="A11" s="1209">
        <v>2012</v>
      </c>
      <c r="B11" s="1760">
        <v>198249.65</v>
      </c>
      <c r="C11" s="1759">
        <f t="shared" si="1"/>
        <v>0.28174100626770837</v>
      </c>
      <c r="D11" s="1758">
        <v>2316783.7000000002</v>
      </c>
      <c r="E11" s="1757">
        <f t="shared" si="0"/>
        <v>8.5571065611347308E-2</v>
      </c>
      <c r="F11" s="110"/>
      <c r="H11" s="73"/>
      <c r="L11" s="40"/>
    </row>
    <row r="12" spans="1:12" s="69" customFormat="1" ht="16.5" customHeight="1">
      <c r="A12" s="1209">
        <v>2013</v>
      </c>
      <c r="B12" s="1760">
        <v>248516.38566900001</v>
      </c>
      <c r="C12" s="1759">
        <f t="shared" si="1"/>
        <v>0.25355270825951015</v>
      </c>
      <c r="D12" s="1758">
        <v>2534067.7999999998</v>
      </c>
      <c r="E12" s="1757">
        <f>B12/D12</f>
        <v>9.8070140691973604E-2</v>
      </c>
      <c r="F12" s="110"/>
      <c r="H12" s="73"/>
      <c r="L12" s="40"/>
    </row>
    <row r="13" spans="1:12" s="69" customFormat="1" ht="16.5" customHeight="1">
      <c r="A13" s="1209">
        <v>2014</v>
      </c>
      <c r="B13" s="1760">
        <v>305297.32352799998</v>
      </c>
      <c r="C13" s="1759">
        <f t="shared" si="1"/>
        <v>0.2284796541932117</v>
      </c>
      <c r="D13" s="1758">
        <v>2786229.7038019407</v>
      </c>
      <c r="E13" s="1757">
        <f>B13/D13</f>
        <v>0.10957363748990527</v>
      </c>
      <c r="F13" s="110"/>
      <c r="H13" s="73"/>
      <c r="L13" s="40"/>
    </row>
    <row r="14" spans="1:12" s="956" customFormat="1" ht="16.5" customHeight="1">
      <c r="A14" s="1209">
        <v>2015</v>
      </c>
      <c r="B14" s="1760">
        <v>367708.87092800002</v>
      </c>
      <c r="C14" s="1759">
        <f>B14/B13-1</f>
        <v>0.20442874073960238</v>
      </c>
      <c r="D14" s="1758">
        <f>3068138700000/1000000</f>
        <v>3068138.7</v>
      </c>
      <c r="E14" s="1757">
        <f>B14/D14</f>
        <v>0.1198475384857927</v>
      </c>
      <c r="F14" s="110"/>
      <c r="H14" s="73"/>
      <c r="L14" s="40"/>
    </row>
    <row r="15" spans="1:12" s="956" customFormat="1" ht="16.5" customHeight="1">
      <c r="A15" s="1209">
        <v>2016</v>
      </c>
      <c r="B15" s="1760">
        <v>436929.96823200001</v>
      </c>
      <c r="C15" s="1759">
        <v>0.18824973444155502</v>
      </c>
      <c r="D15" s="1758">
        <v>3298427</v>
      </c>
      <c r="E15" s="1757">
        <v>0.13300480292241038</v>
      </c>
      <c r="F15" s="1760"/>
      <c r="H15" s="73"/>
      <c r="L15" s="40"/>
    </row>
    <row r="16" spans="1:12" s="69" customFormat="1" ht="16.5" customHeight="1">
      <c r="A16" s="1341" t="s">
        <v>1007</v>
      </c>
      <c r="B16" s="1826">
        <f>510410432147/1000000</f>
        <v>510410.43214699998</v>
      </c>
      <c r="C16" s="1756">
        <f>B16/B14-1</f>
        <v>0.38808299853865069</v>
      </c>
      <c r="D16" s="1755">
        <v>3298427</v>
      </c>
      <c r="E16" s="1754">
        <f>B16/D16</f>
        <v>0.15474358903410626</v>
      </c>
      <c r="F16" s="110"/>
      <c r="H16" s="73"/>
      <c r="L16" s="40"/>
    </row>
    <row r="17" spans="1:12" ht="29.25" customHeight="1">
      <c r="A17" s="2369" t="s">
        <v>957</v>
      </c>
      <c r="B17" s="2370"/>
      <c r="C17" s="2370"/>
      <c r="D17" s="2370"/>
      <c r="E17" s="2370"/>
      <c r="F17" s="110"/>
      <c r="G17" s="69"/>
      <c r="I17" s="69"/>
      <c r="L17" s="40"/>
    </row>
    <row r="19" spans="1:12" ht="22.5" customHeight="1">
      <c r="K19" s="75"/>
    </row>
    <row r="20" spans="1:12" ht="22.5" customHeight="1">
      <c r="K20" s="7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3"/>
  <sheetViews>
    <sheetView showGridLines="0" view="pageBreakPreview" zoomScale="55" zoomScaleNormal="100" zoomScaleSheetLayoutView="55" workbookViewId="0">
      <selection activeCell="I42" sqref="I42"/>
    </sheetView>
  </sheetViews>
  <sheetFormatPr baseColWidth="10" defaultColWidth="11.42578125" defaultRowHeight="15"/>
  <cols>
    <col min="1" max="1" width="45.7109375" style="378" customWidth="1"/>
    <col min="2" max="2" width="32.28515625" style="378" customWidth="1"/>
    <col min="3" max="3" width="22.140625" style="378" customWidth="1"/>
    <col min="4" max="4" width="24.28515625" style="378" customWidth="1"/>
    <col min="5" max="5" width="38.7109375" style="378" customWidth="1"/>
    <col min="6" max="6" width="24.85546875" style="378" customWidth="1"/>
    <col min="7" max="7" width="17.140625" style="378" customWidth="1"/>
    <col min="8" max="16384" width="11.42578125" style="378"/>
  </cols>
  <sheetData>
    <row r="1" spans="1:7" ht="78.75" customHeight="1">
      <c r="A1" s="2288"/>
      <c r="B1" s="2288"/>
      <c r="C1" s="2288"/>
      <c r="D1" s="2288"/>
      <c r="E1" s="2288"/>
      <c r="F1" s="2288"/>
      <c r="G1" s="2288"/>
    </row>
    <row r="2" spans="1:7" ht="16.5" customHeight="1"/>
    <row r="3" spans="1:7" ht="18.75" customHeight="1">
      <c r="A3" s="382" t="s">
        <v>535</v>
      </c>
      <c r="B3" s="383" t="s">
        <v>902</v>
      </c>
      <c r="C3" s="382" t="s">
        <v>536</v>
      </c>
      <c r="D3" s="1166"/>
      <c r="E3" s="1166"/>
      <c r="F3" s="1166"/>
      <c r="G3" s="1166"/>
    </row>
    <row r="4" spans="1:7" ht="15.75">
      <c r="A4" s="384" t="s">
        <v>537</v>
      </c>
      <c r="B4" s="1640">
        <v>208177940875.29999</v>
      </c>
      <c r="C4" s="731">
        <f t="shared" ref="C4:C11" si="0">B4/$B$12</f>
        <v>0.4651977553148392</v>
      </c>
      <c r="D4" s="1166"/>
      <c r="E4" s="1166"/>
      <c r="F4" s="1166"/>
      <c r="G4" s="1166"/>
    </row>
    <row r="5" spans="1:7" ht="15.75">
      <c r="A5" s="384" t="s">
        <v>949</v>
      </c>
      <c r="B5" s="1640">
        <v>9822897408.6100006</v>
      </c>
      <c r="C5" s="731">
        <f t="shared" si="0"/>
        <v>2.1950403611257441E-2</v>
      </c>
      <c r="D5" s="1166"/>
      <c r="E5" s="1166"/>
      <c r="F5" s="1166"/>
      <c r="G5" s="1166"/>
    </row>
    <row r="6" spans="1:7" ht="15.75">
      <c r="A6" s="384" t="s">
        <v>896</v>
      </c>
      <c r="B6" s="1640">
        <v>81349570547.830002</v>
      </c>
      <c r="C6" s="731">
        <f t="shared" si="0"/>
        <v>0.18178505107486517</v>
      </c>
      <c r="D6" s="1226"/>
      <c r="E6" s="1226"/>
      <c r="F6" s="1226"/>
      <c r="G6" s="1226"/>
    </row>
    <row r="7" spans="1:7" ht="15.75">
      <c r="A7" s="384" t="s">
        <v>538</v>
      </c>
      <c r="B7" s="1640">
        <v>1006686080.05</v>
      </c>
      <c r="C7" s="731">
        <f t="shared" si="0"/>
        <v>2.2495568107596675E-3</v>
      </c>
      <c r="D7" s="1166"/>
      <c r="E7" s="1166"/>
      <c r="F7" s="1166"/>
      <c r="G7" s="1166"/>
    </row>
    <row r="8" spans="1:7" ht="15.75">
      <c r="A8" s="384" t="s">
        <v>194</v>
      </c>
      <c r="B8" s="1640">
        <v>21827208950.400002</v>
      </c>
      <c r="C8" s="731">
        <f t="shared" si="0"/>
        <v>4.8775430123964694E-2</v>
      </c>
      <c r="D8" s="1166"/>
      <c r="E8" s="1166"/>
      <c r="F8" s="1166"/>
      <c r="G8" s="1166"/>
    </row>
    <row r="9" spans="1:7" ht="15.75">
      <c r="A9" s="384" t="s">
        <v>539</v>
      </c>
      <c r="B9" s="1640">
        <v>123233694548.17</v>
      </c>
      <c r="C9" s="731">
        <f t="shared" si="0"/>
        <v>0.27537998426693588</v>
      </c>
      <c r="D9" s="1166"/>
      <c r="E9" s="1166"/>
      <c r="F9" s="1166"/>
      <c r="G9" s="1166"/>
    </row>
    <row r="10" spans="1:7" ht="15.75">
      <c r="A10" s="384" t="s">
        <v>950</v>
      </c>
      <c r="B10" s="1640">
        <v>1551179486.7</v>
      </c>
      <c r="C10" s="731">
        <f t="shared" si="0"/>
        <v>3.4662904833683166E-3</v>
      </c>
      <c r="D10" s="40"/>
      <c r="E10" s="40"/>
      <c r="F10" s="40"/>
      <c r="G10" s="40"/>
    </row>
    <row r="11" spans="1:7" ht="15.75">
      <c r="A11" s="384" t="s">
        <v>897</v>
      </c>
      <c r="B11" s="1640">
        <v>535003920</v>
      </c>
      <c r="C11" s="731">
        <f t="shared" si="0"/>
        <v>1.1955283140096106E-3</v>
      </c>
      <c r="D11" s="40"/>
      <c r="E11" s="40"/>
      <c r="F11" s="40"/>
      <c r="G11" s="40"/>
    </row>
    <row r="12" spans="1:7" ht="15.75">
      <c r="A12" s="382" t="s">
        <v>17</v>
      </c>
      <c r="B12" s="1562">
        <f>SUM(B4:B11)</f>
        <v>447504181817.06</v>
      </c>
      <c r="C12" s="732">
        <f>SUM(C4:C11)</f>
        <v>1</v>
      </c>
      <c r="D12" s="1166"/>
      <c r="E12" s="1166"/>
      <c r="F12" s="1166"/>
    </row>
    <row r="13" spans="1:7" s="1903" customFormat="1">
      <c r="A13" s="1899" t="s">
        <v>991</v>
      </c>
      <c r="B13" s="1900"/>
      <c r="C13" s="1901"/>
      <c r="D13" s="1902"/>
    </row>
  </sheetData>
  <mergeCells count="1">
    <mergeCell ref="A1:G1"/>
  </mergeCells>
  <printOptions horizontalCentered="1" verticalCentered="1"/>
  <pageMargins left="0.4" right="0.4" top="0.25" bottom="0.25" header="0.3" footer="0.3"/>
  <pageSetup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29"/>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26.5703125" style="149" customWidth="1"/>
    <col min="2" max="2" width="23.28515625" style="149" customWidth="1"/>
    <col min="3" max="3" width="15" style="149" customWidth="1"/>
    <col min="4" max="4" width="27.85546875" style="149" customWidth="1"/>
    <col min="5" max="5" width="24.85546875" style="149" customWidth="1"/>
    <col min="6" max="6" width="23.42578125" style="149" customWidth="1"/>
    <col min="7" max="7" width="21" style="149" customWidth="1"/>
    <col min="8" max="8" width="20.28515625" style="149" customWidth="1"/>
    <col min="9" max="9" width="19.42578125" style="149" bestFit="1" customWidth="1"/>
    <col min="10" max="16384" width="11.42578125" style="149"/>
  </cols>
  <sheetData>
    <row r="1" spans="1:9" ht="75" customHeight="1">
      <c r="A1" s="2371"/>
      <c r="B1" s="2372"/>
      <c r="C1" s="2372"/>
      <c r="D1" s="2372"/>
      <c r="E1" s="2372"/>
      <c r="F1" s="2372"/>
      <c r="G1" s="2372"/>
      <c r="H1" s="2372"/>
      <c r="I1" s="148"/>
    </row>
    <row r="2" spans="1:9" ht="6.75" customHeight="1">
      <c r="A2" s="2365"/>
      <c r="B2" s="2365"/>
      <c r="C2" s="2365"/>
    </row>
    <row r="3" spans="1:9" s="1555" customFormat="1" ht="21.75" customHeight="1">
      <c r="A3" s="1554" t="s">
        <v>397</v>
      </c>
      <c r="B3" s="1558" t="s">
        <v>903</v>
      </c>
      <c r="C3" s="1554" t="s">
        <v>29</v>
      </c>
    </row>
    <row r="4" spans="1:9">
      <c r="A4" s="385" t="s">
        <v>398</v>
      </c>
      <c r="B4" s="1556">
        <v>123233694548.17</v>
      </c>
      <c r="C4" s="1495">
        <f t="shared" ref="C4:C10" si="0">+B4/$B$11</f>
        <v>0.27537998426693588</v>
      </c>
      <c r="D4" s="959"/>
      <c r="E4" s="959"/>
      <c r="F4" s="959"/>
      <c r="G4" s="959"/>
      <c r="H4" s="959"/>
    </row>
    <row r="5" spans="1:9">
      <c r="A5" s="385" t="s">
        <v>416</v>
      </c>
      <c r="B5" s="1556">
        <v>87405592683.550003</v>
      </c>
      <c r="C5" s="1495">
        <f t="shared" si="0"/>
        <v>0.19531793497134617</v>
      </c>
      <c r="D5" s="959"/>
      <c r="E5" s="959"/>
      <c r="F5" s="959"/>
      <c r="G5" s="959"/>
      <c r="H5" s="959"/>
      <c r="I5" s="1243"/>
    </row>
    <row r="6" spans="1:9">
      <c r="A6" s="385" t="s">
        <v>417</v>
      </c>
      <c r="B6" s="1556">
        <v>120534295759.91</v>
      </c>
      <c r="C6" s="1495">
        <f t="shared" si="0"/>
        <v>0.26934786457299409</v>
      </c>
      <c r="D6" s="1195"/>
      <c r="E6" s="1195"/>
      <c r="F6" s="1195"/>
      <c r="G6" s="1195"/>
      <c r="H6" s="1195"/>
      <c r="I6" s="1243"/>
    </row>
    <row r="7" spans="1:9">
      <c r="A7" s="385" t="s">
        <v>406</v>
      </c>
      <c r="B7" s="1556">
        <v>56740187754.849998</v>
      </c>
      <c r="C7" s="1495">
        <f t="shared" si="0"/>
        <v>0.12679253079705394</v>
      </c>
      <c r="D7" s="960"/>
      <c r="E7" s="960"/>
      <c r="F7" s="960"/>
      <c r="G7" s="960"/>
      <c r="H7" s="960"/>
      <c r="I7" s="1243"/>
    </row>
    <row r="8" spans="1:9">
      <c r="A8" s="385" t="s">
        <v>881</v>
      </c>
      <c r="B8" s="1556">
        <v>35438966281.640007</v>
      </c>
      <c r="C8" s="1495">
        <f t="shared" si="0"/>
        <v>7.9192480699828358E-2</v>
      </c>
      <c r="D8" s="959"/>
      <c r="E8" s="959"/>
      <c r="F8" s="959"/>
      <c r="G8" s="959"/>
      <c r="H8" s="959"/>
      <c r="I8" s="1243"/>
    </row>
    <row r="9" spans="1:9">
      <c r="A9" s="385" t="s">
        <v>399</v>
      </c>
      <c r="B9" s="1556">
        <v>14395255146.93</v>
      </c>
      <c r="C9" s="1495">
        <f t="shared" si="0"/>
        <v>3.2167867322443908E-2</v>
      </c>
      <c r="D9" s="959"/>
      <c r="E9" s="959"/>
      <c r="F9" s="959"/>
      <c r="G9" s="959"/>
      <c r="H9" s="959"/>
    </row>
    <row r="10" spans="1:9">
      <c r="A10" s="385" t="s">
        <v>400</v>
      </c>
      <c r="B10" s="1556">
        <v>9756189642.0100098</v>
      </c>
      <c r="C10" s="1495">
        <f t="shared" si="0"/>
        <v>2.1801337369397693E-2</v>
      </c>
      <c r="D10" s="959"/>
      <c r="E10" s="959"/>
      <c r="F10" s="959"/>
      <c r="G10" s="959"/>
      <c r="H10" s="959"/>
    </row>
    <row r="11" spans="1:9" s="1561" customFormat="1" ht="16.5" customHeight="1">
      <c r="A11" s="1559" t="s">
        <v>401</v>
      </c>
      <c r="B11" s="1557">
        <f>SUM(B4:B10)</f>
        <v>447504181817.06</v>
      </c>
      <c r="C11" s="1494">
        <f>SUM(C4:C10)</f>
        <v>1</v>
      </c>
      <c r="D11" s="1560"/>
      <c r="E11" s="1560"/>
      <c r="F11" s="1560"/>
      <c r="G11" s="1560"/>
      <c r="H11" s="1560"/>
    </row>
    <row r="12" spans="1:9">
      <c r="A12" s="196" t="s">
        <v>992</v>
      </c>
      <c r="B12" s="151"/>
      <c r="I12" s="150"/>
    </row>
    <row r="13" spans="1:9">
      <c r="B13" s="151"/>
    </row>
    <row r="14" spans="1:9">
      <c r="B14" s="151"/>
    </row>
    <row r="15" spans="1:9">
      <c r="B15" s="151"/>
    </row>
    <row r="16" spans="1:9">
      <c r="B16" s="151"/>
    </row>
    <row r="17" spans="2:2">
      <c r="B17" s="151"/>
    </row>
    <row r="18" spans="2:2">
      <c r="B18" s="151"/>
    </row>
    <row r="19" spans="2:2">
      <c r="B19" s="151"/>
    </row>
    <row r="20" spans="2:2">
      <c r="B20" s="151"/>
    </row>
    <row r="21" spans="2:2">
      <c r="B21" s="151"/>
    </row>
    <row r="22" spans="2:2">
      <c r="B22" s="151"/>
    </row>
    <row r="23" spans="2:2">
      <c r="B23" s="151"/>
    </row>
    <row r="24" spans="2:2">
      <c r="B24" s="151"/>
    </row>
    <row r="25" spans="2:2">
      <c r="B25" s="151"/>
    </row>
    <row r="26" spans="2:2">
      <c r="B26" s="151"/>
    </row>
    <row r="27" spans="2:2">
      <c r="B27" s="151"/>
    </row>
    <row r="28" spans="2:2">
      <c r="B28" s="151"/>
    </row>
    <row r="29" spans="2:2">
      <c r="B29" s="15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topLeftCell="C1" zoomScale="85" zoomScaleNormal="100" zoomScaleSheetLayoutView="85" workbookViewId="0">
      <selection activeCell="M1" sqref="M1:P1048576"/>
    </sheetView>
  </sheetViews>
  <sheetFormatPr baseColWidth="10" defaultColWidth="11.42578125" defaultRowHeight="15"/>
  <cols>
    <col min="1" max="3" width="11.42578125" style="69"/>
    <col min="4" max="4" width="18" style="69" customWidth="1"/>
    <col min="5" max="5" width="21.140625" style="69" customWidth="1"/>
    <col min="6" max="7" width="11.5703125" style="69" customWidth="1"/>
    <col min="8" max="8" width="16.28515625" style="69" customWidth="1"/>
    <col min="9" max="9" width="16.85546875" style="69" customWidth="1"/>
    <col min="10" max="10" width="16.5703125" style="69" customWidth="1"/>
    <col min="11" max="11" width="11.5703125" style="69" customWidth="1"/>
    <col min="12" max="12" width="1.85546875" style="956" customWidth="1"/>
    <col min="13" max="16384" width="11.42578125" style="69"/>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I23" sqref="I23"/>
    </sheetView>
  </sheetViews>
  <sheetFormatPr baseColWidth="10" defaultColWidth="11.42578125" defaultRowHeight="15"/>
  <cols>
    <col min="1" max="1" width="17.28515625" style="77" customWidth="1"/>
    <col min="2" max="2" width="19.28515625" style="77" customWidth="1"/>
    <col min="3" max="3" width="21.85546875" style="77" customWidth="1"/>
    <col min="4" max="11" width="11.42578125" style="77"/>
    <col min="12" max="12" width="18.7109375" style="77" customWidth="1"/>
    <col min="13" max="18" width="17.140625" style="77" customWidth="1"/>
    <col min="19" max="16384" width="11.42578125" style="77"/>
  </cols>
  <sheetData>
    <row r="1" spans="1:19" ht="72" customHeight="1">
      <c r="A1" s="2288"/>
      <c r="B1" s="2288"/>
      <c r="C1" s="2288"/>
      <c r="D1" s="2288"/>
      <c r="E1" s="2288"/>
      <c r="F1" s="2288"/>
      <c r="G1" s="2288"/>
      <c r="H1" s="2288"/>
      <c r="I1" s="2288"/>
      <c r="J1" s="2288"/>
      <c r="K1" s="2288"/>
      <c r="L1" s="2288"/>
      <c r="M1" s="2288"/>
      <c r="N1" s="2288"/>
      <c r="O1" s="2288"/>
      <c r="P1" s="2288"/>
      <c r="Q1" s="2288"/>
      <c r="R1" s="2288"/>
      <c r="S1" s="2288"/>
    </row>
    <row r="2" spans="1:19" ht="34.5" customHeight="1">
      <c r="A2" s="2376" t="s">
        <v>554</v>
      </c>
      <c r="B2" s="2376"/>
      <c r="C2" s="2376"/>
      <c r="D2" s="2376"/>
      <c r="E2" s="2376"/>
      <c r="F2" s="2376"/>
      <c r="G2" s="2376"/>
      <c r="H2" s="2376"/>
      <c r="I2" s="2376"/>
      <c r="J2" s="2376"/>
      <c r="K2" s="2376"/>
      <c r="L2" s="2376"/>
      <c r="M2" s="2376"/>
      <c r="N2" s="2376"/>
      <c r="O2" s="2376"/>
      <c r="P2" s="2376"/>
      <c r="Q2" s="2376"/>
      <c r="R2" s="2376"/>
      <c r="S2" s="2376"/>
    </row>
    <row r="3" spans="1:19" ht="51" customHeight="1">
      <c r="A3" s="2373" t="s">
        <v>153</v>
      </c>
      <c r="B3" s="2374"/>
      <c r="C3" s="2375"/>
      <c r="D3" s="95"/>
      <c r="E3" s="95"/>
      <c r="F3" s="95"/>
      <c r="G3" s="95"/>
      <c r="H3" s="95"/>
      <c r="I3" s="95"/>
      <c r="J3" s="95"/>
      <c r="K3" s="95"/>
      <c r="L3" s="95"/>
      <c r="M3" s="95"/>
      <c r="N3" s="95"/>
      <c r="O3" s="95"/>
      <c r="P3" s="95"/>
      <c r="Q3" s="95"/>
    </row>
    <row r="4" spans="1:19" ht="48" customHeight="1">
      <c r="A4" s="894" t="s">
        <v>32</v>
      </c>
      <c r="B4" s="895" t="s">
        <v>955</v>
      </c>
      <c r="C4" s="896" t="s">
        <v>152</v>
      </c>
      <c r="D4" s="95"/>
      <c r="E4" s="95"/>
      <c r="F4" s="95"/>
      <c r="G4" s="388"/>
      <c r="H4" s="388"/>
      <c r="I4" s="388"/>
      <c r="J4" s="388"/>
      <c r="K4" s="388"/>
      <c r="L4" s="95"/>
      <c r="M4" s="95"/>
      <c r="N4" s="95"/>
      <c r="O4" s="95"/>
      <c r="P4" s="95"/>
      <c r="Q4" s="95"/>
    </row>
    <row r="5" spans="1:19" ht="19.5" customHeight="1">
      <c r="A5" s="2069">
        <v>37956</v>
      </c>
      <c r="B5" s="2070">
        <v>0.24099999999999999</v>
      </c>
      <c r="C5" s="2071">
        <v>0.23569999999999999</v>
      </c>
      <c r="D5" s="95"/>
      <c r="E5" s="95"/>
      <c r="F5" s="95"/>
      <c r="G5" s="388"/>
      <c r="H5" s="388"/>
      <c r="I5" s="388"/>
      <c r="J5" s="388"/>
      <c r="K5" s="388"/>
      <c r="L5" s="95"/>
      <c r="M5" s="95"/>
      <c r="N5" s="95"/>
      <c r="O5" s="95"/>
      <c r="P5" s="95"/>
      <c r="Q5" s="95"/>
    </row>
    <row r="6" spans="1:19" ht="19.5" customHeight="1">
      <c r="A6" s="2072">
        <v>38139</v>
      </c>
      <c r="B6" s="2073">
        <v>0.25175884853706698</v>
      </c>
      <c r="C6" s="2074">
        <v>0.24867163477509091</v>
      </c>
      <c r="D6" s="95"/>
      <c r="E6" s="95"/>
      <c r="F6" s="95"/>
      <c r="G6" s="388"/>
      <c r="H6" s="388"/>
      <c r="I6" s="388"/>
      <c r="J6" s="388"/>
      <c r="K6" s="388"/>
      <c r="L6" s="95"/>
      <c r="M6" s="95"/>
      <c r="N6" s="95"/>
      <c r="O6" s="95"/>
      <c r="P6" s="95"/>
      <c r="Q6" s="95"/>
    </row>
    <row r="7" spans="1:19" ht="18.75">
      <c r="A7" s="2072">
        <v>38322</v>
      </c>
      <c r="B7" s="2073">
        <v>0.22987130488506399</v>
      </c>
      <c r="C7" s="2074">
        <v>0.238433752130429</v>
      </c>
      <c r="D7" s="95"/>
      <c r="E7" s="95"/>
      <c r="F7" s="95"/>
      <c r="G7" s="388"/>
      <c r="H7" s="388"/>
      <c r="I7" s="388"/>
      <c r="J7" s="388"/>
      <c r="K7" s="388"/>
      <c r="L7" s="95"/>
      <c r="M7" s="95"/>
      <c r="N7" s="95"/>
      <c r="O7" s="95"/>
      <c r="P7" s="95"/>
      <c r="Q7" s="95"/>
    </row>
    <row r="8" spans="1:19" ht="18.75">
      <c r="A8" s="2072">
        <v>38504</v>
      </c>
      <c r="B8" s="2073">
        <v>0.1992410770624177</v>
      </c>
      <c r="C8" s="2074">
        <v>0.20409561690347056</v>
      </c>
      <c r="D8" s="95"/>
      <c r="E8" s="95"/>
      <c r="F8" s="95"/>
      <c r="G8" s="388"/>
      <c r="H8" s="388"/>
      <c r="I8" s="388"/>
      <c r="J8" s="388"/>
      <c r="K8" s="388"/>
      <c r="L8" s="95"/>
      <c r="M8" s="95"/>
      <c r="N8" s="95"/>
      <c r="O8" s="95"/>
      <c r="P8" s="95"/>
      <c r="Q8" s="95"/>
    </row>
    <row r="9" spans="1:19" ht="15.75" customHeight="1">
      <c r="A9" s="2072">
        <v>38687</v>
      </c>
      <c r="B9" s="2073">
        <v>0.17089695553831788</v>
      </c>
      <c r="C9" s="2074">
        <v>0.16964146990989265</v>
      </c>
      <c r="D9" s="95"/>
      <c r="E9" s="95"/>
      <c r="F9" s="95"/>
      <c r="G9" s="388"/>
      <c r="H9" s="388"/>
      <c r="I9" s="388"/>
      <c r="J9" s="388"/>
      <c r="K9" s="388"/>
      <c r="L9" s="95"/>
      <c r="M9" s="95"/>
      <c r="N9" s="95"/>
      <c r="O9" s="95"/>
      <c r="P9" s="95"/>
      <c r="Q9" s="95"/>
    </row>
    <row r="10" spans="1:19" ht="15.75" customHeight="1">
      <c r="A10" s="2072">
        <v>38869</v>
      </c>
      <c r="B10" s="2073">
        <v>0.13300480636525761</v>
      </c>
      <c r="C10" s="2074">
        <v>0.13468173812691406</v>
      </c>
      <c r="D10" s="95"/>
      <c r="E10" s="95"/>
      <c r="F10" s="95"/>
      <c r="G10" s="388"/>
      <c r="H10" s="388"/>
      <c r="I10" s="388"/>
      <c r="J10" s="388"/>
      <c r="K10" s="388"/>
      <c r="L10" s="95"/>
      <c r="M10" s="95"/>
      <c r="N10" s="95"/>
      <c r="O10" s="95"/>
      <c r="P10" s="95"/>
      <c r="Q10" s="95"/>
    </row>
    <row r="11" spans="1:19" ht="18.75" customHeight="1">
      <c r="A11" s="2072">
        <v>39052</v>
      </c>
      <c r="B11" s="2073">
        <v>0.11468843642102869</v>
      </c>
      <c r="C11" s="2074">
        <v>0.11484584318471436</v>
      </c>
      <c r="D11" s="95"/>
      <c r="E11" s="95"/>
      <c r="F11" s="95"/>
      <c r="G11" s="388"/>
      <c r="H11" s="388"/>
      <c r="I11" s="388"/>
      <c r="J11" s="388"/>
      <c r="K11" s="388"/>
      <c r="L11" s="95"/>
      <c r="M11" s="95"/>
      <c r="N11" s="95"/>
      <c r="O11" s="95"/>
      <c r="P11" s="95"/>
      <c r="Q11" s="95"/>
    </row>
    <row r="12" spans="1:19" ht="18.75">
      <c r="A12" s="2072">
        <v>39234</v>
      </c>
      <c r="B12" s="2073">
        <v>9.4391360756030912E-2</v>
      </c>
      <c r="C12" s="2074">
        <v>9.4204840251650449E-2</v>
      </c>
      <c r="D12" s="95"/>
      <c r="E12" s="95"/>
      <c r="F12" s="95"/>
      <c r="G12" s="388"/>
      <c r="H12" s="388"/>
      <c r="I12" s="388"/>
      <c r="J12" s="388"/>
      <c r="K12" s="388"/>
      <c r="L12" s="95"/>
      <c r="M12" s="95"/>
      <c r="N12" s="95"/>
      <c r="O12" s="95"/>
      <c r="P12" s="95"/>
      <c r="Q12" s="95"/>
    </row>
    <row r="13" spans="1:19" ht="18.75">
      <c r="A13" s="2072">
        <v>39417</v>
      </c>
      <c r="B13" s="2073">
        <v>8.4768885030462301E-2</v>
      </c>
      <c r="C13" s="2074">
        <v>8.4401489702688598E-2</v>
      </c>
      <c r="D13" s="95"/>
      <c r="E13" s="95"/>
      <c r="F13" s="95"/>
      <c r="G13" s="388"/>
      <c r="H13" s="388"/>
      <c r="I13" s="388"/>
      <c r="J13" s="388"/>
      <c r="K13" s="388"/>
      <c r="L13" s="95"/>
      <c r="M13" s="95"/>
      <c r="N13" s="95"/>
      <c r="O13" s="95"/>
      <c r="P13" s="95"/>
      <c r="Q13" s="95"/>
    </row>
    <row r="14" spans="1:19" ht="18.75">
      <c r="A14" s="2072">
        <v>39600</v>
      </c>
      <c r="B14" s="2073">
        <v>8.6699999999999999E-2</v>
      </c>
      <c r="C14" s="2074">
        <v>9.06E-2</v>
      </c>
      <c r="D14" s="95"/>
      <c r="E14" s="95"/>
      <c r="F14" s="95"/>
      <c r="G14" s="95"/>
      <c r="H14" s="95"/>
      <c r="I14" s="95"/>
      <c r="J14" s="95"/>
      <c r="K14" s="95"/>
      <c r="L14" s="95"/>
      <c r="M14" s="95"/>
      <c r="N14" s="95"/>
      <c r="O14" s="95"/>
      <c r="P14" s="95"/>
      <c r="Q14" s="95"/>
    </row>
    <row r="15" spans="1:19" ht="18.75" customHeight="1">
      <c r="A15" s="2072">
        <v>39783</v>
      </c>
      <c r="B15" s="2073">
        <v>0.1208</v>
      </c>
      <c r="C15" s="2074">
        <v>0.1326</v>
      </c>
      <c r="D15" s="95"/>
      <c r="E15" s="95"/>
      <c r="F15" s="95"/>
      <c r="G15" s="95"/>
      <c r="H15" s="95"/>
      <c r="I15" s="95"/>
      <c r="J15" s="95"/>
      <c r="K15" s="95"/>
      <c r="L15" s="95"/>
      <c r="M15" s="95"/>
      <c r="N15" s="95"/>
      <c r="O15" s="95"/>
      <c r="P15" s="95"/>
      <c r="Q15" s="95"/>
    </row>
    <row r="16" spans="1:19" s="69" customFormat="1" ht="18.75">
      <c r="A16" s="2072">
        <v>39965</v>
      </c>
      <c r="B16" s="2073">
        <v>0.15529999999999999</v>
      </c>
      <c r="C16" s="2074">
        <v>0.161</v>
      </c>
      <c r="D16" s="84"/>
      <c r="E16" s="84"/>
      <c r="F16" s="84"/>
      <c r="G16" s="84"/>
      <c r="H16" s="84"/>
      <c r="I16" s="84"/>
      <c r="J16" s="84"/>
      <c r="K16" s="84"/>
      <c r="L16" s="84"/>
      <c r="M16" s="84"/>
      <c r="N16" s="84"/>
      <c r="O16" s="96"/>
      <c r="P16" s="84"/>
      <c r="Q16" s="84"/>
    </row>
    <row r="17" spans="1:17" ht="18.75">
      <c r="A17" s="2072">
        <v>40148</v>
      </c>
      <c r="B17" s="2073">
        <v>0.1404</v>
      </c>
      <c r="C17" s="2074">
        <v>0.14330000000000001</v>
      </c>
      <c r="D17" s="95"/>
      <c r="E17" s="96"/>
      <c r="F17" s="96"/>
      <c r="G17" s="96"/>
      <c r="H17" s="96"/>
      <c r="I17" s="96"/>
      <c r="J17" s="96"/>
      <c r="K17" s="96"/>
      <c r="L17" s="96"/>
      <c r="M17" s="96"/>
      <c r="N17" s="96"/>
      <c r="O17" s="95"/>
      <c r="P17" s="95"/>
      <c r="Q17" s="95"/>
    </row>
    <row r="18" spans="1:17" ht="18.75">
      <c r="A18" s="2072">
        <v>40330</v>
      </c>
      <c r="B18" s="2073">
        <v>0.11609999999999999</v>
      </c>
      <c r="C18" s="2074">
        <v>0.1183</v>
      </c>
      <c r="D18" s="84"/>
      <c r="E18" s="84"/>
      <c r="F18" s="84"/>
      <c r="G18" s="84"/>
      <c r="H18" s="84"/>
      <c r="I18" s="84"/>
      <c r="J18" s="84"/>
      <c r="K18" s="84"/>
      <c r="L18" s="84"/>
      <c r="M18" s="84"/>
      <c r="N18" s="84"/>
      <c r="O18" s="84"/>
      <c r="P18" s="95"/>
      <c r="Q18" s="95"/>
    </row>
    <row r="19" spans="1:17" ht="18.75" customHeight="1">
      <c r="A19" s="2072">
        <v>40513</v>
      </c>
      <c r="B19" s="2073">
        <v>0.108409960162953</v>
      </c>
      <c r="C19" s="2074">
        <v>0.110547250717437</v>
      </c>
      <c r="D19" s="95"/>
      <c r="E19" s="95"/>
      <c r="F19" s="95"/>
      <c r="G19" s="95"/>
      <c r="H19" s="95"/>
      <c r="I19" s="95"/>
      <c r="J19" s="95"/>
      <c r="K19" s="95"/>
      <c r="L19" s="95"/>
      <c r="M19" s="95"/>
      <c r="N19" s="95"/>
      <c r="O19" s="95"/>
      <c r="P19" s="95"/>
      <c r="Q19" s="95"/>
    </row>
    <row r="20" spans="1:17" ht="18.75" customHeight="1">
      <c r="A20" s="2072">
        <v>40695</v>
      </c>
      <c r="B20" s="2073">
        <v>0.113957126516463</v>
      </c>
      <c r="C20" s="2074">
        <v>0.115288967128472</v>
      </c>
      <c r="D20" s="95"/>
      <c r="E20" s="95"/>
      <c r="F20" s="95"/>
      <c r="G20" s="95"/>
      <c r="H20" s="95"/>
      <c r="I20" s="95"/>
      <c r="J20" s="95"/>
      <c r="K20" s="95"/>
      <c r="L20" s="95"/>
      <c r="M20" s="95"/>
      <c r="N20" s="95"/>
      <c r="O20" s="95"/>
      <c r="P20" s="95"/>
      <c r="Q20" s="95"/>
    </row>
    <row r="21" spans="1:17" ht="18.75" customHeight="1">
      <c r="A21" s="2072">
        <v>40878</v>
      </c>
      <c r="B21" s="2073">
        <v>0.124824699343822</v>
      </c>
      <c r="C21" s="2074">
        <v>0.12663965470126301</v>
      </c>
      <c r="D21" s="95"/>
      <c r="E21" s="95"/>
      <c r="F21" s="95"/>
      <c r="G21" s="95"/>
      <c r="H21" s="95"/>
      <c r="I21" s="95"/>
      <c r="J21" s="95"/>
      <c r="K21" s="95"/>
      <c r="L21" s="95"/>
      <c r="M21" s="95"/>
      <c r="N21" s="95"/>
      <c r="O21" s="95"/>
      <c r="P21" s="95"/>
      <c r="Q21" s="95"/>
    </row>
    <row r="22" spans="1:17" ht="18.75" customHeight="1">
      <c r="A22" s="2072">
        <v>41061</v>
      </c>
      <c r="B22" s="2073">
        <v>0.13097785101096041</v>
      </c>
      <c r="C22" s="2074">
        <v>0.13425247806895432</v>
      </c>
      <c r="D22" s="95"/>
      <c r="E22" s="95"/>
      <c r="F22" s="95"/>
      <c r="G22" s="95"/>
      <c r="H22" s="95"/>
      <c r="I22" s="95"/>
      <c r="J22" s="95"/>
      <c r="K22" s="95"/>
      <c r="L22" s="95"/>
      <c r="M22" s="95"/>
      <c r="N22" s="95"/>
      <c r="O22" s="95"/>
      <c r="P22" s="95"/>
      <c r="Q22" s="95"/>
    </row>
    <row r="23" spans="1:17" ht="18.75" customHeight="1">
      <c r="A23" s="2072">
        <v>41244</v>
      </c>
      <c r="B23" s="2073">
        <v>0.14269999999999999</v>
      </c>
      <c r="C23" s="2074">
        <v>0.1454</v>
      </c>
      <c r="D23" s="95"/>
      <c r="E23" s="95"/>
      <c r="F23" s="95"/>
      <c r="G23" s="95"/>
      <c r="H23" s="95"/>
      <c r="I23" s="95"/>
      <c r="J23" s="95"/>
      <c r="K23" s="95"/>
      <c r="L23" s="95"/>
      <c r="M23" s="95"/>
      <c r="N23" s="95"/>
      <c r="O23" s="95"/>
      <c r="P23" s="95"/>
      <c r="Q23" s="95"/>
    </row>
    <row r="24" spans="1:17" ht="18.75">
      <c r="A24" s="2072">
        <v>41426</v>
      </c>
      <c r="B24" s="2073">
        <v>0.15329999999999999</v>
      </c>
      <c r="C24" s="2074">
        <v>0.15759999999999999</v>
      </c>
      <c r="D24" s="95"/>
      <c r="E24" s="95"/>
      <c r="F24" s="95"/>
      <c r="G24" s="95"/>
      <c r="H24" s="95"/>
      <c r="I24" s="95"/>
      <c r="J24" s="95"/>
      <c r="K24" s="95"/>
      <c r="L24" s="95"/>
      <c r="M24" s="95"/>
      <c r="N24" s="95"/>
      <c r="O24" s="95"/>
      <c r="P24" s="95"/>
      <c r="Q24" s="95"/>
    </row>
    <row r="25" spans="1:17" ht="18.75" customHeight="1">
      <c r="A25" s="2072">
        <v>41609</v>
      </c>
      <c r="B25" s="2073">
        <v>0.132289709655253</v>
      </c>
      <c r="C25" s="2074">
        <v>0.133732017269869</v>
      </c>
      <c r="D25" s="95"/>
      <c r="E25" s="95"/>
      <c r="F25" s="95"/>
      <c r="G25" s="95"/>
      <c r="H25" s="95"/>
      <c r="I25" s="95"/>
      <c r="J25" s="95"/>
      <c r="K25" s="95"/>
      <c r="L25" s="95"/>
      <c r="M25" s="95"/>
      <c r="N25" s="95"/>
      <c r="O25" s="95"/>
      <c r="P25" s="95"/>
      <c r="Q25" s="95"/>
    </row>
    <row r="26" spans="1:17" ht="18.75" customHeight="1">
      <c r="A26" s="2072">
        <v>41791</v>
      </c>
      <c r="B26" s="2073">
        <v>0.116663916655663</v>
      </c>
      <c r="C26" s="2074">
        <v>0.117645839774349</v>
      </c>
      <c r="D26" s="95"/>
      <c r="E26" s="95"/>
      <c r="F26" s="95"/>
      <c r="G26" s="95"/>
      <c r="H26" s="95"/>
      <c r="I26" s="95"/>
      <c r="J26" s="95"/>
      <c r="K26" s="95"/>
      <c r="L26" s="95"/>
      <c r="M26" s="95"/>
      <c r="N26" s="95"/>
      <c r="O26" s="95"/>
      <c r="P26" s="95"/>
      <c r="Q26" s="95"/>
    </row>
    <row r="27" spans="1:17" ht="18.75" customHeight="1">
      <c r="A27" s="2072">
        <v>41974</v>
      </c>
      <c r="B27" s="2073">
        <v>0.12024802064232901</v>
      </c>
      <c r="C27" s="2074">
        <v>0.124785116569871</v>
      </c>
      <c r="D27" s="95"/>
      <c r="E27" s="95"/>
      <c r="F27" s="95"/>
      <c r="G27" s="95"/>
      <c r="H27" s="95"/>
      <c r="I27" s="95"/>
      <c r="J27" s="95"/>
      <c r="K27" s="95"/>
      <c r="L27" s="95"/>
      <c r="M27" s="95"/>
      <c r="N27" s="95"/>
      <c r="O27" s="95"/>
      <c r="P27" s="95"/>
      <c r="Q27" s="95"/>
    </row>
    <row r="28" spans="1:17" ht="18.75" customHeight="1">
      <c r="A28" s="2072">
        <v>42156</v>
      </c>
      <c r="B28" s="2073">
        <v>0.119904812700729</v>
      </c>
      <c r="C28" s="2074">
        <v>0.12382087974788</v>
      </c>
      <c r="D28" s="95"/>
      <c r="E28" s="95"/>
      <c r="F28" s="95"/>
      <c r="G28" s="95"/>
      <c r="H28" s="95"/>
      <c r="I28" s="95"/>
      <c r="J28" s="95"/>
      <c r="K28" s="95"/>
      <c r="L28" s="95"/>
      <c r="M28" s="95"/>
      <c r="N28" s="95"/>
      <c r="O28" s="95"/>
      <c r="P28" s="95"/>
      <c r="Q28" s="95"/>
    </row>
    <row r="29" spans="1:17" ht="18.75" customHeight="1">
      <c r="A29" s="2072">
        <v>42339</v>
      </c>
      <c r="B29" s="2073">
        <v>0.10699132529452618</v>
      </c>
      <c r="C29" s="2074">
        <v>0.11080081164274938</v>
      </c>
      <c r="D29" s="95"/>
      <c r="E29" s="95"/>
      <c r="F29" s="95"/>
      <c r="G29" s="95"/>
      <c r="H29" s="95"/>
      <c r="I29" s="95"/>
      <c r="J29" s="95"/>
      <c r="K29" s="95"/>
      <c r="L29" s="95"/>
      <c r="M29" s="95"/>
      <c r="N29" s="95"/>
      <c r="O29" s="95"/>
      <c r="P29" s="95"/>
      <c r="Q29" s="95"/>
    </row>
    <row r="30" spans="1:17" ht="18.75">
      <c r="A30" s="2072">
        <v>42522</v>
      </c>
      <c r="B30" s="2073">
        <v>9.4724611591017208E-2</v>
      </c>
      <c r="C30" s="2074">
        <v>9.923979479437206E-2</v>
      </c>
      <c r="D30" s="95"/>
      <c r="E30" s="95"/>
      <c r="F30" s="95"/>
      <c r="G30" s="95"/>
      <c r="H30" s="95"/>
      <c r="I30" s="95"/>
      <c r="J30" s="95"/>
      <c r="K30" s="95"/>
      <c r="L30" s="95"/>
      <c r="M30" s="95"/>
      <c r="N30" s="95"/>
      <c r="O30" s="95"/>
      <c r="P30" s="95"/>
      <c r="Q30" s="95"/>
    </row>
    <row r="31" spans="1:17" ht="18.75" customHeight="1">
      <c r="A31" s="2072">
        <v>42705</v>
      </c>
      <c r="B31" s="2073">
        <v>9.8297349429762718E-2</v>
      </c>
      <c r="C31" s="2074">
        <v>0.10235589284546419</v>
      </c>
      <c r="D31" s="95"/>
      <c r="E31" s="95"/>
      <c r="F31" s="95"/>
      <c r="G31" s="95"/>
      <c r="H31" s="95"/>
      <c r="I31" s="95"/>
      <c r="J31" s="95"/>
      <c r="K31" s="95"/>
      <c r="L31" s="95"/>
      <c r="M31" s="95"/>
      <c r="N31" s="95"/>
      <c r="O31" s="95"/>
      <c r="P31" s="95"/>
      <c r="Q31" s="95"/>
    </row>
    <row r="32" spans="1:17" ht="18.75" customHeight="1">
      <c r="A32" s="2075">
        <v>43040</v>
      </c>
      <c r="B32" s="2076">
        <v>0.1037</v>
      </c>
      <c r="C32" s="2077">
        <v>0.1069</v>
      </c>
      <c r="D32" s="95"/>
      <c r="E32" s="95"/>
      <c r="F32" s="95"/>
      <c r="G32" s="95"/>
      <c r="H32" s="95"/>
      <c r="I32" s="95"/>
      <c r="J32" s="95"/>
      <c r="K32" s="95"/>
      <c r="L32" s="95"/>
      <c r="M32" s="95"/>
      <c r="N32" s="95"/>
      <c r="O32" s="95"/>
      <c r="P32" s="95"/>
      <c r="Q32" s="95"/>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16.85546875" style="246" customWidth="1"/>
    <col min="2" max="2" width="30.85546875" style="246" customWidth="1"/>
    <col min="3" max="3" width="20.28515625" style="246" customWidth="1"/>
    <col min="4" max="4" width="22.42578125" style="246" customWidth="1"/>
    <col min="5" max="5" width="14.28515625" style="246" customWidth="1"/>
    <col min="6" max="11" width="13.5703125" style="246" customWidth="1"/>
    <col min="12" max="12" width="26.85546875" style="246" customWidth="1"/>
    <col min="13" max="13" width="22.7109375" style="246" customWidth="1"/>
    <col min="14" max="15" width="13.5703125" style="246" customWidth="1"/>
    <col min="16" max="16" width="11.42578125" style="246" hidden="1" customWidth="1"/>
    <col min="17" max="17" width="0.28515625" style="246" customWidth="1"/>
    <col min="18" max="18" width="11.42578125" style="246"/>
    <col min="19" max="19" width="12.7109375" style="246" customWidth="1"/>
    <col min="20" max="21" width="15.28515625" style="246" customWidth="1"/>
    <col min="22" max="22" width="15.85546875" style="246" customWidth="1"/>
    <col min="23" max="16384" width="11.42578125" style="246"/>
  </cols>
  <sheetData>
    <row r="1" spans="1:17" ht="94.5" customHeight="1">
      <c r="A1" s="2377"/>
      <c r="B1" s="2377"/>
      <c r="C1" s="2377"/>
      <c r="D1" s="2377"/>
      <c r="E1" s="2377"/>
      <c r="F1" s="2377"/>
      <c r="G1" s="2377"/>
      <c r="H1" s="2377"/>
      <c r="I1" s="2377"/>
      <c r="J1" s="2377"/>
      <c r="K1" s="2377"/>
      <c r="L1" s="2377"/>
      <c r="M1" s="2377"/>
      <c r="N1" s="2377"/>
      <c r="O1" s="2377"/>
      <c r="P1" s="2377"/>
      <c r="Q1" s="2377"/>
    </row>
    <row r="2" spans="1:17" ht="3.75" customHeight="1">
      <c r="A2" s="2378"/>
      <c r="B2" s="2378"/>
      <c r="C2" s="2378"/>
      <c r="D2" s="2378"/>
      <c r="E2" s="2378"/>
      <c r="F2" s="2378"/>
      <c r="G2" s="2378"/>
      <c r="H2" s="2378"/>
      <c r="I2" s="2378"/>
      <c r="J2" s="2378"/>
      <c r="K2" s="2378"/>
      <c r="L2" s="2378"/>
      <c r="M2" s="2378"/>
      <c r="N2" s="2378"/>
      <c r="O2" s="2378"/>
      <c r="P2" s="247"/>
      <c r="Q2" s="247"/>
    </row>
    <row r="3" spans="1:17" ht="27" customHeight="1">
      <c r="A3" s="2379" t="s">
        <v>509</v>
      </c>
      <c r="B3" s="2380"/>
      <c r="C3" s="2380"/>
      <c r="D3" s="2381"/>
      <c r="E3" s="247"/>
      <c r="F3" s="247"/>
      <c r="G3" s="247"/>
      <c r="H3" s="247"/>
      <c r="I3" s="247"/>
      <c r="J3" s="247"/>
      <c r="K3" s="247"/>
      <c r="L3" s="247"/>
      <c r="M3" s="247"/>
      <c r="N3" s="247"/>
      <c r="O3" s="247"/>
      <c r="P3" s="247"/>
      <c r="Q3" s="247"/>
    </row>
    <row r="4" spans="1:17" ht="60.75" customHeight="1">
      <c r="A4" s="1169" t="s">
        <v>32</v>
      </c>
      <c r="B4" s="1168" t="s">
        <v>951</v>
      </c>
      <c r="C4" s="1168" t="s">
        <v>952</v>
      </c>
      <c r="D4" s="1167" t="s">
        <v>510</v>
      </c>
      <c r="E4" s="247"/>
      <c r="F4" s="247"/>
      <c r="G4" s="818"/>
      <c r="H4" s="247"/>
      <c r="I4" s="818"/>
      <c r="J4" s="818"/>
      <c r="K4" s="247"/>
      <c r="L4" s="247"/>
      <c r="M4" s="247"/>
      <c r="N4" s="247"/>
      <c r="O4" s="247"/>
      <c r="P4" s="247"/>
      <c r="Q4" s="247"/>
    </row>
    <row r="5" spans="1:17" ht="18.75">
      <c r="A5" s="1171">
        <v>37956</v>
      </c>
      <c r="B5" s="1170">
        <v>0.23569999999999999</v>
      </c>
      <c r="C5" s="1170">
        <v>0.42655027092113201</v>
      </c>
      <c r="D5" s="1111">
        <f>B5-C5</f>
        <v>-0.19085027092113202</v>
      </c>
      <c r="E5" s="247"/>
      <c r="F5" s="247"/>
      <c r="G5" s="818"/>
      <c r="H5" s="247"/>
      <c r="I5" s="818"/>
      <c r="J5" s="818"/>
      <c r="K5" s="247"/>
      <c r="L5" s="247"/>
      <c r="M5" s="247"/>
      <c r="N5" s="247"/>
      <c r="O5" s="247"/>
      <c r="P5" s="247"/>
      <c r="Q5" s="247"/>
    </row>
    <row r="6" spans="1:17" ht="18.75">
      <c r="A6" s="389">
        <v>38322</v>
      </c>
      <c r="B6" s="818">
        <v>0.238433752130429</v>
      </c>
      <c r="C6" s="818">
        <v>0.28740240557079555</v>
      </c>
      <c r="D6" s="1112">
        <f t="shared" ref="D6:D16" si="0">B6-C6</f>
        <v>-4.896865344036655E-2</v>
      </c>
      <c r="E6" s="247"/>
      <c r="F6" s="247"/>
      <c r="G6" s="818"/>
      <c r="H6" s="247"/>
      <c r="I6" s="818"/>
      <c r="J6" s="818"/>
      <c r="K6" s="247"/>
      <c r="L6" s="247"/>
      <c r="M6" s="247"/>
      <c r="N6" s="247"/>
      <c r="O6" s="247"/>
      <c r="P6" s="247"/>
      <c r="Q6" s="247"/>
    </row>
    <row r="7" spans="1:17" ht="18.75">
      <c r="A7" s="389">
        <v>38687</v>
      </c>
      <c r="B7" s="818">
        <v>0.16964146990989265</v>
      </c>
      <c r="C7" s="818">
        <v>7.4373053597770911E-2</v>
      </c>
      <c r="D7" s="1112">
        <f t="shared" si="0"/>
        <v>9.526841631212174E-2</v>
      </c>
      <c r="E7" s="247"/>
      <c r="F7" s="247"/>
      <c r="G7" s="818"/>
      <c r="H7" s="247"/>
      <c r="I7" s="818"/>
      <c r="J7" s="818"/>
      <c r="K7" s="247"/>
      <c r="L7" s="247"/>
      <c r="M7" s="247"/>
      <c r="N7" s="247"/>
      <c r="O7" s="247"/>
      <c r="P7" s="247"/>
      <c r="Q7" s="247"/>
    </row>
    <row r="8" spans="1:17" ht="18.75">
      <c r="A8" s="389">
        <v>39052</v>
      </c>
      <c r="B8" s="818">
        <v>0.11484584318471436</v>
      </c>
      <c r="C8" s="818">
        <v>5.0001907013997426E-2</v>
      </c>
      <c r="D8" s="1112">
        <f t="shared" si="0"/>
        <v>6.4843936170716931E-2</v>
      </c>
      <c r="E8" s="247"/>
      <c r="F8" s="247"/>
      <c r="G8" s="818"/>
      <c r="H8" s="248"/>
      <c r="I8" s="818"/>
      <c r="J8" s="818"/>
      <c r="K8" s="247"/>
      <c r="L8" s="247"/>
      <c r="M8" s="247"/>
      <c r="N8" s="247"/>
      <c r="O8" s="247"/>
      <c r="P8" s="247"/>
      <c r="Q8" s="247"/>
    </row>
    <row r="9" spans="1:17" ht="18.75">
      <c r="A9" s="389">
        <v>39417</v>
      </c>
      <c r="B9" s="818">
        <v>8.4401489702688598E-2</v>
      </c>
      <c r="C9" s="818">
        <v>8.8775880857246747E-2</v>
      </c>
      <c r="D9" s="1112">
        <f t="shared" si="0"/>
        <v>-4.3743911545581493E-3</v>
      </c>
      <c r="E9" s="247"/>
      <c r="F9" s="247"/>
      <c r="G9" s="818"/>
      <c r="H9" s="247"/>
      <c r="I9" s="818"/>
      <c r="J9" s="818"/>
      <c r="K9" s="247"/>
      <c r="L9" s="247"/>
      <c r="M9" s="247"/>
      <c r="N9" s="247"/>
      <c r="O9" s="247"/>
      <c r="P9" s="247"/>
      <c r="Q9" s="247"/>
    </row>
    <row r="10" spans="1:17" ht="18.75">
      <c r="A10" s="389">
        <v>39783</v>
      </c>
      <c r="B10" s="818">
        <v>0.1326</v>
      </c>
      <c r="C10" s="818">
        <v>4.517248281844255E-2</v>
      </c>
      <c r="D10" s="1112">
        <f t="shared" si="0"/>
        <v>8.7427517181557446E-2</v>
      </c>
      <c r="E10" s="247"/>
      <c r="F10" s="247"/>
      <c r="G10" s="818"/>
      <c r="H10" s="247"/>
      <c r="I10" s="818"/>
      <c r="J10" s="818"/>
      <c r="K10" s="247"/>
      <c r="L10" s="247"/>
      <c r="M10" s="247"/>
      <c r="N10" s="247"/>
      <c r="O10" s="247"/>
      <c r="P10" s="247"/>
      <c r="Q10" s="247"/>
    </row>
    <row r="11" spans="1:17" ht="18.75">
      <c r="A11" s="389">
        <v>40148</v>
      </c>
      <c r="B11" s="818">
        <v>0.14330000000000001</v>
      </c>
      <c r="C11" s="818">
        <v>5.7648110316649515E-2</v>
      </c>
      <c r="D11" s="1112">
        <f t="shared" si="0"/>
        <v>8.5651889683350496E-2</v>
      </c>
      <c r="E11" s="247"/>
      <c r="F11" s="247"/>
      <c r="G11" s="818"/>
      <c r="H11" s="247"/>
      <c r="I11" s="818"/>
      <c r="J11" s="818"/>
      <c r="K11" s="247"/>
      <c r="L11" s="247"/>
      <c r="M11" s="247"/>
      <c r="N11" s="247"/>
      <c r="O11" s="247"/>
      <c r="P11" s="247"/>
      <c r="Q11" s="247"/>
    </row>
    <row r="12" spans="1:17" s="251" customFormat="1" ht="18.75">
      <c r="A12" s="389">
        <v>40513</v>
      </c>
      <c r="B12" s="818">
        <v>0.110547250717437</v>
      </c>
      <c r="C12" s="818">
        <v>6.2383050642844218E-2</v>
      </c>
      <c r="D12" s="1112">
        <f t="shared" si="0"/>
        <v>4.8164200074592781E-2</v>
      </c>
      <c r="E12" s="249"/>
      <c r="F12" s="249"/>
      <c r="G12" s="818"/>
      <c r="H12" s="249"/>
      <c r="I12" s="818"/>
      <c r="J12" s="818"/>
      <c r="K12" s="249"/>
      <c r="L12" s="249"/>
      <c r="M12" s="249"/>
      <c r="N12" s="249"/>
      <c r="O12" s="250"/>
      <c r="P12" s="249"/>
      <c r="Q12" s="249"/>
    </row>
    <row r="13" spans="1:17" ht="18.75">
      <c r="A13" s="389">
        <v>40878</v>
      </c>
      <c r="B13" s="818">
        <v>0.12663965470126301</v>
      </c>
      <c r="C13" s="818">
        <v>7.7600000000000002E-2</v>
      </c>
      <c r="D13" s="1112">
        <f t="shared" si="0"/>
        <v>4.9039654701263008E-2</v>
      </c>
      <c r="E13" s="249"/>
      <c r="F13" s="249"/>
      <c r="G13" s="818"/>
      <c r="H13" s="249"/>
      <c r="I13" s="818"/>
      <c r="J13" s="818"/>
      <c r="K13" s="249"/>
      <c r="L13" s="249"/>
      <c r="M13" s="249"/>
      <c r="N13" s="249"/>
      <c r="O13" s="249"/>
      <c r="P13" s="247"/>
      <c r="Q13" s="247"/>
    </row>
    <row r="14" spans="1:17" ht="18.75">
      <c r="A14" s="389">
        <v>41244</v>
      </c>
      <c r="B14" s="818">
        <v>0.1454</v>
      </c>
      <c r="C14" s="818">
        <v>3.9100000000000003E-2</v>
      </c>
      <c r="D14" s="1112">
        <f t="shared" si="0"/>
        <v>0.10630000000000001</v>
      </c>
      <c r="E14" s="247"/>
      <c r="F14" s="247"/>
      <c r="G14" s="818"/>
      <c r="H14" s="247"/>
      <c r="I14" s="818"/>
      <c r="J14" s="818"/>
      <c r="K14" s="247"/>
      <c r="L14" s="247"/>
      <c r="M14" s="247"/>
      <c r="N14" s="247"/>
      <c r="O14" s="247"/>
      <c r="P14" s="247"/>
      <c r="Q14" s="247"/>
    </row>
    <row r="15" spans="1:17" ht="18.75">
      <c r="A15" s="389">
        <v>41609</v>
      </c>
      <c r="B15" s="818">
        <v>0.133732017269869</v>
      </c>
      <c r="C15" s="818">
        <v>3.8800000000000001E-2</v>
      </c>
      <c r="D15" s="1112">
        <f t="shared" si="0"/>
        <v>9.4932017269868996E-2</v>
      </c>
      <c r="E15" s="247"/>
      <c r="F15" s="247"/>
      <c r="G15" s="818"/>
      <c r="H15" s="247"/>
      <c r="I15" s="818"/>
      <c r="J15" s="818"/>
      <c r="K15" s="247"/>
      <c r="L15" s="247"/>
      <c r="M15" s="247"/>
      <c r="N15" s="247"/>
      <c r="O15" s="247"/>
      <c r="P15" s="247"/>
      <c r="Q15" s="247"/>
    </row>
    <row r="16" spans="1:17" ht="18.75">
      <c r="A16" s="389">
        <v>41974</v>
      </c>
      <c r="B16" s="818">
        <v>0.124785116569871</v>
      </c>
      <c r="C16" s="818">
        <v>1.5800000000000002E-2</v>
      </c>
      <c r="D16" s="1112">
        <f t="shared" si="0"/>
        <v>0.108985116569871</v>
      </c>
      <c r="E16" s="247"/>
      <c r="F16" s="247"/>
      <c r="G16" s="818"/>
      <c r="H16" s="247"/>
      <c r="I16" s="818"/>
      <c r="J16" s="818"/>
      <c r="K16" s="247"/>
      <c r="L16" s="247"/>
      <c r="M16" s="247"/>
      <c r="N16" s="247"/>
      <c r="O16" s="247"/>
      <c r="P16" s="247"/>
      <c r="Q16" s="247"/>
    </row>
    <row r="17" spans="1:20" ht="18.75">
      <c r="A17" s="389">
        <v>42339</v>
      </c>
      <c r="B17" s="818">
        <v>0.1108</v>
      </c>
      <c r="C17" s="818">
        <v>2.3400000000000001E-2</v>
      </c>
      <c r="D17" s="1112">
        <f>B17-C17</f>
        <v>8.7399999999999992E-2</v>
      </c>
      <c r="E17" s="247"/>
      <c r="F17" s="247"/>
      <c r="G17" s="247"/>
      <c r="H17" s="247"/>
      <c r="I17" s="247"/>
      <c r="J17" s="247"/>
      <c r="K17" s="247"/>
      <c r="L17" s="247"/>
      <c r="M17" s="247"/>
      <c r="N17" s="247"/>
      <c r="O17" s="247"/>
      <c r="P17" s="247"/>
      <c r="Q17" s="247"/>
    </row>
    <row r="18" spans="1:20" ht="18.75">
      <c r="A18" s="389" t="s">
        <v>953</v>
      </c>
      <c r="B18" s="818">
        <v>0.1024</v>
      </c>
      <c r="C18" s="818">
        <v>1.7000000000000001E-2</v>
      </c>
      <c r="D18" s="1112">
        <f>B18-C18</f>
        <v>8.5400000000000004E-2</v>
      </c>
      <c r="E18" s="247"/>
      <c r="F18" s="247"/>
      <c r="G18" s="247"/>
      <c r="H18" s="247"/>
      <c r="I18" s="247"/>
      <c r="J18" s="247"/>
      <c r="K18" s="247"/>
      <c r="L18" s="247"/>
      <c r="M18" s="247"/>
      <c r="N18" s="247"/>
      <c r="O18" s="247"/>
      <c r="P18" s="247"/>
      <c r="Q18" s="247"/>
    </row>
    <row r="19" spans="1:20" ht="18.75">
      <c r="A19" s="390">
        <v>43056</v>
      </c>
      <c r="B19" s="1827">
        <v>0.1069</v>
      </c>
      <c r="C19" s="1827">
        <v>4.1399999999999999E-2</v>
      </c>
      <c r="D19" s="1563">
        <f>B19-C19</f>
        <v>6.5500000000000003E-2</v>
      </c>
      <c r="E19" s="247"/>
      <c r="F19" s="247"/>
      <c r="G19" s="247"/>
      <c r="H19" s="247"/>
      <c r="I19" s="247"/>
      <c r="J19" s="247"/>
      <c r="K19" s="247"/>
      <c r="L19" s="247"/>
      <c r="M19" s="247"/>
      <c r="N19" s="247"/>
      <c r="O19" s="247"/>
      <c r="P19" s="247"/>
      <c r="Q19" s="247"/>
      <c r="S19" s="40"/>
      <c r="T19" s="40"/>
    </row>
    <row r="20" spans="1:20">
      <c r="A20" s="247"/>
      <c r="B20" s="247"/>
      <c r="C20" s="247"/>
      <c r="D20" s="247"/>
    </row>
    <row r="21" spans="1:20">
      <c r="A21" s="247"/>
      <c r="B21" s="247"/>
      <c r="C21" s="247"/>
      <c r="D21" s="247"/>
    </row>
    <row r="22" spans="1:20">
      <c r="A22" s="247"/>
      <c r="B22" s="247"/>
      <c r="C22" s="247"/>
      <c r="D22" s="247"/>
    </row>
    <row r="25" spans="1:20">
      <c r="S25" s="379"/>
    </row>
    <row r="26" spans="1:20">
      <c r="S26" s="379"/>
    </row>
    <row r="27" spans="1:20">
      <c r="S27" s="379"/>
    </row>
    <row r="28" spans="1:20">
      <c r="S28" s="379"/>
    </row>
    <row r="29" spans="1:20">
      <c r="S29" s="379"/>
    </row>
    <row r="30" spans="1:20">
      <c r="S30" s="379"/>
    </row>
    <row r="31" spans="1:20">
      <c r="S31" s="380"/>
    </row>
    <row r="32" spans="1:20">
      <c r="S32" s="380"/>
    </row>
    <row r="33" spans="19:19">
      <c r="S33" s="380"/>
    </row>
    <row r="34" spans="19:19">
      <c r="S34" s="380"/>
    </row>
    <row r="35" spans="19:19">
      <c r="S35" s="381"/>
    </row>
    <row r="36" spans="19:19">
      <c r="S36" s="381"/>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K1048576"/>
    </sheetView>
  </sheetViews>
  <sheetFormatPr baseColWidth="10" defaultRowHeight="15"/>
  <cols>
    <col min="2" max="2" width="15" customWidth="1"/>
    <col min="4" max="4" width="17.42578125" style="126" customWidth="1"/>
    <col min="5" max="5" width="12.28515625" style="126" customWidth="1"/>
    <col min="6" max="6" width="22.42578125" customWidth="1"/>
    <col min="7" max="7" width="18.28515625" customWidth="1"/>
    <col min="8" max="8" width="12.7109375" customWidth="1"/>
  </cols>
  <sheetData>
    <row r="31" spans="2:5">
      <c r="B31" s="1566"/>
      <c r="C31" s="1567"/>
      <c r="D31"/>
      <c r="E31"/>
    </row>
    <row r="32" spans="2:5">
      <c r="B32" s="1566"/>
      <c r="C32" s="1567"/>
      <c r="D32"/>
      <c r="E32"/>
    </row>
    <row r="33" spans="2:5">
      <c r="B33" s="1566"/>
      <c r="C33" s="1567"/>
      <c r="D33"/>
      <c r="E33"/>
    </row>
    <row r="34" spans="2:5">
      <c r="B34" s="1566"/>
      <c r="C34" s="1567"/>
      <c r="D34"/>
      <c r="E34"/>
    </row>
    <row r="35" spans="2:5">
      <c r="B35" s="1566"/>
      <c r="C35" s="1567"/>
      <c r="D35"/>
      <c r="E35"/>
    </row>
    <row r="36" spans="2:5">
      <c r="B36" s="1564"/>
      <c r="C36" s="1568"/>
      <c r="D36"/>
      <c r="E36"/>
    </row>
    <row r="37" spans="2:5">
      <c r="B37" s="1565"/>
      <c r="C37" s="1251"/>
      <c r="D37"/>
      <c r="E37"/>
    </row>
    <row r="38" spans="2:5">
      <c r="B38" s="1565"/>
      <c r="C38" s="1251"/>
      <c r="D38"/>
      <c r="E38"/>
    </row>
    <row r="39" spans="2:5">
      <c r="B39" s="1565"/>
      <c r="C39" s="1251"/>
      <c r="D39"/>
      <c r="E39"/>
    </row>
    <row r="40" spans="2:5">
      <c r="B40" s="1565"/>
      <c r="C40" s="1251"/>
      <c r="D40"/>
      <c r="E40"/>
    </row>
    <row r="41" spans="2:5">
      <c r="B41" s="1565"/>
      <c r="C41" s="1251"/>
      <c r="D41"/>
      <c r="E41"/>
    </row>
    <row r="42" spans="2:5">
      <c r="B42" s="1565"/>
      <c r="C42" s="1251"/>
      <c r="D42"/>
      <c r="E42"/>
    </row>
    <row r="43" spans="2:5">
      <c r="B43" s="1565"/>
      <c r="C43" s="1251"/>
      <c r="D43"/>
      <c r="E43"/>
    </row>
    <row r="44" spans="2:5">
      <c r="B44" s="1565"/>
      <c r="C44" s="1251"/>
      <c r="D44"/>
      <c r="E44"/>
    </row>
    <row r="45" spans="2:5">
      <c r="B45" s="1565"/>
      <c r="C45" s="1251"/>
      <c r="D45"/>
      <c r="E45"/>
    </row>
    <row r="46" spans="2:5">
      <c r="B46" s="1565"/>
      <c r="C46" s="1251"/>
      <c r="D46"/>
      <c r="E46"/>
    </row>
    <row r="47" spans="2:5">
      <c r="B47" s="1565"/>
      <c r="C47" s="1251"/>
      <c r="D47"/>
      <c r="E47"/>
    </row>
    <row r="48" spans="2:5">
      <c r="B48" s="1565"/>
      <c r="C48" s="1251"/>
      <c r="D48"/>
      <c r="E48"/>
    </row>
    <row r="49" spans="2:5">
      <c r="B49" s="1565"/>
      <c r="C49" s="1251"/>
      <c r="D49"/>
      <c r="E49"/>
    </row>
    <row r="50" spans="2:5">
      <c r="B50" s="1565"/>
      <c r="C50" s="1251"/>
      <c r="D50"/>
      <c r="E50"/>
    </row>
    <row r="51" spans="2:5">
      <c r="B51" s="1565"/>
      <c r="C51" s="1251"/>
      <c r="D51"/>
      <c r="E51"/>
    </row>
    <row r="52" spans="2:5">
      <c r="B52" s="1565"/>
      <c r="C52" s="1251"/>
      <c r="D52"/>
      <c r="E52"/>
    </row>
    <row r="53" spans="2:5">
      <c r="B53" s="1565"/>
      <c r="C53" s="1251"/>
      <c r="D53"/>
      <c r="E53"/>
    </row>
    <row r="54" spans="2:5">
      <c r="B54" s="1565"/>
      <c r="C54" s="1251"/>
      <c r="D54"/>
      <c r="E54"/>
    </row>
    <row r="55" spans="2:5">
      <c r="B55" s="1565"/>
      <c r="C55" s="1251"/>
      <c r="D55"/>
      <c r="E55"/>
    </row>
    <row r="56" spans="2:5">
      <c r="B56" s="1565"/>
      <c r="C56" s="1251"/>
      <c r="D56"/>
      <c r="E56"/>
    </row>
    <row r="57" spans="2:5">
      <c r="B57" s="1565"/>
      <c r="C57" s="1251"/>
      <c r="D57"/>
      <c r="E57"/>
    </row>
    <row r="58" spans="2:5">
      <c r="B58" s="1565"/>
      <c r="C58" s="1251"/>
      <c r="D58"/>
      <c r="E58"/>
    </row>
    <row r="59" spans="2:5">
      <c r="B59" s="1565"/>
      <c r="C59" s="1251"/>
      <c r="D59"/>
      <c r="E59"/>
    </row>
    <row r="60" spans="2:5">
      <c r="B60" s="1565"/>
      <c r="C60" s="1251"/>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2"/>
  <sheetViews>
    <sheetView showGridLines="0" view="pageBreakPreview" zoomScale="73" zoomScaleNormal="100" zoomScaleSheetLayoutView="73" workbookViewId="0">
      <selection activeCell="M1" sqref="M1:AE1048576"/>
    </sheetView>
  </sheetViews>
  <sheetFormatPr baseColWidth="10" defaultColWidth="11.42578125" defaultRowHeight="15"/>
  <cols>
    <col min="1" max="1" width="18.7109375" style="32" customWidth="1"/>
    <col min="2" max="2" width="21.7109375" style="32" customWidth="1"/>
    <col min="3" max="3" width="13.28515625" style="32" customWidth="1"/>
    <col min="4" max="4" width="19.140625" style="32" customWidth="1"/>
    <col min="5" max="5" width="11.28515625" style="32" customWidth="1"/>
    <col min="6" max="6" width="19.5703125" style="32" customWidth="1"/>
    <col min="7" max="7" width="13.140625" style="32" customWidth="1"/>
    <col min="8" max="8" width="24.425781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82"/>
      <c r="B1" s="2382"/>
      <c r="C1" s="2382"/>
      <c r="D1" s="2382"/>
      <c r="E1" s="2382"/>
      <c r="F1" s="2382"/>
      <c r="G1" s="2382"/>
      <c r="H1" s="2382"/>
      <c r="I1" s="2382"/>
      <c r="J1" s="2382"/>
      <c r="K1" s="2382"/>
      <c r="L1" s="2382"/>
    </row>
    <row r="2" spans="1:12" customFormat="1" ht="9.75" customHeight="1">
      <c r="A2" s="2383"/>
      <c r="B2" s="2383"/>
      <c r="C2" s="2383"/>
      <c r="D2" s="2383"/>
      <c r="E2" s="2383"/>
      <c r="F2" s="2383"/>
      <c r="G2" s="2383"/>
      <c r="H2" s="2383"/>
      <c r="I2" s="2383"/>
      <c r="J2" s="2383"/>
      <c r="K2" s="2383"/>
      <c r="L2" s="2383"/>
    </row>
    <row r="3" spans="1:12" customFormat="1" ht="21" customHeight="1">
      <c r="A3" s="32"/>
      <c r="B3" s="2384" t="s">
        <v>132</v>
      </c>
      <c r="C3" s="2385"/>
      <c r="D3" s="2385"/>
      <c r="E3" s="2385"/>
      <c r="F3" s="2385"/>
      <c r="G3" s="2385"/>
      <c r="H3" s="2386"/>
      <c r="I3" s="32"/>
      <c r="J3" s="32"/>
      <c r="K3" s="32"/>
      <c r="L3" s="79"/>
    </row>
    <row r="4" spans="1:12" customFormat="1" ht="21.75" customHeight="1">
      <c r="A4" s="391" t="s">
        <v>34</v>
      </c>
      <c r="B4" s="1256" t="s">
        <v>118</v>
      </c>
      <c r="C4" s="1256" t="s">
        <v>143</v>
      </c>
      <c r="D4" s="1256" t="s">
        <v>119</v>
      </c>
      <c r="E4" s="1256" t="s">
        <v>143</v>
      </c>
      <c r="F4" s="393" t="s">
        <v>120</v>
      </c>
      <c r="G4" s="1256" t="s">
        <v>143</v>
      </c>
      <c r="H4" s="1258" t="s">
        <v>129</v>
      </c>
      <c r="I4" s="79"/>
      <c r="J4" s="79"/>
      <c r="K4" s="79"/>
      <c r="L4" s="79"/>
    </row>
    <row r="5" spans="1:12" customFormat="1" ht="16.5" customHeight="1">
      <c r="A5" s="394">
        <v>2005</v>
      </c>
      <c r="B5" s="1259">
        <v>1182369144.5599999</v>
      </c>
      <c r="C5" s="1260">
        <f t="shared" ref="C5:C10" si="0">B5/H5</f>
        <v>0.94107399436081784</v>
      </c>
      <c r="D5" s="1259">
        <v>45221952.840000004</v>
      </c>
      <c r="E5" s="1260">
        <f t="shared" ref="E5:E18" si="1">D5/H5</f>
        <v>3.5993161685365468E-2</v>
      </c>
      <c r="F5" s="1259">
        <v>28812917.210000001</v>
      </c>
      <c r="G5" s="1260">
        <f t="shared" ref="G5:G18" si="2">F5/H5</f>
        <v>2.2932843953816728E-2</v>
      </c>
      <c r="H5" s="1261">
        <f t="shared" ref="H5:H17" si="3">B5+D5+F5</f>
        <v>1256404014.6099999</v>
      </c>
      <c r="I5" s="79"/>
      <c r="J5" s="1252"/>
      <c r="K5" s="79"/>
      <c r="L5" s="79"/>
    </row>
    <row r="6" spans="1:12" customFormat="1" ht="16.5" customHeight="1">
      <c r="A6" s="394">
        <v>2006</v>
      </c>
      <c r="B6" s="1259">
        <v>1292735922.04</v>
      </c>
      <c r="C6" s="1260">
        <f t="shared" si="0"/>
        <v>0.9378154266333486</v>
      </c>
      <c r="D6" s="1259">
        <v>53017895.640000001</v>
      </c>
      <c r="E6" s="1260">
        <f t="shared" si="1"/>
        <v>3.8461838625453222E-2</v>
      </c>
      <c r="F6" s="1262">
        <v>32700711.139999997</v>
      </c>
      <c r="G6" s="1260">
        <f t="shared" si="2"/>
        <v>2.3722734741198043E-2</v>
      </c>
      <c r="H6" s="1261">
        <f t="shared" si="3"/>
        <v>1378454528.8200002</v>
      </c>
      <c r="I6" s="79"/>
      <c r="J6" s="1252"/>
      <c r="K6" s="79"/>
      <c r="L6" s="79"/>
    </row>
    <row r="7" spans="1:12" customFormat="1" ht="16.5" customHeight="1">
      <c r="A7" s="394">
        <v>2007</v>
      </c>
      <c r="B7" s="1259">
        <v>1635826213.1600001</v>
      </c>
      <c r="C7" s="1260">
        <f t="shared" si="0"/>
        <v>0.94578819961072813</v>
      </c>
      <c r="D7" s="1259">
        <v>70883463.600000009</v>
      </c>
      <c r="E7" s="1260">
        <f t="shared" si="1"/>
        <v>4.0982802990368349E-2</v>
      </c>
      <c r="F7" s="1262">
        <v>22880747.219999999</v>
      </c>
      <c r="G7" s="1260">
        <f t="shared" si="2"/>
        <v>1.3228997398903602E-2</v>
      </c>
      <c r="H7" s="1261">
        <f t="shared" si="3"/>
        <v>1729590423.98</v>
      </c>
      <c r="I7" s="79"/>
      <c r="J7" s="1252"/>
      <c r="K7" s="79"/>
      <c r="L7" s="79"/>
    </row>
    <row r="8" spans="1:12" customFormat="1" ht="16.5" customHeight="1">
      <c r="A8" s="394">
        <v>2008</v>
      </c>
      <c r="B8" s="1262">
        <v>1581393650.8599999</v>
      </c>
      <c r="C8" s="1260">
        <f t="shared" si="0"/>
        <v>0.94890566872483018</v>
      </c>
      <c r="D8" s="1262">
        <v>68964104.809999987</v>
      </c>
      <c r="E8" s="1260">
        <f t="shared" si="1"/>
        <v>4.1381492809936499E-2</v>
      </c>
      <c r="F8" s="1262">
        <v>16186878.83</v>
      </c>
      <c r="G8" s="1260">
        <f t="shared" si="2"/>
        <v>9.7128384652334383E-3</v>
      </c>
      <c r="H8" s="1261">
        <f t="shared" si="3"/>
        <v>1666544634.4999998</v>
      </c>
      <c r="I8" s="79"/>
      <c r="J8" s="1252"/>
      <c r="K8" s="79"/>
    </row>
    <row r="9" spans="1:12" customFormat="1" ht="16.5" customHeight="1">
      <c r="A9" s="394">
        <v>2009</v>
      </c>
      <c r="B9" s="1259">
        <v>1687099942.1400001</v>
      </c>
      <c r="C9" s="1260">
        <f t="shared" si="0"/>
        <v>0.95230043356878247</v>
      </c>
      <c r="D9" s="1259">
        <v>73407508.640000001</v>
      </c>
      <c r="E9" s="1260">
        <f t="shared" si="1"/>
        <v>4.1435602336873975E-2</v>
      </c>
      <c r="F9" s="1262">
        <v>11097268.350000001</v>
      </c>
      <c r="G9" s="1260">
        <f t="shared" si="2"/>
        <v>6.263964094343601E-3</v>
      </c>
      <c r="H9" s="1261">
        <f t="shared" si="3"/>
        <v>1771604719.1300001</v>
      </c>
      <c r="I9" s="79"/>
      <c r="J9" s="1252"/>
      <c r="K9" s="79"/>
      <c r="L9" s="17"/>
    </row>
    <row r="10" spans="1:12" customFormat="1" ht="16.5" customHeight="1">
      <c r="A10" s="394">
        <v>2010</v>
      </c>
      <c r="B10" s="1259">
        <v>1922473262.4300001</v>
      </c>
      <c r="C10" s="1260">
        <f t="shared" si="0"/>
        <v>0.9530442004433155</v>
      </c>
      <c r="D10" s="1259">
        <v>83809693.36999999</v>
      </c>
      <c r="E10" s="1260">
        <f t="shared" si="1"/>
        <v>4.1547699917683208E-2</v>
      </c>
      <c r="F10" s="1262">
        <v>10909175.590000002</v>
      </c>
      <c r="G10" s="1260">
        <f t="shared" si="2"/>
        <v>5.4080994159188484E-3</v>
      </c>
      <c r="H10" s="1261">
        <v>2017192131.8400002</v>
      </c>
      <c r="I10" s="81"/>
      <c r="J10" s="1252"/>
      <c r="K10" s="81"/>
      <c r="L10" s="17"/>
    </row>
    <row r="11" spans="1:12" s="69" customFormat="1" ht="16.5" customHeight="1">
      <c r="A11" s="394">
        <v>2011</v>
      </c>
      <c r="B11" s="1259">
        <v>2175109581.8400002</v>
      </c>
      <c r="C11" s="1260">
        <f t="shared" ref="C11:C18" si="4">B11/H11</f>
        <v>0.95103367657376847</v>
      </c>
      <c r="D11" s="1259">
        <v>94554070.570000008</v>
      </c>
      <c r="E11" s="1260">
        <f t="shared" si="1"/>
        <v>4.1342333333446481E-2</v>
      </c>
      <c r="F11" s="1262">
        <v>17436831.43</v>
      </c>
      <c r="G11" s="1260">
        <f t="shared" si="2"/>
        <v>7.623990092785026E-3</v>
      </c>
      <c r="H11" s="1261">
        <f t="shared" si="3"/>
        <v>2287100483.8400002</v>
      </c>
      <c r="I11" s="81"/>
      <c r="J11" s="1252"/>
      <c r="K11" s="81"/>
      <c r="L11" s="17"/>
    </row>
    <row r="12" spans="1:12" s="69" customFormat="1" ht="16.5" customHeight="1">
      <c r="A12" s="394">
        <v>2012</v>
      </c>
      <c r="B12" s="1259">
        <v>2411674911.5</v>
      </c>
      <c r="C12" s="1263">
        <f t="shared" si="4"/>
        <v>0.95211214546597178</v>
      </c>
      <c r="D12" s="1259">
        <v>104789518.08999999</v>
      </c>
      <c r="E12" s="1263">
        <f t="shared" si="1"/>
        <v>4.1370158314148531E-2</v>
      </c>
      <c r="F12" s="1262">
        <v>16509152.34</v>
      </c>
      <c r="G12" s="1263">
        <f t="shared" si="2"/>
        <v>6.5176962198795789E-3</v>
      </c>
      <c r="H12" s="1261">
        <f t="shared" si="3"/>
        <v>2532973581.9300003</v>
      </c>
      <c r="I12" s="81"/>
      <c r="J12" s="1252"/>
      <c r="K12" s="81"/>
      <c r="L12" s="17"/>
    </row>
    <row r="13" spans="1:12" s="69" customFormat="1" ht="16.5" customHeight="1">
      <c r="A13" s="394">
        <v>2013</v>
      </c>
      <c r="B13" s="1259">
        <v>2663186569.8199997</v>
      </c>
      <c r="C13" s="1263">
        <f t="shared" si="4"/>
        <v>0.95177416884053523</v>
      </c>
      <c r="D13" s="1259">
        <v>115834844.37000003</v>
      </c>
      <c r="E13" s="1263">
        <f t="shared" si="1"/>
        <v>4.1397254691953878E-2</v>
      </c>
      <c r="F13" s="1262">
        <v>19107235.449999999</v>
      </c>
      <c r="G13" s="1263">
        <f t="shared" si="2"/>
        <v>6.8285764675109885E-3</v>
      </c>
      <c r="H13" s="1261">
        <f t="shared" si="3"/>
        <v>2798128649.6399994</v>
      </c>
      <c r="J13" s="1252"/>
      <c r="K13" s="81"/>
      <c r="L13" s="17"/>
    </row>
    <row r="14" spans="1:12" s="69" customFormat="1" ht="16.5" customHeight="1">
      <c r="A14" s="394">
        <v>2014</v>
      </c>
      <c r="B14" s="1264">
        <v>3005088863.5</v>
      </c>
      <c r="C14" s="1265">
        <f t="shared" si="4"/>
        <v>0.95169285075746779</v>
      </c>
      <c r="D14" s="1264">
        <v>131454109.10000002</v>
      </c>
      <c r="E14" s="1265">
        <f t="shared" si="1"/>
        <v>4.1630694304146058E-2</v>
      </c>
      <c r="F14" s="705">
        <v>21081739.099999998</v>
      </c>
      <c r="G14" s="1265">
        <f t="shared" si="2"/>
        <v>6.6764549383862741E-3</v>
      </c>
      <c r="H14" s="1266">
        <f t="shared" si="3"/>
        <v>3157624711.6999998</v>
      </c>
      <c r="J14" s="1252"/>
      <c r="K14" s="81"/>
      <c r="L14" s="17"/>
    </row>
    <row r="15" spans="1:12" s="69" customFormat="1" ht="16.5" customHeight="1">
      <c r="A15" s="394">
        <v>2015</v>
      </c>
      <c r="B15" s="1264">
        <v>3382710516.6399999</v>
      </c>
      <c r="C15" s="1265">
        <f t="shared" si="4"/>
        <v>0.95338904993406337</v>
      </c>
      <c r="D15" s="1264">
        <v>147262666.77000001</v>
      </c>
      <c r="E15" s="1265">
        <f t="shared" si="1"/>
        <v>4.1504767632928548E-2</v>
      </c>
      <c r="F15" s="705">
        <v>18117196.77</v>
      </c>
      <c r="G15" s="1265">
        <f t="shared" si="2"/>
        <v>5.106182433008059E-3</v>
      </c>
      <c r="H15" s="1266">
        <f t="shared" si="3"/>
        <v>3548090380.1799998</v>
      </c>
      <c r="I15" s="241"/>
      <c r="J15" s="1252"/>
      <c r="K15" s="81"/>
      <c r="L15" s="17"/>
    </row>
    <row r="16" spans="1:12" customFormat="1" ht="16.5" customHeight="1">
      <c r="A16" s="394">
        <v>2016</v>
      </c>
      <c r="B16" s="1264">
        <v>3862688790.9599996</v>
      </c>
      <c r="C16" s="1265">
        <f t="shared" si="4"/>
        <v>0.95416022594621486</v>
      </c>
      <c r="D16" s="1264">
        <v>168521814.59</v>
      </c>
      <c r="E16" s="1265">
        <f t="shared" si="1"/>
        <v>4.1628208066458665E-2</v>
      </c>
      <c r="F16" s="705">
        <v>17049514.629999999</v>
      </c>
      <c r="G16" s="1265">
        <f t="shared" si="2"/>
        <v>4.2115659873264068E-3</v>
      </c>
      <c r="H16" s="1266">
        <f t="shared" si="3"/>
        <v>4048260120.1799998</v>
      </c>
      <c r="I16" s="32"/>
      <c r="J16" s="1252"/>
      <c r="K16" s="80"/>
      <c r="L16" s="32"/>
    </row>
    <row r="17" spans="1:12" customFormat="1" ht="16.5" customHeight="1">
      <c r="A17" s="394" t="s">
        <v>1007</v>
      </c>
      <c r="B17" s="1264">
        <v>3956638538.3099999</v>
      </c>
      <c r="C17" s="1265">
        <f t="shared" si="4"/>
        <v>0.95456099822171481</v>
      </c>
      <c r="D17" s="1264">
        <v>171357122.81999999</v>
      </c>
      <c r="E17" s="1265">
        <f t="shared" si="1"/>
        <v>4.1340856544688616E-2</v>
      </c>
      <c r="F17" s="705">
        <v>16986739.870000001</v>
      </c>
      <c r="G17" s="1265">
        <f t="shared" si="2"/>
        <v>4.0981452335966144E-3</v>
      </c>
      <c r="H17" s="1266">
        <f t="shared" si="3"/>
        <v>4144982401</v>
      </c>
      <c r="I17" s="17"/>
      <c r="J17" s="17"/>
      <c r="K17" s="17"/>
      <c r="L17" s="32"/>
    </row>
    <row r="18" spans="1:12" customFormat="1" ht="15.75" customHeight="1">
      <c r="A18" s="392" t="s">
        <v>17</v>
      </c>
      <c r="B18" s="1267">
        <f>SUM(B5:B17)</f>
        <v>30758995907.759998</v>
      </c>
      <c r="C18" s="1268">
        <f t="shared" si="4"/>
        <v>0.95120273138121381</v>
      </c>
      <c r="D18" s="1267">
        <f>SUM(D5:D17)</f>
        <v>1329078765.2099998</v>
      </c>
      <c r="E18" s="1268">
        <f t="shared" si="1"/>
        <v>4.1100930455586805E-2</v>
      </c>
      <c r="F18" s="1267">
        <f>SUM(F5:F17)</f>
        <v>248876107.93000001</v>
      </c>
      <c r="G18" s="1268">
        <f t="shared" si="2"/>
        <v>7.6963381492832867E-3</v>
      </c>
      <c r="H18" s="1269">
        <f>SUM(H5:H17)</f>
        <v>32336950781.350002</v>
      </c>
      <c r="I18" s="17"/>
      <c r="J18" s="17"/>
      <c r="K18" s="17"/>
      <c r="L18" s="17"/>
    </row>
    <row r="19" spans="1:12" customFormat="1">
      <c r="B19" s="12"/>
      <c r="C19" s="12"/>
      <c r="D19" s="12"/>
      <c r="E19" s="12"/>
      <c r="F19" s="12"/>
      <c r="G19" s="17"/>
      <c r="H19" s="17"/>
      <c r="I19" s="17"/>
      <c r="J19" s="17"/>
      <c r="K19" s="17"/>
      <c r="L19" s="17"/>
    </row>
    <row r="20" spans="1:12" customFormat="1">
      <c r="B20" s="141"/>
      <c r="C20" s="141"/>
      <c r="D20" s="141"/>
      <c r="E20" s="141"/>
      <c r="F20" s="141"/>
      <c r="G20" s="17"/>
      <c r="H20" s="17"/>
      <c r="I20" s="17"/>
      <c r="J20" s="17"/>
      <c r="K20" s="17"/>
      <c r="L20" s="17"/>
    </row>
    <row r="21" spans="1:12" customFormat="1">
      <c r="C21" s="17"/>
      <c r="D21" s="17"/>
      <c r="E21" s="17"/>
      <c r="F21" s="17"/>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9"/>
      <c r="K36" s="69"/>
    </row>
    <row r="37" spans="3:12" customFormat="1">
      <c r="C37" s="17"/>
      <c r="D37" s="17"/>
      <c r="E37" s="17"/>
      <c r="F37" s="17"/>
      <c r="G37" s="17"/>
      <c r="H37" s="17"/>
      <c r="J37" s="69"/>
      <c r="K37" s="69"/>
    </row>
    <row r="38" spans="3:12" customFormat="1">
      <c r="J38" s="69"/>
      <c r="K38" s="69"/>
    </row>
    <row r="39" spans="3:12" customFormat="1" ht="39" customHeight="1">
      <c r="J39" s="69"/>
      <c r="K39" s="69"/>
    </row>
    <row r="40" spans="3:12" customFormat="1">
      <c r="J40" s="69"/>
      <c r="K40" s="69"/>
    </row>
    <row r="41" spans="3:12" customFormat="1">
      <c r="J41" s="69"/>
      <c r="K41" s="69"/>
    </row>
    <row r="42" spans="3:12" customFormat="1">
      <c r="J42" s="69"/>
      <c r="K42" s="69"/>
    </row>
    <row r="43" spans="3:12" customFormat="1">
      <c r="J43" s="69"/>
      <c r="K43" s="69"/>
    </row>
    <row r="44" spans="3:12" customFormat="1">
      <c r="J44" s="69"/>
      <c r="K44" s="69"/>
    </row>
    <row r="45" spans="3:12" customFormat="1">
      <c r="J45" s="69"/>
      <c r="K45" s="69"/>
    </row>
    <row r="46" spans="3:12" customFormat="1">
      <c r="J46" s="69"/>
      <c r="K46" s="69"/>
    </row>
    <row r="47" spans="3:12" customFormat="1">
      <c r="J47" s="69"/>
      <c r="K47" s="69"/>
    </row>
    <row r="48" spans="3:12" customFormat="1">
      <c r="J48" s="69"/>
      <c r="K48" s="69"/>
    </row>
    <row r="49" spans="1:11" customFormat="1">
      <c r="J49" s="69"/>
      <c r="K49" s="69"/>
    </row>
    <row r="50" spans="1:11" customFormat="1">
      <c r="J50" s="69"/>
      <c r="K50" s="69"/>
    </row>
    <row r="51" spans="1:11">
      <c r="A51"/>
      <c r="B51"/>
      <c r="C51"/>
      <c r="D51"/>
      <c r="E51"/>
      <c r="F51"/>
      <c r="G51"/>
      <c r="H51"/>
    </row>
    <row r="52" spans="1:11">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topLeftCell="A4" zoomScale="70" zoomScaleNormal="100" zoomScaleSheetLayoutView="70" workbookViewId="0">
      <selection activeCell="I10" sqref="I10"/>
    </sheetView>
  </sheetViews>
  <sheetFormatPr baseColWidth="10" defaultColWidth="11.42578125" defaultRowHeight="15"/>
  <cols>
    <col min="1" max="1" width="11.85546875"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13.85546875" style="47" customWidth="1"/>
    <col min="11" max="11" width="16.5703125" style="47" customWidth="1"/>
    <col min="12" max="12" width="10.28515625" style="47" customWidth="1"/>
    <col min="13" max="13" width="13.28515625" style="47" customWidth="1"/>
    <col min="14" max="14" width="6.7109375" style="47" bestFit="1" customWidth="1"/>
    <col min="15" max="16384" width="11.42578125" style="47"/>
  </cols>
  <sheetData>
    <row r="1" spans="1:12" customFormat="1" ht="61.5" customHeight="1">
      <c r="A1" s="2387"/>
      <c r="B1" s="2387"/>
      <c r="C1" s="2387"/>
      <c r="D1" s="2387"/>
      <c r="E1" s="2387"/>
      <c r="F1" s="2387"/>
      <c r="G1" s="2387"/>
      <c r="H1" s="2387"/>
      <c r="I1" s="2387"/>
      <c r="J1" s="2387"/>
      <c r="K1" s="2387"/>
      <c r="L1" s="2387"/>
    </row>
    <row r="2" spans="1:12" s="69" customFormat="1" ht="8.25" customHeight="1">
      <c r="A2" s="67"/>
      <c r="B2" s="67"/>
      <c r="C2" s="67"/>
      <c r="D2" s="67"/>
      <c r="E2" s="67"/>
      <c r="F2" s="67"/>
      <c r="G2" s="67"/>
      <c r="H2" s="67"/>
      <c r="I2" s="67"/>
      <c r="J2" s="67"/>
      <c r="K2" s="67"/>
      <c r="L2" s="67"/>
    </row>
    <row r="3" spans="1:12" customFormat="1" ht="24" customHeight="1">
      <c r="A3" s="67"/>
      <c r="B3" s="2388" t="s">
        <v>128</v>
      </c>
      <c r="C3" s="2389"/>
      <c r="D3" s="2389"/>
      <c r="E3" s="2389"/>
      <c r="F3" s="2389"/>
      <c r="G3" s="2389"/>
      <c r="H3" s="2390"/>
      <c r="I3" s="67"/>
      <c r="J3" s="67"/>
      <c r="K3" s="67"/>
      <c r="L3" s="67"/>
    </row>
    <row r="4" spans="1:12" s="862" customFormat="1" ht="22.5" customHeight="1">
      <c r="A4" s="305" t="s">
        <v>33</v>
      </c>
      <c r="B4" s="371" t="s">
        <v>118</v>
      </c>
      <c r="C4" s="371" t="s">
        <v>143</v>
      </c>
      <c r="D4" s="371" t="s">
        <v>657</v>
      </c>
      <c r="E4" s="371" t="s">
        <v>143</v>
      </c>
      <c r="F4" s="1232" t="s">
        <v>120</v>
      </c>
      <c r="G4" s="371" t="s">
        <v>143</v>
      </c>
      <c r="H4" s="1233" t="s">
        <v>17</v>
      </c>
      <c r="I4" s="860"/>
      <c r="J4" s="860"/>
      <c r="K4" s="860"/>
      <c r="L4" s="861"/>
    </row>
    <row r="5" spans="1:12" s="120" customFormat="1" ht="15.75" customHeight="1">
      <c r="A5" s="372" t="s">
        <v>904</v>
      </c>
      <c r="B5" s="1583">
        <v>323600009.29000002</v>
      </c>
      <c r="C5" s="1690">
        <v>0.95424199414515665</v>
      </c>
      <c r="D5" s="543">
        <v>14156477.220000001</v>
      </c>
      <c r="E5" s="541">
        <v>4.1745070039158165E-2</v>
      </c>
      <c r="F5" s="543">
        <v>1360856.13</v>
      </c>
      <c r="G5" s="541">
        <v>4.0129358156850642E-3</v>
      </c>
      <c r="H5" s="396">
        <v>339117342.64000005</v>
      </c>
      <c r="I5" s="760"/>
      <c r="K5" s="762"/>
      <c r="L5" s="761"/>
    </row>
    <row r="6" spans="1:12" s="120" customFormat="1" ht="15.75" customHeight="1">
      <c r="A6" s="372" t="s">
        <v>909</v>
      </c>
      <c r="B6" s="1583">
        <v>328882556.60000002</v>
      </c>
      <c r="C6" s="1690">
        <v>0.96981933757700778</v>
      </c>
      <c r="D6" s="543">
        <v>14886310.779999999</v>
      </c>
      <c r="E6" s="541">
        <v>4.389722644118204E-2</v>
      </c>
      <c r="F6" s="543">
        <v>1317134.1599999999</v>
      </c>
      <c r="G6" s="541">
        <v>3.8840070806943137E-3</v>
      </c>
      <c r="H6" s="396">
        <v>345086001.54000002</v>
      </c>
      <c r="I6" s="760"/>
      <c r="K6" s="762"/>
      <c r="L6" s="761"/>
    </row>
    <row r="7" spans="1:12" customFormat="1" ht="15.75" customHeight="1">
      <c r="A7" s="372" t="s">
        <v>917</v>
      </c>
      <c r="B7" s="1583">
        <v>341086429.39999998</v>
      </c>
      <c r="C7" s="1690">
        <v>0.95674097709953254</v>
      </c>
      <c r="D7" s="543">
        <v>13924575.42</v>
      </c>
      <c r="E7" s="541">
        <v>3.9058170436337317E-2</v>
      </c>
      <c r="F7" s="543">
        <v>1497640.22</v>
      </c>
      <c r="G7" s="541">
        <v>4.2008524641301923E-3</v>
      </c>
      <c r="H7" s="396">
        <v>356508645.03999996</v>
      </c>
      <c r="I7" s="61"/>
      <c r="J7" s="89"/>
      <c r="K7" s="88"/>
      <c r="L7" s="67"/>
    </row>
    <row r="8" spans="1:12" customFormat="1" ht="15.75" customHeight="1">
      <c r="A8" s="372" t="s">
        <v>936</v>
      </c>
      <c r="B8" s="1583">
        <v>330996209.50999999</v>
      </c>
      <c r="C8" s="1690">
        <v>0.95438923439344026</v>
      </c>
      <c r="D8" s="543">
        <v>14320111.039999999</v>
      </c>
      <c r="E8" s="541">
        <v>4.1290381639496533E-2</v>
      </c>
      <c r="F8" s="543">
        <v>1498372.64</v>
      </c>
      <c r="G8" s="541">
        <v>4.3203839670631454E-3</v>
      </c>
      <c r="H8" s="396">
        <v>346814693.19</v>
      </c>
      <c r="I8" s="61"/>
      <c r="J8" s="61"/>
      <c r="K8" s="61"/>
      <c r="L8" s="61"/>
    </row>
    <row r="9" spans="1:12" customFormat="1" ht="15.75" customHeight="1">
      <c r="A9" s="372" t="s">
        <v>945</v>
      </c>
      <c r="B9" s="1583">
        <v>321363080.60000002</v>
      </c>
      <c r="C9" s="1690">
        <v>0.95140799722594771</v>
      </c>
      <c r="D9" s="543">
        <v>15074942.439999999</v>
      </c>
      <c r="E9" s="541">
        <v>4.4629958016206672E-2</v>
      </c>
      <c r="F9" s="543">
        <v>1338284.8500000001</v>
      </c>
      <c r="G9" s="541">
        <v>3.9620447578455524E-3</v>
      </c>
      <c r="H9" s="396">
        <v>337776307.89000005</v>
      </c>
      <c r="I9" s="61"/>
      <c r="J9" s="61"/>
      <c r="K9" s="61"/>
      <c r="L9" s="61"/>
    </row>
    <row r="10" spans="1:12" s="956" customFormat="1" ht="15.75" customHeight="1">
      <c r="A10" s="372" t="s">
        <v>956</v>
      </c>
      <c r="B10" s="1583">
        <v>363437417.51999998</v>
      </c>
      <c r="C10" s="1690">
        <v>0.9571667690044654</v>
      </c>
      <c r="D10" s="543">
        <v>14742579.699999999</v>
      </c>
      <c r="E10" s="541">
        <v>3.8826787496263469E-2</v>
      </c>
      <c r="F10" s="543">
        <v>1521251.6</v>
      </c>
      <c r="G10" s="541">
        <v>4.0064434992710804E-3</v>
      </c>
      <c r="H10" s="396">
        <v>379701248.81999999</v>
      </c>
      <c r="I10" s="61"/>
      <c r="J10" s="61"/>
      <c r="K10" s="61"/>
      <c r="L10" s="61"/>
    </row>
    <row r="11" spans="1:12" s="956" customFormat="1" ht="15.75" customHeight="1">
      <c r="A11" s="372" t="s">
        <v>959</v>
      </c>
      <c r="B11" s="1583">
        <v>348551477.87</v>
      </c>
      <c r="C11" s="1690">
        <v>0.95366335955895609</v>
      </c>
      <c r="D11" s="543">
        <v>15442305.6</v>
      </c>
      <c r="E11" s="541">
        <v>4.2251322897344741E-2</v>
      </c>
      <c r="F11" s="543">
        <v>1493130.1</v>
      </c>
      <c r="G11" s="541">
        <v>4.0853175436992165E-3</v>
      </c>
      <c r="H11" s="396">
        <v>365486913.56999999</v>
      </c>
      <c r="I11" s="61"/>
      <c r="J11" s="61"/>
      <c r="K11" s="61"/>
      <c r="L11" s="61"/>
    </row>
    <row r="12" spans="1:12" s="956" customFormat="1" ht="15.75" customHeight="1">
      <c r="A12" s="372" t="s">
        <v>968</v>
      </c>
      <c r="B12" s="1583">
        <v>368628947.06999999</v>
      </c>
      <c r="C12" s="1690">
        <v>0.95387338719336423</v>
      </c>
      <c r="D12" s="543">
        <v>16147628.689999999</v>
      </c>
      <c r="E12" s="541">
        <v>4.1784003660315275E-2</v>
      </c>
      <c r="F12" s="543">
        <v>1678222.14</v>
      </c>
      <c r="G12" s="541">
        <v>4.342609146320551E-3</v>
      </c>
      <c r="H12" s="396">
        <v>386454797.89999998</v>
      </c>
      <c r="I12" s="61"/>
      <c r="J12" s="61"/>
      <c r="K12" s="61"/>
      <c r="L12" s="61"/>
    </row>
    <row r="13" spans="1:12" s="956" customFormat="1" ht="15.75" customHeight="1">
      <c r="A13" s="372" t="s">
        <v>972</v>
      </c>
      <c r="B13" s="1583">
        <v>372658524.88</v>
      </c>
      <c r="C13" s="1690">
        <v>0.95366335955895609</v>
      </c>
      <c r="D13" s="543">
        <v>15973519.970000001</v>
      </c>
      <c r="E13" s="541">
        <v>4.2251322897344741E-2</v>
      </c>
      <c r="F13" s="543">
        <v>1729049.54</v>
      </c>
      <c r="G13" s="541">
        <v>4.0853175436992165E-3</v>
      </c>
      <c r="H13" s="396">
        <v>390361094.38999999</v>
      </c>
      <c r="I13" s="61"/>
      <c r="J13" s="61"/>
      <c r="K13" s="61"/>
      <c r="L13" s="61"/>
    </row>
    <row r="14" spans="1:12" s="956" customFormat="1" ht="15.75" customHeight="1">
      <c r="A14" s="372" t="s">
        <v>971</v>
      </c>
      <c r="B14" s="1583">
        <v>369490431.85000002</v>
      </c>
      <c r="C14" s="1690">
        <v>0.95412380457214796</v>
      </c>
      <c r="D14" s="543">
        <v>16193151.970000001</v>
      </c>
      <c r="E14" s="541">
        <v>4.1815079454895425E-2</v>
      </c>
      <c r="F14" s="543">
        <v>1572692.65</v>
      </c>
      <c r="G14" s="541">
        <v>4.0611159729565631E-3</v>
      </c>
      <c r="H14" s="396">
        <v>387256276.47000003</v>
      </c>
      <c r="I14" s="61"/>
      <c r="J14" s="61"/>
      <c r="K14" s="61"/>
      <c r="L14" s="61"/>
    </row>
    <row r="15" spans="1:12" s="956" customFormat="1" ht="15.75" customHeight="1">
      <c r="A15" s="372" t="s">
        <v>980</v>
      </c>
      <c r="B15" s="1583">
        <v>380455240.67000002</v>
      </c>
      <c r="C15" s="1690">
        <v>0.95474019683075717</v>
      </c>
      <c r="D15" s="543">
        <v>16358781.689999999</v>
      </c>
      <c r="E15" s="541">
        <v>4.1051836802450808E-2</v>
      </c>
      <c r="F15" s="543">
        <v>1676836.13</v>
      </c>
      <c r="G15" s="541">
        <v>4.2079663667920243E-3</v>
      </c>
      <c r="H15" s="396">
        <v>398490858.49000001</v>
      </c>
      <c r="I15" s="61"/>
      <c r="J15" s="61"/>
      <c r="K15" s="61"/>
      <c r="L15" s="61"/>
    </row>
    <row r="16" spans="1:12" s="956" customFormat="1" ht="15.75" customHeight="1">
      <c r="A16" s="372" t="s">
        <v>985</v>
      </c>
      <c r="B16" s="1583">
        <v>379732916.64999998</v>
      </c>
      <c r="C16" s="1690">
        <v>0.95474649461246952</v>
      </c>
      <c r="D16" s="543">
        <v>16540903.369999999</v>
      </c>
      <c r="E16" s="541">
        <v>4.1588097364724685E-2</v>
      </c>
      <c r="F16" s="543">
        <v>1457848.85</v>
      </c>
      <c r="G16" s="541">
        <v>3.665408022805705E-3</v>
      </c>
      <c r="H16" s="396">
        <v>397731668.87</v>
      </c>
      <c r="I16" s="61"/>
      <c r="J16" s="61"/>
      <c r="K16" s="61"/>
      <c r="L16" s="61"/>
    </row>
    <row r="17" spans="1:12" customFormat="1" ht="15.75" customHeight="1">
      <c r="A17" s="977" t="s">
        <v>997</v>
      </c>
      <c r="B17" s="1584">
        <v>380237862.29000002</v>
      </c>
      <c r="C17" s="978">
        <f>B17/H17</f>
        <v>0.95441255320224128</v>
      </c>
      <c r="D17" s="979">
        <v>16638622.93</v>
      </c>
      <c r="E17" s="980">
        <f>D17/H17</f>
        <v>4.1763622635452344E-2</v>
      </c>
      <c r="F17" s="979">
        <v>1523411.15</v>
      </c>
      <c r="G17" s="980">
        <f>F17/H17</f>
        <v>3.8238241623064703E-3</v>
      </c>
      <c r="H17" s="981">
        <f>+F17+D17+B17</f>
        <v>398399896.37</v>
      </c>
      <c r="I17" s="61"/>
      <c r="J17" s="61"/>
      <c r="K17" s="61"/>
      <c r="L17" s="61"/>
    </row>
    <row r="18" spans="1:12" customFormat="1" ht="15.75">
      <c r="A18" s="1172"/>
      <c r="B18" s="395"/>
      <c r="C18" s="542"/>
      <c r="D18" s="543"/>
      <c r="E18" s="541"/>
      <c r="F18" s="543"/>
      <c r="G18" s="541"/>
      <c r="H18" s="1173"/>
      <c r="I18" s="61"/>
      <c r="J18" s="61"/>
      <c r="K18" s="61"/>
      <c r="L18" s="61"/>
    </row>
    <row r="19" spans="1:12" customFormat="1" ht="15.75">
      <c r="A19" s="1172"/>
      <c r="B19" s="395"/>
      <c r="C19" s="542"/>
      <c r="D19" s="543"/>
      <c r="E19" s="541"/>
      <c r="F19" s="543"/>
      <c r="G19" s="541"/>
      <c r="H19" s="1173"/>
      <c r="I19" s="61"/>
      <c r="J19" s="61"/>
      <c r="K19" s="61"/>
      <c r="L19" s="61"/>
    </row>
    <row r="20" spans="1:12" customFormat="1">
      <c r="A20" s="62"/>
      <c r="B20" s="62"/>
      <c r="C20" s="61"/>
      <c r="D20" s="61"/>
      <c r="E20" s="61"/>
      <c r="F20" s="61"/>
      <c r="G20" s="61"/>
      <c r="H20" s="61"/>
      <c r="I20" s="61"/>
      <c r="J20" s="61"/>
      <c r="K20" s="61"/>
      <c r="L20" s="61"/>
    </row>
    <row r="21" spans="1:12" customFormat="1">
      <c r="A21" s="62"/>
      <c r="B21" s="62"/>
      <c r="C21" s="61"/>
      <c r="D21" s="61"/>
      <c r="E21" s="61"/>
      <c r="F21" s="61"/>
      <c r="G21" s="61"/>
      <c r="H21" s="61"/>
      <c r="I21" s="61"/>
      <c r="J21" s="61"/>
      <c r="K21" s="61"/>
      <c r="L21" s="61"/>
    </row>
    <row r="22" spans="1:12" customFormat="1">
      <c r="A22" s="62"/>
      <c r="B22" s="62"/>
      <c r="C22" s="61"/>
      <c r="D22" s="61"/>
      <c r="E22" s="61"/>
      <c r="F22" s="61"/>
      <c r="G22" s="61"/>
      <c r="H22" s="61"/>
      <c r="I22" s="61"/>
      <c r="J22" s="61"/>
      <c r="K22" s="61"/>
      <c r="L22" s="61"/>
    </row>
    <row r="23" spans="1:12" customFormat="1">
      <c r="A23" s="62"/>
      <c r="B23" s="62"/>
      <c r="C23" s="61"/>
      <c r="D23" s="61"/>
      <c r="E23" s="61"/>
      <c r="F23" s="61"/>
      <c r="G23" s="61"/>
      <c r="H23" s="61"/>
      <c r="I23" s="61"/>
      <c r="J23" s="61"/>
      <c r="K23" s="61"/>
      <c r="L23" s="61"/>
    </row>
    <row r="24" spans="1:12" customFormat="1">
      <c r="A24" s="62"/>
      <c r="B24" s="62"/>
      <c r="C24" s="61"/>
      <c r="D24" s="61"/>
      <c r="E24" s="61"/>
      <c r="F24" s="61"/>
      <c r="G24" s="61"/>
      <c r="H24" s="61"/>
      <c r="I24" s="61"/>
      <c r="J24" s="61"/>
      <c r="K24" s="61"/>
      <c r="L24" s="61"/>
    </row>
    <row r="25" spans="1:12" customFormat="1">
      <c r="A25" s="62"/>
      <c r="B25" s="62"/>
      <c r="C25" s="61"/>
      <c r="D25" s="61"/>
      <c r="E25" s="61"/>
      <c r="F25" s="61"/>
      <c r="G25" s="61"/>
      <c r="H25" s="61"/>
      <c r="I25" s="61"/>
      <c r="J25" s="61"/>
      <c r="K25" s="61"/>
      <c r="L25" s="61"/>
    </row>
    <row r="26" spans="1:12" customFormat="1">
      <c r="A26" s="62"/>
      <c r="B26" s="62"/>
      <c r="C26" s="61"/>
      <c r="D26" s="61"/>
      <c r="E26" s="61"/>
      <c r="F26" s="61"/>
      <c r="G26" s="61"/>
      <c r="H26" s="61"/>
      <c r="I26" s="61"/>
      <c r="J26" s="61"/>
      <c r="K26" s="61"/>
      <c r="L26" s="61"/>
    </row>
    <row r="27" spans="1:12" customFormat="1">
      <c r="A27" s="62"/>
      <c r="B27" s="62"/>
      <c r="C27" s="61"/>
      <c r="D27" s="61"/>
      <c r="E27" s="61"/>
      <c r="F27" s="61"/>
      <c r="G27" s="61"/>
      <c r="H27" s="61"/>
      <c r="I27" s="61"/>
      <c r="J27" s="61"/>
      <c r="K27" s="61"/>
      <c r="L27" s="61"/>
    </row>
    <row r="28" spans="1:12" customFormat="1">
      <c r="A28" s="62"/>
      <c r="B28" s="62"/>
      <c r="C28" s="61"/>
      <c r="D28" s="61"/>
      <c r="E28" s="61"/>
      <c r="F28" s="61"/>
      <c r="G28" s="61"/>
      <c r="H28" s="61"/>
      <c r="I28" s="61"/>
      <c r="J28" s="61"/>
      <c r="K28" s="61"/>
      <c r="L28" s="61"/>
    </row>
    <row r="29" spans="1:12" customFormat="1">
      <c r="A29" s="62"/>
      <c r="B29" s="62"/>
      <c r="C29" s="61"/>
      <c r="D29" s="61"/>
      <c r="E29" s="61"/>
      <c r="F29" s="61"/>
      <c r="G29" s="61"/>
      <c r="H29" s="61"/>
      <c r="I29" s="61"/>
      <c r="J29" s="61"/>
      <c r="K29" s="61"/>
      <c r="L29" s="61"/>
    </row>
    <row r="30" spans="1:12" customFormat="1">
      <c r="A30" s="62"/>
      <c r="B30" s="62"/>
      <c r="C30" s="61"/>
      <c r="D30" s="61"/>
      <c r="E30" s="61"/>
      <c r="F30" s="61"/>
      <c r="G30" s="61"/>
      <c r="H30" s="61"/>
      <c r="I30" s="61"/>
      <c r="J30" s="61"/>
      <c r="K30" s="61"/>
      <c r="L30" s="61"/>
    </row>
    <row r="31" spans="1:12" customFormat="1">
      <c r="A31" s="62"/>
      <c r="B31" s="62"/>
      <c r="C31" s="61"/>
      <c r="D31" s="61"/>
      <c r="E31" s="61"/>
      <c r="F31" s="61"/>
      <c r="G31" s="61"/>
      <c r="H31" s="61"/>
      <c r="I31" s="61"/>
      <c r="J31" s="61"/>
      <c r="K31" s="61"/>
      <c r="L31" s="61"/>
    </row>
    <row r="32" spans="1:12" customFormat="1">
      <c r="A32" s="62"/>
      <c r="B32" s="62"/>
      <c r="C32" s="61"/>
      <c r="D32" s="61"/>
      <c r="E32" s="61"/>
      <c r="F32" s="61"/>
      <c r="G32" s="61"/>
      <c r="H32" s="61"/>
      <c r="I32" s="61"/>
      <c r="J32" s="61"/>
      <c r="K32" s="61"/>
      <c r="L32" s="61"/>
    </row>
    <row r="33" spans="1:12" customFormat="1">
      <c r="A33" s="62"/>
      <c r="B33" s="62"/>
      <c r="C33" s="61"/>
      <c r="D33" s="61"/>
      <c r="E33" s="61"/>
      <c r="F33" s="61"/>
      <c r="G33" s="61"/>
      <c r="H33" s="61"/>
      <c r="I33" s="61"/>
      <c r="J33" s="61"/>
      <c r="K33" s="61"/>
      <c r="L33" s="61"/>
    </row>
    <row r="34" spans="1:12" customFormat="1">
      <c r="A34" s="62"/>
      <c r="B34" s="62"/>
      <c r="C34" s="61"/>
      <c r="D34" s="61"/>
      <c r="E34" s="61"/>
      <c r="F34" s="61"/>
      <c r="G34" s="61"/>
      <c r="H34" s="61"/>
      <c r="I34" s="61"/>
      <c r="J34" s="61"/>
      <c r="K34" s="61"/>
      <c r="L34" s="61"/>
    </row>
    <row r="35" spans="1:12" customFormat="1">
      <c r="A35" s="62"/>
      <c r="B35" s="62"/>
      <c r="C35" s="61"/>
      <c r="D35" s="61"/>
      <c r="E35" s="61"/>
      <c r="F35" s="61"/>
      <c r="G35" s="61"/>
      <c r="H35" s="61"/>
      <c r="I35" s="61"/>
      <c r="J35" s="61"/>
      <c r="K35" s="61"/>
      <c r="L35" s="61"/>
    </row>
    <row r="36" spans="1:12" customFormat="1">
      <c r="A36" s="62"/>
      <c r="B36" s="62"/>
      <c r="C36" s="61"/>
      <c r="D36" s="61"/>
      <c r="E36" s="61"/>
      <c r="F36" s="61"/>
      <c r="G36" s="61"/>
      <c r="H36" s="61"/>
      <c r="I36" s="61"/>
      <c r="J36" s="61"/>
      <c r="K36" s="61"/>
      <c r="L36" s="61"/>
    </row>
    <row r="37" spans="1:12" customFormat="1">
      <c r="A37" s="62"/>
      <c r="B37" s="62"/>
      <c r="C37" s="61"/>
      <c r="D37" s="61"/>
      <c r="E37" s="61"/>
      <c r="F37" s="61"/>
      <c r="G37" s="61"/>
      <c r="H37" s="61"/>
      <c r="I37" s="61"/>
      <c r="J37" s="61"/>
      <c r="K37" s="61"/>
      <c r="L37" s="61"/>
    </row>
    <row r="38" spans="1:12" customFormat="1">
      <c r="A38" s="62"/>
      <c r="B38" s="62"/>
      <c r="C38" s="61"/>
      <c r="D38" s="61"/>
      <c r="E38" s="61"/>
      <c r="F38" s="61"/>
      <c r="G38" s="61"/>
      <c r="H38" s="61"/>
      <c r="I38" s="61"/>
      <c r="J38" s="61"/>
      <c r="K38" s="61"/>
      <c r="L38" s="61"/>
    </row>
    <row r="39" spans="1:12" customFormat="1">
      <c r="A39" s="62"/>
      <c r="B39" s="62"/>
      <c r="C39" s="61"/>
      <c r="D39" s="61"/>
      <c r="E39" s="61"/>
      <c r="F39" s="61"/>
      <c r="G39" s="61"/>
      <c r="H39" s="61"/>
      <c r="I39" s="61"/>
      <c r="J39" s="61"/>
      <c r="K39" s="61"/>
      <c r="L39" s="61"/>
    </row>
    <row r="40" spans="1:12" customFormat="1">
      <c r="A40" s="62"/>
      <c r="B40" s="62"/>
      <c r="C40" s="61"/>
      <c r="D40" s="61"/>
      <c r="E40" s="61"/>
      <c r="F40" s="61"/>
      <c r="G40" s="61"/>
      <c r="H40" s="61"/>
      <c r="I40" s="61"/>
      <c r="J40" s="61"/>
      <c r="K40" s="61"/>
      <c r="L40" s="61"/>
    </row>
    <row r="41" spans="1:12" customFormat="1">
      <c r="A41" s="62"/>
      <c r="B41" s="62"/>
      <c r="C41" s="61"/>
      <c r="D41" s="61"/>
      <c r="E41" s="61"/>
      <c r="F41" s="61"/>
      <c r="G41" s="61"/>
      <c r="H41" s="61"/>
      <c r="I41" s="61"/>
      <c r="J41" s="61"/>
      <c r="K41" s="61"/>
      <c r="L41" s="61"/>
    </row>
    <row r="42" spans="1:12" customFormat="1">
      <c r="A42" s="62"/>
      <c r="B42" s="62"/>
      <c r="C42" s="61"/>
      <c r="D42" s="61"/>
      <c r="E42" s="61"/>
      <c r="F42" s="61"/>
      <c r="G42" s="61"/>
      <c r="H42" s="61"/>
      <c r="I42" s="17"/>
      <c r="J42" s="17"/>
      <c r="K42" s="17"/>
      <c r="L42" s="17"/>
    </row>
    <row r="43" spans="1:12" customFormat="1">
      <c r="A43" s="62"/>
      <c r="B43" s="62"/>
      <c r="C43" s="61"/>
      <c r="D43" s="61"/>
      <c r="E43" s="61"/>
      <c r="F43" s="61"/>
      <c r="G43" s="61"/>
      <c r="H43" s="61"/>
      <c r="I43" s="17"/>
      <c r="J43" s="17"/>
      <c r="K43" s="17"/>
      <c r="L43" s="17"/>
    </row>
    <row r="44" spans="1:12" customFormat="1">
      <c r="A44" s="62"/>
      <c r="B44" s="62"/>
      <c r="C44" s="61"/>
      <c r="D44" s="61"/>
      <c r="E44" s="61"/>
      <c r="F44" s="61"/>
      <c r="G44" s="61"/>
      <c r="H44" s="61"/>
      <c r="I44" s="17"/>
      <c r="J44" s="17"/>
      <c r="K44" s="17"/>
      <c r="L44" s="17"/>
    </row>
    <row r="45" spans="1:12">
      <c r="A45" s="62"/>
      <c r="B45" s="62"/>
      <c r="C45" s="61"/>
      <c r="D45" s="61"/>
      <c r="E45" s="61"/>
      <c r="F45" s="61"/>
      <c r="G45" s="61"/>
      <c r="H45" s="61"/>
      <c r="I45" s="48"/>
      <c r="J45" s="48"/>
      <c r="K45" s="48"/>
      <c r="L45" s="48"/>
    </row>
    <row r="46" spans="1:12">
      <c r="A46" s="62"/>
      <c r="B46" s="62"/>
      <c r="C46" s="61"/>
      <c r="D46" s="61"/>
      <c r="E46" s="61"/>
      <c r="F46" s="61"/>
      <c r="G46" s="61"/>
      <c r="H46" s="61"/>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9"/>
    <col min="7" max="7" width="8.85546875" style="69" customWidth="1"/>
    <col min="8" max="16384" width="11.42578125" style="69"/>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69"/>
    <col min="7" max="7" width="9.42578125" style="69" customWidth="1"/>
    <col min="8" max="16384" width="11.42578125" style="69"/>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69"/>
    <col min="7" max="7" width="9.42578125" style="69" customWidth="1"/>
    <col min="8" max="16384" width="11.42578125" style="69"/>
  </cols>
  <sheetData>
    <row r="42" spans="14:14">
      <c r="N42" s="20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M31"/>
  <sheetViews>
    <sheetView showGridLines="0" view="pageBreakPreview" zoomScale="85" zoomScaleNormal="100" zoomScaleSheetLayoutView="85" workbookViewId="0">
      <selection activeCell="N8" sqref="N8"/>
    </sheetView>
  </sheetViews>
  <sheetFormatPr baseColWidth="10" defaultColWidth="11.42578125" defaultRowHeight="15"/>
  <cols>
    <col min="1" max="6" width="11.42578125" style="69"/>
    <col min="7" max="7" width="9.42578125" style="69" customWidth="1"/>
    <col min="8" max="14" width="11.42578125" style="69"/>
    <col min="15" max="15" width="17.85546875" style="69" customWidth="1"/>
    <col min="16" max="16384" width="11.42578125" style="69"/>
  </cols>
  <sheetData>
    <row r="3" spans="12:12">
      <c r="L3" s="956"/>
    </row>
    <row r="4" spans="12:12">
      <c r="L4" s="956"/>
    </row>
    <row r="5" spans="12:12">
      <c r="L5" s="956"/>
    </row>
    <row r="6" spans="12:12">
      <c r="L6" s="956"/>
    </row>
    <row r="7" spans="12:12">
      <c r="L7" s="956"/>
    </row>
    <row r="30" spans="13:13">
      <c r="M30" s="141"/>
    </row>
    <row r="31" spans="13:13">
      <c r="M31" s="141"/>
    </row>
  </sheetData>
  <pageMargins left="0.7" right="0.7" top="0.75" bottom="0.75" header="0.3" footer="0.3"/>
  <pageSetup scale="9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40" zoomScaleNormal="70" zoomScaleSheetLayoutView="40" workbookViewId="0">
      <selection activeCell="F12" sqref="F12"/>
    </sheetView>
  </sheetViews>
  <sheetFormatPr baseColWidth="10" defaultColWidth="11.5703125" defaultRowHeight="15"/>
  <cols>
    <col min="1" max="1" width="15.140625" style="574" customWidth="1"/>
    <col min="2" max="2" width="23.85546875" style="574" customWidth="1"/>
    <col min="3" max="3" width="20" style="574" customWidth="1"/>
    <col min="4" max="4" width="27.5703125" style="574" customWidth="1"/>
    <col min="5" max="5" width="20.7109375" style="574" customWidth="1"/>
    <col min="6" max="6" width="35.28515625" style="574" customWidth="1"/>
    <col min="7" max="7" width="33.7109375" style="574" customWidth="1"/>
    <col min="8" max="9" width="31.7109375" style="574" customWidth="1"/>
    <col min="10" max="10" width="30" style="574" customWidth="1"/>
    <col min="11" max="11" width="28.5703125" style="574" customWidth="1"/>
    <col min="12" max="12" width="23.42578125" style="574" customWidth="1"/>
    <col min="13" max="13" width="17" style="574" customWidth="1"/>
    <col min="14" max="14" width="28.7109375" style="574" customWidth="1"/>
    <col min="15" max="15" width="24.7109375" style="574" customWidth="1"/>
    <col min="16" max="16" width="29.7109375" style="574" customWidth="1"/>
    <col min="17" max="17" width="41.42578125" style="574" customWidth="1"/>
    <col min="18" max="18" width="27.5703125" style="574" customWidth="1"/>
    <col min="19" max="19" width="25.42578125" style="574" customWidth="1"/>
    <col min="20" max="16384" width="11.5703125" style="574"/>
  </cols>
  <sheetData>
    <row r="1" spans="1:12" ht="111" customHeight="1">
      <c r="A1" s="2391"/>
      <c r="B1" s="2391"/>
      <c r="C1" s="2391"/>
      <c r="D1" s="2391"/>
      <c r="E1" s="2391"/>
      <c r="F1" s="2391"/>
      <c r="G1" s="2391"/>
      <c r="H1" s="2391"/>
      <c r="I1" s="2391"/>
      <c r="J1" s="2391"/>
    </row>
    <row r="2" spans="1:12" s="576" customFormat="1" ht="3" customHeight="1">
      <c r="A2" s="575"/>
      <c r="B2" s="575"/>
      <c r="C2" s="575"/>
      <c r="D2" s="575"/>
      <c r="E2" s="575"/>
      <c r="F2" s="575"/>
      <c r="G2" s="575"/>
    </row>
    <row r="3" spans="1:12" s="576" customFormat="1" ht="50.25" customHeight="1">
      <c r="A3" s="1090" t="s">
        <v>33</v>
      </c>
      <c r="B3" s="787" t="s">
        <v>653</v>
      </c>
      <c r="C3" s="787" t="s">
        <v>570</v>
      </c>
      <c r="D3" s="1285" t="s">
        <v>654</v>
      </c>
      <c r="E3" s="577"/>
      <c r="F3" s="575"/>
      <c r="G3" s="575"/>
    </row>
    <row r="4" spans="1:12" s="2037" customFormat="1" ht="22.5" customHeight="1">
      <c r="A4" s="1091" t="s">
        <v>394</v>
      </c>
      <c r="B4" s="2034">
        <v>1814</v>
      </c>
      <c r="C4" s="2034">
        <v>2000</v>
      </c>
      <c r="D4" s="2035">
        <v>3628000</v>
      </c>
      <c r="E4" s="2036"/>
      <c r="F4" s="575"/>
      <c r="G4" s="575"/>
    </row>
    <row r="5" spans="1:12" s="2037" customFormat="1" ht="22.5" hidden="1" customHeight="1">
      <c r="A5" s="1092" t="s">
        <v>639</v>
      </c>
      <c r="B5" s="2038">
        <v>2399</v>
      </c>
      <c r="C5" s="2038">
        <v>2000</v>
      </c>
      <c r="D5" s="2039">
        <v>4798000</v>
      </c>
      <c r="E5" s="2040"/>
      <c r="F5" s="575"/>
      <c r="G5" s="575"/>
    </row>
    <row r="6" spans="1:12" s="2037" customFormat="1" ht="22.5" customHeight="1">
      <c r="A6" s="1092" t="s">
        <v>395</v>
      </c>
      <c r="B6" s="2038">
        <v>4254</v>
      </c>
      <c r="C6" s="2038">
        <v>2000</v>
      </c>
      <c r="D6" s="2039">
        <v>8508000</v>
      </c>
      <c r="E6" s="2040"/>
      <c r="F6" s="575"/>
      <c r="G6" s="575"/>
    </row>
    <row r="7" spans="1:12" s="2037" customFormat="1" ht="22.5" hidden="1" customHeight="1">
      <c r="A7" s="1092" t="s">
        <v>505</v>
      </c>
      <c r="B7" s="2038">
        <v>4267</v>
      </c>
      <c r="C7" s="2038">
        <v>2000</v>
      </c>
      <c r="D7" s="2039">
        <v>8534000</v>
      </c>
      <c r="E7" s="2040"/>
      <c r="F7" s="575"/>
      <c r="G7" s="575"/>
    </row>
    <row r="8" spans="1:12" s="2037" customFormat="1" ht="22.5" customHeight="1">
      <c r="A8" s="1092" t="s">
        <v>396</v>
      </c>
      <c r="B8" s="2038">
        <v>5208</v>
      </c>
      <c r="C8" s="2038">
        <v>2000</v>
      </c>
      <c r="D8" s="2039">
        <v>10416000</v>
      </c>
      <c r="E8" s="2040"/>
      <c r="F8" s="575"/>
      <c r="G8" s="575"/>
    </row>
    <row r="9" spans="1:12" s="2037" customFormat="1" ht="22.5" hidden="1" customHeight="1">
      <c r="A9" s="1092" t="s">
        <v>424</v>
      </c>
      <c r="B9" s="2038">
        <v>4988</v>
      </c>
      <c r="C9" s="2038">
        <v>2000</v>
      </c>
      <c r="D9" s="2039">
        <v>9976000</v>
      </c>
      <c r="E9" s="2040"/>
      <c r="F9" s="575"/>
      <c r="G9" s="575"/>
    </row>
    <row r="10" spans="1:12" s="2037" customFormat="1" ht="22.5" customHeight="1">
      <c r="A10" s="1092" t="s">
        <v>440</v>
      </c>
      <c r="B10" s="2038">
        <v>5894</v>
      </c>
      <c r="C10" s="2038">
        <v>2000</v>
      </c>
      <c r="D10" s="2039">
        <v>11788000</v>
      </c>
      <c r="E10" s="2040"/>
      <c r="F10" s="575"/>
      <c r="G10" s="575"/>
    </row>
    <row r="11" spans="1:12" s="2037" customFormat="1" ht="22.5" hidden="1" customHeight="1">
      <c r="A11" s="1092" t="s">
        <v>504</v>
      </c>
      <c r="B11" s="2038">
        <v>5527</v>
      </c>
      <c r="C11" s="2038">
        <v>2000</v>
      </c>
      <c r="D11" s="2039">
        <v>11054000</v>
      </c>
      <c r="E11" s="2040"/>
      <c r="F11" s="575"/>
      <c r="G11" s="575"/>
    </row>
    <row r="12" spans="1:12" s="2037" customFormat="1" ht="22.5" customHeight="1">
      <c r="A12" s="1092" t="s">
        <v>490</v>
      </c>
      <c r="B12" s="2038">
        <v>6648</v>
      </c>
      <c r="C12" s="2038">
        <v>2000</v>
      </c>
      <c r="D12" s="2039">
        <v>13296000</v>
      </c>
      <c r="E12" s="2040"/>
      <c r="F12" s="575" t="s">
        <v>25</v>
      </c>
      <c r="G12" s="575"/>
    </row>
    <row r="13" spans="1:12" s="2037" customFormat="1" ht="22.5" customHeight="1">
      <c r="A13" s="1092" t="s">
        <v>517</v>
      </c>
      <c r="B13" s="2038">
        <v>7374</v>
      </c>
      <c r="C13" s="2038">
        <v>2000</v>
      </c>
      <c r="D13" s="2039">
        <v>14748000</v>
      </c>
      <c r="E13" s="2040"/>
      <c r="F13" s="575"/>
      <c r="G13" s="575"/>
    </row>
    <row r="14" spans="1:12" s="2037" customFormat="1" ht="22.5" hidden="1" customHeight="1">
      <c r="A14" s="1092" t="s">
        <v>637</v>
      </c>
      <c r="B14" s="2038">
        <v>5725</v>
      </c>
      <c r="C14" s="2038">
        <v>2000</v>
      </c>
      <c r="D14" s="2039">
        <v>11478000</v>
      </c>
      <c r="E14" s="2040"/>
      <c r="F14" s="575"/>
      <c r="G14" s="575"/>
    </row>
    <row r="15" spans="1:12" s="2037" customFormat="1" ht="22.5" hidden="1" customHeight="1">
      <c r="A15" s="1092" t="s">
        <v>664</v>
      </c>
      <c r="B15" s="2038">
        <v>6125</v>
      </c>
      <c r="C15" s="2038">
        <v>2000</v>
      </c>
      <c r="D15" s="2039">
        <v>12250000</v>
      </c>
      <c r="E15" s="2040"/>
      <c r="F15" s="575"/>
      <c r="G15" s="575"/>
      <c r="L15" s="2041">
        <f>+B22/B4</f>
        <v>3.6091510474090409</v>
      </c>
    </row>
    <row r="16" spans="1:12" s="2037" customFormat="1" ht="22.5" hidden="1" customHeight="1">
      <c r="A16" s="1092" t="s">
        <v>848</v>
      </c>
      <c r="B16" s="2038">
        <v>6181</v>
      </c>
      <c r="C16" s="2038">
        <v>2000</v>
      </c>
      <c r="D16" s="2039">
        <v>12362000</v>
      </c>
      <c r="E16" s="2040"/>
      <c r="F16" s="575"/>
      <c r="G16" s="575"/>
    </row>
    <row r="17" spans="1:12" s="2037" customFormat="1" ht="22.5" hidden="1" customHeight="1">
      <c r="A17" s="1092" t="s">
        <v>858</v>
      </c>
      <c r="B17" s="2038">
        <v>12456.742</v>
      </c>
      <c r="C17" s="2038">
        <v>2000</v>
      </c>
      <c r="D17" s="2039">
        <v>24913484</v>
      </c>
      <c r="E17" s="2040"/>
      <c r="F17" s="575"/>
      <c r="G17" s="575"/>
      <c r="L17" s="2037">
        <f>+D22-'[4]TSS Contributivo'!$CV$184</f>
        <v>634000</v>
      </c>
    </row>
    <row r="18" spans="1:12" s="2037" customFormat="1" ht="22.5" customHeight="1">
      <c r="A18" s="1092" t="s">
        <v>867</v>
      </c>
      <c r="B18" s="2038">
        <v>5946</v>
      </c>
      <c r="C18" s="2038">
        <v>2000</v>
      </c>
      <c r="D18" s="2039">
        <v>11892000</v>
      </c>
      <c r="E18" s="2040"/>
      <c r="F18" s="575"/>
      <c r="G18" s="575"/>
    </row>
    <row r="19" spans="1:12" s="2037" customFormat="1" ht="22.5" hidden="1" customHeight="1">
      <c r="A19" s="1092" t="s">
        <v>892</v>
      </c>
      <c r="B19" s="2038">
        <v>5903</v>
      </c>
      <c r="C19" s="2038">
        <v>2000</v>
      </c>
      <c r="D19" s="2039">
        <v>11806000</v>
      </c>
      <c r="E19" s="2042"/>
      <c r="F19" s="575"/>
      <c r="G19" s="575"/>
    </row>
    <row r="20" spans="1:12" s="2037" customFormat="1" ht="22.5" hidden="1" customHeight="1">
      <c r="A20" s="1092" t="s">
        <v>894</v>
      </c>
      <c r="B20" s="2038">
        <v>5748</v>
      </c>
      <c r="C20" s="2038">
        <v>2000</v>
      </c>
      <c r="D20" s="2039">
        <v>11496000</v>
      </c>
      <c r="E20" s="2043"/>
      <c r="F20" s="575"/>
      <c r="G20" s="575"/>
    </row>
    <row r="21" spans="1:12" s="2037" customFormat="1" ht="18.75" customHeight="1">
      <c r="A21" s="1092" t="s">
        <v>909</v>
      </c>
      <c r="B21" s="2038">
        <v>5748</v>
      </c>
      <c r="C21" s="2038">
        <v>2000</v>
      </c>
      <c r="D21" s="2039">
        <v>12524000</v>
      </c>
      <c r="E21" s="2043"/>
      <c r="F21" s="575"/>
      <c r="G21" s="575"/>
    </row>
    <row r="22" spans="1:12" s="2037" customFormat="1" ht="23.25">
      <c r="A22" s="1093" t="s">
        <v>997</v>
      </c>
      <c r="B22" s="2044">
        <f>+D22/C22</f>
        <v>6547</v>
      </c>
      <c r="C22" s="2044">
        <v>2000</v>
      </c>
      <c r="D22" s="2045">
        <v>13094000</v>
      </c>
      <c r="E22" s="2043"/>
      <c r="F22" s="575"/>
      <c r="G22" s="575"/>
    </row>
    <row r="23" spans="1:12" s="576" customFormat="1" ht="23.25" customHeight="1">
      <c r="A23" s="2392" t="s">
        <v>958</v>
      </c>
      <c r="B23" s="2392"/>
      <c r="C23" s="2392"/>
      <c r="D23" s="2392"/>
      <c r="E23" s="579"/>
      <c r="F23" s="575"/>
      <c r="G23" s="575"/>
    </row>
    <row r="24" spans="1:12" s="576" customFormat="1" ht="41.25" customHeight="1">
      <c r="A24" s="2392"/>
      <c r="B24" s="2392"/>
      <c r="C24" s="2392"/>
      <c r="D24" s="2392"/>
      <c r="E24" s="579"/>
      <c r="F24" s="575"/>
      <c r="G24" s="575"/>
    </row>
    <row r="25" spans="1:12" s="576" customFormat="1" ht="23.25" customHeight="1">
      <c r="B25" s="579"/>
      <c r="C25" s="579"/>
      <c r="D25" s="578"/>
      <c r="E25" s="579"/>
      <c r="F25" s="575"/>
      <c r="G25" s="575"/>
    </row>
    <row r="26" spans="1:12" s="576" customFormat="1" ht="23.25" customHeight="1">
      <c r="B26" s="579"/>
      <c r="C26" s="579"/>
      <c r="D26" s="578"/>
      <c r="E26" s="579"/>
      <c r="F26" s="575"/>
      <c r="G26" s="575"/>
    </row>
    <row r="27" spans="1:12" s="576" customFormat="1" ht="23.25" customHeight="1">
      <c r="E27" s="579"/>
      <c r="F27" s="575"/>
      <c r="G27" s="575"/>
    </row>
    <row r="28" spans="1:12" s="576" customFormat="1" ht="23.25" customHeight="1">
      <c r="E28" s="579"/>
      <c r="F28" s="575"/>
      <c r="G28" s="575"/>
    </row>
    <row r="29" spans="1:12" s="576" customFormat="1" ht="20.25" customHeight="1">
      <c r="E29" s="579"/>
      <c r="F29" s="575"/>
      <c r="G29" s="575"/>
    </row>
    <row r="30" spans="1:12" s="576" customFormat="1" ht="23.25" customHeight="1">
      <c r="E30" s="579"/>
      <c r="F30" s="575"/>
      <c r="G30" s="575"/>
    </row>
    <row r="31" spans="1:12" s="576" customFormat="1" ht="23.25" customHeight="1">
      <c r="E31" s="579"/>
      <c r="F31" s="575"/>
      <c r="G31" s="575"/>
    </row>
    <row r="32" spans="1:12" s="576" customFormat="1" ht="20.25" customHeight="1">
      <c r="E32" s="579"/>
      <c r="F32" s="575"/>
      <c r="G32" s="575"/>
    </row>
    <row r="33" spans="5:19" s="576" customFormat="1" ht="21.75" customHeight="1">
      <c r="E33" s="578"/>
      <c r="F33" s="575"/>
      <c r="G33" s="575"/>
    </row>
    <row r="34" spans="5:19" s="576" customFormat="1" ht="21.75" customHeight="1">
      <c r="E34" s="578"/>
      <c r="F34" s="578"/>
      <c r="G34" s="578"/>
    </row>
    <row r="35" spans="5:19" s="576" customFormat="1" ht="21.75" customHeight="1">
      <c r="E35" s="578"/>
      <c r="F35" s="578"/>
      <c r="G35" s="578"/>
    </row>
    <row r="36" spans="5:19" s="576" customFormat="1" ht="21.75" customHeight="1">
      <c r="E36" s="578"/>
      <c r="F36" s="578"/>
      <c r="G36" s="578"/>
    </row>
    <row r="37" spans="5:19" s="576" customFormat="1" ht="26.25" customHeight="1">
      <c r="E37" s="578"/>
      <c r="F37" s="578"/>
      <c r="G37" s="578"/>
    </row>
    <row r="38" spans="5:19" s="576" customFormat="1" ht="26.25" customHeight="1">
      <c r="E38" s="578"/>
    </row>
    <row r="39" spans="5:19" s="576" customFormat="1" ht="23.25">
      <c r="E39" s="578"/>
    </row>
    <row r="40" spans="5:19" s="576" customFormat="1" ht="23.25">
      <c r="E40" s="578"/>
      <c r="M40" s="579"/>
      <c r="N40" s="579"/>
      <c r="O40" s="579"/>
      <c r="P40" s="579"/>
      <c r="Q40" s="579"/>
      <c r="R40" s="580"/>
      <c r="S40" s="578"/>
    </row>
    <row r="41" spans="5:19" s="576" customFormat="1" ht="23.25">
      <c r="E41" s="578"/>
    </row>
    <row r="42" spans="5:19" s="576" customFormat="1" ht="23.25">
      <c r="E42" s="578"/>
    </row>
    <row r="43" spans="5:19" s="576" customFormat="1" ht="23.25">
      <c r="E43" s="578"/>
    </row>
    <row r="44" spans="5:19" s="576" customFormat="1"/>
    <row r="45" spans="5:19" s="576" customFormat="1"/>
    <row r="46" spans="5:19" s="576" customFormat="1"/>
    <row r="47" spans="5:19" s="576" customFormat="1"/>
    <row r="48" spans="5:19" s="576" customFormat="1"/>
    <row r="49" spans="1:4" s="576" customFormat="1"/>
    <row r="50" spans="1:4" s="576" customFormat="1">
      <c r="A50" s="574"/>
      <c r="B50" s="574"/>
      <c r="C50" s="574"/>
      <c r="D50" s="574"/>
    </row>
    <row r="51" spans="1:4" s="576" customFormat="1">
      <c r="A51" s="574"/>
      <c r="B51" s="574"/>
      <c r="C51" s="574"/>
      <c r="D51" s="574"/>
    </row>
    <row r="52" spans="1:4" s="576" customFormat="1">
      <c r="A52" s="574"/>
      <c r="B52" s="574"/>
      <c r="C52" s="574"/>
      <c r="D52" s="574"/>
    </row>
    <row r="53" spans="1:4" s="576" customFormat="1">
      <c r="A53" s="574"/>
      <c r="B53" s="574"/>
      <c r="C53" s="574"/>
      <c r="D53" s="574"/>
    </row>
    <row r="54" spans="1:4" s="576" customFormat="1">
      <c r="A54" s="574"/>
      <c r="B54" s="574"/>
      <c r="C54" s="574"/>
      <c r="D54" s="574"/>
    </row>
    <row r="55" spans="1:4" s="576" customFormat="1">
      <c r="A55" s="574"/>
      <c r="B55" s="574"/>
      <c r="C55" s="574"/>
      <c r="D55" s="574"/>
    </row>
    <row r="56" spans="1:4" s="576" customFormat="1">
      <c r="A56" s="574"/>
      <c r="B56" s="574"/>
      <c r="C56" s="574"/>
      <c r="D56" s="574"/>
    </row>
    <row r="57" spans="1:4" s="576" customFormat="1">
      <c r="A57" s="574"/>
      <c r="B57" s="574"/>
      <c r="C57" s="574"/>
      <c r="D57" s="574"/>
    </row>
    <row r="58" spans="1:4" s="576" customFormat="1">
      <c r="A58" s="574"/>
      <c r="B58" s="574"/>
      <c r="C58" s="574"/>
      <c r="D58" s="574"/>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S a n d b o x N o n E m p t y " > < C u s t o m C o n t e n t > < ! [ C D A T A [ 1 ] ] > < / 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S h o w H i d d e n " > < C u s t o m C o n t e n t > < ! [ C D A T A [ T r u e ] ] > < / 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L i n k e d T a b l e U p d a t e M o d e " > < C u s t o m C o n t e n t > < ! [ C D A T A [ T r u e ] ] > < / 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M a n u a l C a l c M o d e " > < C u s t o m C o n t e n t > < ! [ C D A T A [ F a l s e ] ] > < / C u s t o m C o n t e n t > < / G e m i n i > 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9C2D8381-48DF-4E8F-B539-565B4AB74B8B}">
  <ds:schemaRefs/>
</ds:datastoreItem>
</file>

<file path=customXml/itemProps3.xml><?xml version="1.0" encoding="utf-8"?>
<ds:datastoreItem xmlns:ds="http://schemas.openxmlformats.org/officeDocument/2006/customXml" ds:itemID="{E37A5C9B-FC69-469E-A19B-65027A60E177}">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6D098F78-D094-405F-BA55-CAFE3CBEAD16}">
  <ds:schemaRefs/>
</ds:datastoreItem>
</file>

<file path=customXml/itemProps6.xml><?xml version="1.0" encoding="utf-8"?>
<ds:datastoreItem xmlns:ds="http://schemas.openxmlformats.org/officeDocument/2006/customXml" ds:itemID="{FB1FD664-44D7-4790-BCC3-2C16D4990189}">
  <ds:schemaRefs/>
</ds:datastoreItem>
</file>

<file path=customXml/itemProps7.xml><?xml version="1.0" encoding="utf-8"?>
<ds:datastoreItem xmlns:ds="http://schemas.openxmlformats.org/officeDocument/2006/customXml" ds:itemID="{1734236D-193E-4861-B7AE-9E1751475E34}">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III.2.6.Afil. SFS RC X sex.tipo</vt:lpstr>
      <vt:lpstr>III.2.2. Afil. SFS RC Anual </vt:lpstr>
      <vt:lpstr>III.2.3. Afil. SFS RC Mensual</vt:lpstr>
      <vt:lpstr>III.2.4.Cob.Afil. SFS RC Anual</vt:lpstr>
      <vt:lpstr> III.2.5.Cob.Afil.SFSRC Mens</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2018-02-06T18:44:43Z</cp:lastPrinted>
  <dcterms:created xsi:type="dcterms:W3CDTF">2010-04-06T13:07:55Z</dcterms:created>
  <dcterms:modified xsi:type="dcterms:W3CDTF">2018-02-06T19:59:10Z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