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8555" windowHeight="11760" tabRatio="862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uipos Educativos" sheetId="17" r:id="rId6"/>
    <sheet name="Eq. y Muebles de Ofic." sheetId="10" r:id="rId7"/>
    <sheet name="Equipos Varios" sheetId="2" r:id="rId8"/>
    <sheet name="Edificaciones" sheetId="3" r:id="rId9"/>
    <sheet name="Obras de Arte" sheetId="11" r:id="rId10"/>
  </sheets>
  <definedNames>
    <definedName name="_xlnm._FilterDatabase" localSheetId="2" hidden="1">'Eq. Computos'!$A$6:$U$232</definedName>
    <definedName name="_xlnm._FilterDatabase" localSheetId="6" hidden="1">'Eq. y Muebles de Ofic.'!$A$6:$X$762</definedName>
    <definedName name="_xlnm.Print_Area" localSheetId="8">Edificaciones!$A$1:$P$7</definedName>
    <definedName name="_xlnm.Print_Area" localSheetId="2">'Eq. Computos'!$A$1:$U$336</definedName>
    <definedName name="_xlnm.Print_Area" localSheetId="6">'Eq. y Muebles de Ofic.'!$A$1:$T$768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5">'Equipos Educativos'!$A$1:$S$12</definedName>
    <definedName name="_xlnm.Print_Area" localSheetId="3">'Equipos Médicos'!$A$1:$R$93</definedName>
    <definedName name="_xlnm.Print_Area" localSheetId="7">'Equipos Varios'!$A$1:$S$12</definedName>
    <definedName name="_xlnm.Print_Area" localSheetId="9">'Obras de Arte'!$A$1:$J$63</definedName>
    <definedName name="_xlnm.Print_Titles" localSheetId="2">'Eq. Computos'!$6:$6</definedName>
    <definedName name="_xlnm.Print_Titles" localSheetId="6">'Eq. y Muebles de Ofic.'!$6:$6</definedName>
    <definedName name="_xlnm.Print_Titles" localSheetId="3">'Equipos Médicos'!$7:$7</definedName>
    <definedName name="_xlnm.Print_Titles" localSheetId="9">'Obras de Arte'!$7:$7</definedName>
  </definedNames>
  <calcPr calcId="145621"/>
</workbook>
</file>

<file path=xl/calcChain.xml><?xml version="1.0" encoding="utf-8"?>
<calcChain xmlns="http://schemas.openxmlformats.org/spreadsheetml/2006/main">
  <c r="Q9" i="17" l="1"/>
  <c r="N9" i="17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7" i="9"/>
  <c r="R8" i="5"/>
  <c r="N273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06" i="9"/>
  <c r="R112" i="9" l="1"/>
  <c r="R113" i="9"/>
  <c r="R114" i="9"/>
  <c r="R115" i="9"/>
  <c r="R116" i="9"/>
  <c r="R117" i="9"/>
  <c r="R118" i="9"/>
  <c r="R119" i="9"/>
  <c r="R105" i="9"/>
  <c r="R106" i="9"/>
  <c r="R107" i="9"/>
  <c r="R108" i="9"/>
  <c r="R109" i="9"/>
  <c r="R110" i="9"/>
  <c r="N111" i="9"/>
  <c r="R111" i="9" s="1"/>
  <c r="R97" i="9"/>
  <c r="R98" i="9"/>
  <c r="R99" i="9"/>
  <c r="R100" i="9"/>
  <c r="R101" i="9"/>
  <c r="R102" i="9"/>
  <c r="R103" i="9"/>
  <c r="R104" i="9"/>
  <c r="R9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56" i="9"/>
  <c r="R880" i="10" l="1"/>
  <c r="N917" i="10"/>
  <c r="N316" i="9"/>
  <c r="N305" i="9"/>
  <c r="R307" i="9"/>
  <c r="G722" i="10"/>
  <c r="R722" i="10"/>
  <c r="G723" i="10"/>
  <c r="R723" i="10"/>
  <c r="R245" i="9"/>
  <c r="M75" i="5" l="1"/>
  <c r="O75" i="5"/>
  <c r="Q8" i="17"/>
  <c r="V8" i="17"/>
  <c r="X5" i="17"/>
  <c r="X8" i="17" s="1"/>
  <c r="A4" i="17"/>
  <c r="R8" i="17" l="1"/>
  <c r="S8" i="17" l="1"/>
  <c r="S9" i="17" s="1"/>
  <c r="R9" i="17"/>
  <c r="N767" i="10"/>
  <c r="N782" i="10"/>
  <c r="R958" i="10"/>
  <c r="R957" i="10"/>
  <c r="R956" i="10"/>
  <c r="R955" i="10"/>
  <c r="R954" i="10"/>
  <c r="R953" i="10"/>
  <c r="R952" i="10"/>
  <c r="R951" i="10"/>
  <c r="R950" i="10"/>
  <c r="R949" i="10"/>
  <c r="R948" i="10"/>
  <c r="R947" i="10"/>
  <c r="R946" i="10"/>
  <c r="R945" i="10"/>
  <c r="N959" i="10"/>
  <c r="R944" i="10"/>
  <c r="R329" i="9"/>
  <c r="R330" i="9" s="1"/>
  <c r="N327" i="9"/>
  <c r="N330" i="9"/>
  <c r="R326" i="9"/>
  <c r="R327" i="9" s="1"/>
  <c r="N942" i="10"/>
  <c r="R940" i="10"/>
  <c r="R941" i="10"/>
  <c r="N938" i="10"/>
  <c r="R937" i="10"/>
  <c r="R938" i="10" s="1"/>
  <c r="N333" i="9" l="1"/>
  <c r="R959" i="10"/>
  <c r="R333" i="9"/>
  <c r="R942" i="10"/>
  <c r="M79" i="5"/>
  <c r="O78" i="5"/>
  <c r="O77" i="5"/>
  <c r="N18" i="1"/>
  <c r="R17" i="1"/>
  <c r="R16" i="1"/>
  <c r="N934" i="10"/>
  <c r="R930" i="10"/>
  <c r="R932" i="10"/>
  <c r="R931" i="10"/>
  <c r="R929" i="10"/>
  <c r="R928" i="10"/>
  <c r="R18" i="1" l="1"/>
  <c r="O79" i="5"/>
  <c r="R933" i="10"/>
  <c r="R927" i="10"/>
  <c r="N924" i="10"/>
  <c r="N962" i="10" s="1"/>
  <c r="R923" i="10"/>
  <c r="G923" i="10"/>
  <c r="G922" i="10"/>
  <c r="R922" i="10"/>
  <c r="O68" i="5"/>
  <c r="M70" i="5"/>
  <c r="O69" i="5"/>
  <c r="O67" i="5"/>
  <c r="O66" i="5"/>
  <c r="O65" i="5"/>
  <c r="O64" i="5"/>
  <c r="O63" i="5"/>
  <c r="O62" i="5"/>
  <c r="O61" i="5"/>
  <c r="O70" i="5" l="1"/>
  <c r="R924" i="10"/>
  <c r="R934" i="10"/>
  <c r="N46" i="4"/>
  <c r="Q45" i="4"/>
  <c r="Q46" i="4" s="1"/>
  <c r="U45" i="4"/>
  <c r="O56" i="5"/>
  <c r="O55" i="5"/>
  <c r="O54" i="5"/>
  <c r="O52" i="5"/>
  <c r="M58" i="5"/>
  <c r="M71" i="5" s="1"/>
  <c r="O51" i="5"/>
  <c r="O57" i="5"/>
  <c r="O53" i="5"/>
  <c r="O50" i="5"/>
  <c r="R916" i="10"/>
  <c r="R915" i="10"/>
  <c r="N913" i="10"/>
  <c r="R912" i="10"/>
  <c r="R911" i="10"/>
  <c r="R910" i="10"/>
  <c r="N324" i="9"/>
  <c r="N908" i="10"/>
  <c r="R904" i="10"/>
  <c r="S904" i="10" s="1"/>
  <c r="T904" i="10" s="1"/>
  <c r="R903" i="10"/>
  <c r="S903" i="10" s="1"/>
  <c r="T903" i="10" s="1"/>
  <c r="R902" i="10"/>
  <c r="S902" i="10" s="1"/>
  <c r="T902" i="10" s="1"/>
  <c r="R901" i="10"/>
  <c r="R906" i="10"/>
  <c r="R907" i="10"/>
  <c r="R905" i="10"/>
  <c r="N899" i="10"/>
  <c r="R898" i="10"/>
  <c r="R897" i="10"/>
  <c r="R917" i="10" l="1"/>
  <c r="O58" i="5"/>
  <c r="R962" i="10"/>
  <c r="R913" i="10"/>
  <c r="R899" i="10"/>
  <c r="R908" i="10"/>
  <c r="R45" i="4"/>
  <c r="R46" i="4" s="1"/>
  <c r="R321" i="9"/>
  <c r="R320" i="9"/>
  <c r="R319" i="9"/>
  <c r="R318" i="9"/>
  <c r="O966" i="10"/>
  <c r="P966" i="10"/>
  <c r="R309" i="9"/>
  <c r="R310" i="9"/>
  <c r="R311" i="9"/>
  <c r="R312" i="9"/>
  <c r="R313" i="9"/>
  <c r="R314" i="9"/>
  <c r="R315" i="9"/>
  <c r="R308" i="9"/>
  <c r="R304" i="9"/>
  <c r="R316" i="9" l="1"/>
  <c r="R324" i="9"/>
  <c r="S45" i="4"/>
  <c r="S46" i="4" s="1"/>
  <c r="X4" i="10"/>
  <c r="R895" i="10"/>
  <c r="N895" i="10"/>
  <c r="X922" i="10" l="1"/>
  <c r="S922" i="10" s="1"/>
  <c r="X923" i="10"/>
  <c r="S923" i="10" s="1"/>
  <c r="T923" i="10" s="1"/>
  <c r="X880" i="10"/>
  <c r="S880" i="10" s="1"/>
  <c r="T880" i="10" s="1"/>
  <c r="X944" i="10"/>
  <c r="S944" i="10" s="1"/>
  <c r="T944" i="10" s="1"/>
  <c r="X958" i="10"/>
  <c r="S958" i="10" s="1"/>
  <c r="T958" i="10" s="1"/>
  <c r="X957" i="10"/>
  <c r="S957" i="10" s="1"/>
  <c r="T957" i="10" s="1"/>
  <c r="X956" i="10"/>
  <c r="S956" i="10" s="1"/>
  <c r="T956" i="10" s="1"/>
  <c r="X955" i="10"/>
  <c r="S955" i="10" s="1"/>
  <c r="T955" i="10" s="1"/>
  <c r="X954" i="10"/>
  <c r="S954" i="10" s="1"/>
  <c r="T954" i="10" s="1"/>
  <c r="X953" i="10"/>
  <c r="S953" i="10" s="1"/>
  <c r="T953" i="10" s="1"/>
  <c r="X952" i="10"/>
  <c r="S952" i="10" s="1"/>
  <c r="T952" i="10" s="1"/>
  <c r="X951" i="10"/>
  <c r="S951" i="10" s="1"/>
  <c r="T951" i="10" s="1"/>
  <c r="X950" i="10"/>
  <c r="S950" i="10" s="1"/>
  <c r="T950" i="10" s="1"/>
  <c r="X949" i="10"/>
  <c r="S949" i="10" s="1"/>
  <c r="T949" i="10" s="1"/>
  <c r="X948" i="10"/>
  <c r="S948" i="10" s="1"/>
  <c r="T948" i="10" s="1"/>
  <c r="X947" i="10"/>
  <c r="S947" i="10" s="1"/>
  <c r="T947" i="10" s="1"/>
  <c r="X946" i="10"/>
  <c r="S946" i="10" s="1"/>
  <c r="T946" i="10" s="1"/>
  <c r="X945" i="10"/>
  <c r="S945" i="10" s="1"/>
  <c r="T945" i="10" s="1"/>
  <c r="X940" i="10"/>
  <c r="S940" i="10" s="1"/>
  <c r="T940" i="10" s="1"/>
  <c r="X937" i="10"/>
  <c r="S937" i="10" s="1"/>
  <c r="S938" i="10" s="1"/>
  <c r="X941" i="10"/>
  <c r="S941" i="10" s="1"/>
  <c r="S942" i="10" s="1"/>
  <c r="T937" i="10"/>
  <c r="T938" i="10" s="1"/>
  <c r="X930" i="10"/>
  <c r="S930" i="10" s="1"/>
  <c r="T930" i="10" s="1"/>
  <c r="X931" i="10"/>
  <c r="S931" i="10" s="1"/>
  <c r="T931" i="10" s="1"/>
  <c r="X928" i="10"/>
  <c r="S928" i="10" s="1"/>
  <c r="T928" i="10" s="1"/>
  <c r="X932" i="10"/>
  <c r="S932" i="10" s="1"/>
  <c r="T932" i="10" s="1"/>
  <c r="X929" i="10"/>
  <c r="S929" i="10" s="1"/>
  <c r="X933" i="10"/>
  <c r="S933" i="10" s="1"/>
  <c r="X927" i="10"/>
  <c r="S927" i="10" s="1"/>
  <c r="X916" i="10"/>
  <c r="S916" i="10" s="1"/>
  <c r="T916" i="10" s="1"/>
  <c r="X915" i="10"/>
  <c r="S915" i="10" s="1"/>
  <c r="X910" i="10"/>
  <c r="S910" i="10" s="1"/>
  <c r="X912" i="10"/>
  <c r="S912" i="10" s="1"/>
  <c r="T912" i="10" s="1"/>
  <c r="X911" i="10"/>
  <c r="S911" i="10" s="1"/>
  <c r="T911" i="10" s="1"/>
  <c r="X906" i="10"/>
  <c r="S906" i="10" s="1"/>
  <c r="T906" i="10" s="1"/>
  <c r="X900" i="10"/>
  <c r="X899" i="10"/>
  <c r="X901" i="10"/>
  <c r="S901" i="10" s="1"/>
  <c r="X907" i="10"/>
  <c r="S907" i="10" s="1"/>
  <c r="T907" i="10" s="1"/>
  <c r="X905" i="10"/>
  <c r="S905" i="10" s="1"/>
  <c r="T905" i="10" s="1"/>
  <c r="X898" i="10"/>
  <c r="S898" i="10" s="1"/>
  <c r="T898" i="10" s="1"/>
  <c r="X897" i="10"/>
  <c r="S897" i="10" s="1"/>
  <c r="S895" i="10"/>
  <c r="S917" i="10" l="1"/>
  <c r="T922" i="10"/>
  <c r="T924" i="10" s="1"/>
  <c r="S924" i="10"/>
  <c r="T933" i="10"/>
  <c r="T959" i="10"/>
  <c r="S959" i="10"/>
  <c r="T941" i="10"/>
  <c r="T942" i="10" s="1"/>
  <c r="T929" i="10"/>
  <c r="T927" i="10"/>
  <c r="S934" i="10"/>
  <c r="T915" i="10"/>
  <c r="T917" i="10" s="1"/>
  <c r="T910" i="10"/>
  <c r="T913" i="10" s="1"/>
  <c r="S913" i="10"/>
  <c r="S908" i="10"/>
  <c r="T901" i="10"/>
  <c r="T908" i="10" s="1"/>
  <c r="T897" i="10"/>
  <c r="T899" i="10" s="1"/>
  <c r="S899" i="10"/>
  <c r="T895" i="10"/>
  <c r="R879" i="10"/>
  <c r="R877" i="10"/>
  <c r="X886" i="10"/>
  <c r="R886" i="10"/>
  <c r="N892" i="10"/>
  <c r="R891" i="10"/>
  <c r="R890" i="10"/>
  <c r="N888" i="10"/>
  <c r="R887" i="10"/>
  <c r="V4" i="1"/>
  <c r="S962" i="10" l="1"/>
  <c r="T934" i="10"/>
  <c r="T962" i="10" s="1"/>
  <c r="R888" i="10"/>
  <c r="R892" i="10"/>
  <c r="N919" i="10"/>
  <c r="V17" i="1"/>
  <c r="S17" i="1" s="1"/>
  <c r="T17" i="1" s="1"/>
  <c r="V16" i="1"/>
  <c r="S16" i="1" s="1"/>
  <c r="S886" i="10"/>
  <c r="T886" i="10" s="1"/>
  <c r="R919" i="10" l="1"/>
  <c r="S18" i="1"/>
  <c r="T16" i="1"/>
  <c r="T18" i="1" s="1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279" i="9"/>
  <c r="R305" i="9" s="1"/>
  <c r="P875" i="10"/>
  <c r="O875" i="10"/>
  <c r="R874" i="10"/>
  <c r="R873" i="10"/>
  <c r="R872" i="10"/>
  <c r="R871" i="10"/>
  <c r="R870" i="10"/>
  <c r="R869" i="10"/>
  <c r="R868" i="10"/>
  <c r="R867" i="10"/>
  <c r="R866" i="10"/>
  <c r="R865" i="10"/>
  <c r="R864" i="10"/>
  <c r="R863" i="10"/>
  <c r="R862" i="10"/>
  <c r="R861" i="10"/>
  <c r="R860" i="10"/>
  <c r="R859" i="10"/>
  <c r="R858" i="10"/>
  <c r="R857" i="10"/>
  <c r="R856" i="10"/>
  <c r="R855" i="10"/>
  <c r="R854" i="10"/>
  <c r="R853" i="10"/>
  <c r="R852" i="10"/>
  <c r="R851" i="10"/>
  <c r="R850" i="10"/>
  <c r="R849" i="10"/>
  <c r="R848" i="10" l="1"/>
  <c r="R847" i="10"/>
  <c r="R846" i="10"/>
  <c r="R845" i="10"/>
  <c r="R844" i="10"/>
  <c r="R843" i="10"/>
  <c r="R842" i="10"/>
  <c r="R841" i="10"/>
  <c r="R840" i="10"/>
  <c r="R839" i="10"/>
  <c r="R838" i="10"/>
  <c r="R832" i="10"/>
  <c r="R831" i="10"/>
  <c r="R830" i="10"/>
  <c r="R829" i="10"/>
  <c r="R828" i="10"/>
  <c r="R827" i="10"/>
  <c r="R826" i="10"/>
  <c r="R825" i="10"/>
  <c r="R824" i="10"/>
  <c r="R823" i="10"/>
  <c r="R822" i="10"/>
  <c r="R821" i="10"/>
  <c r="R820" i="10"/>
  <c r="R819" i="10"/>
  <c r="R818" i="10"/>
  <c r="R817" i="10"/>
  <c r="R816" i="10"/>
  <c r="R815" i="10"/>
  <c r="R814" i="10"/>
  <c r="R813" i="10"/>
  <c r="R812" i="10"/>
  <c r="R811" i="10"/>
  <c r="R810" i="10"/>
  <c r="R809" i="10"/>
  <c r="R808" i="10"/>
  <c r="R807" i="10"/>
  <c r="R806" i="10"/>
  <c r="R805" i="10"/>
  <c r="R804" i="10"/>
  <c r="R803" i="10"/>
  <c r="R802" i="10"/>
  <c r="R801" i="10"/>
  <c r="R800" i="10"/>
  <c r="R799" i="10"/>
  <c r="R798" i="10"/>
  <c r="R797" i="10"/>
  <c r="R796" i="10"/>
  <c r="R795" i="10"/>
  <c r="R794" i="10"/>
  <c r="R793" i="10"/>
  <c r="R792" i="10"/>
  <c r="R791" i="10"/>
  <c r="R790" i="10"/>
  <c r="R789" i="10"/>
  <c r="R788" i="10"/>
  <c r="R787" i="10"/>
  <c r="R786" i="10"/>
  <c r="R785" i="10"/>
  <c r="R784" i="10"/>
  <c r="N837" i="10" l="1"/>
  <c r="R837" i="10" s="1"/>
  <c r="N836" i="10"/>
  <c r="R836" i="10" s="1"/>
  <c r="N835" i="10"/>
  <c r="R835" i="10" s="1"/>
  <c r="N834" i="10"/>
  <c r="R834" i="10" s="1"/>
  <c r="N88" i="7"/>
  <c r="P88" i="7" s="1"/>
  <c r="N89" i="7"/>
  <c r="P89" i="7" s="1"/>
  <c r="N90" i="7"/>
  <c r="P90" i="7" s="1"/>
  <c r="N87" i="7"/>
  <c r="P87" i="7" s="1"/>
  <c r="N84" i="7"/>
  <c r="P84" i="7" s="1"/>
  <c r="N85" i="7"/>
  <c r="P85" i="7" s="1"/>
  <c r="N86" i="7"/>
  <c r="P86" i="7" s="1"/>
  <c r="N83" i="7"/>
  <c r="P83" i="7" s="1"/>
  <c r="N78" i="7"/>
  <c r="P78" i="7" s="1"/>
  <c r="N79" i="7"/>
  <c r="P79" i="7" s="1"/>
  <c r="N80" i="7"/>
  <c r="P80" i="7" s="1"/>
  <c r="N81" i="7"/>
  <c r="P81" i="7" s="1"/>
  <c r="N82" i="7"/>
  <c r="P82" i="7" s="1"/>
  <c r="N77" i="7"/>
  <c r="P77" i="7" s="1"/>
  <c r="N73" i="7"/>
  <c r="P73" i="7" s="1"/>
  <c r="N74" i="7"/>
  <c r="P74" i="7" s="1"/>
  <c r="N75" i="7"/>
  <c r="P75" i="7" s="1"/>
  <c r="N76" i="7"/>
  <c r="P76" i="7" s="1"/>
  <c r="N72" i="7"/>
  <c r="P72" i="7" s="1"/>
  <c r="N69" i="7"/>
  <c r="P69" i="7" s="1"/>
  <c r="N70" i="7"/>
  <c r="N71" i="7"/>
  <c r="P70" i="7"/>
  <c r="P71" i="7"/>
  <c r="R770" i="10"/>
  <c r="R771" i="10"/>
  <c r="R772" i="10"/>
  <c r="R773" i="10"/>
  <c r="R774" i="10"/>
  <c r="R775" i="10"/>
  <c r="R776" i="10"/>
  <c r="R777" i="10"/>
  <c r="R778" i="10"/>
  <c r="R779" i="10"/>
  <c r="R780" i="10"/>
  <c r="R781" i="10"/>
  <c r="R769" i="10"/>
  <c r="N833" i="10"/>
  <c r="A3" i="5"/>
  <c r="A4" i="7"/>
  <c r="S230" i="9"/>
  <c r="T230" i="9" s="1"/>
  <c r="S761" i="10"/>
  <c r="T761" i="10" s="1"/>
  <c r="N875" i="10" l="1"/>
  <c r="N882" i="10" s="1"/>
  <c r="P91" i="7"/>
  <c r="R833" i="10"/>
  <c r="R875" i="10" s="1"/>
  <c r="N91" i="7"/>
  <c r="R782" i="10"/>
  <c r="P30" i="5" l="1"/>
  <c r="Q30" i="5" s="1"/>
  <c r="M48" i="5"/>
  <c r="S13" i="1"/>
  <c r="T13" i="1" s="1"/>
  <c r="R269" i="9" l="1"/>
  <c r="R268" i="9"/>
  <c r="O47" i="5"/>
  <c r="F47" i="5"/>
  <c r="O46" i="5"/>
  <c r="F46" i="5"/>
  <c r="O45" i="5"/>
  <c r="F45" i="5"/>
  <c r="O44" i="5"/>
  <c r="F44" i="5"/>
  <c r="O43" i="5"/>
  <c r="F43" i="5"/>
  <c r="O42" i="5"/>
  <c r="F42" i="5"/>
  <c r="O41" i="5"/>
  <c r="F41" i="5"/>
  <c r="O40" i="5"/>
  <c r="F40" i="5"/>
  <c r="O39" i="5"/>
  <c r="F39" i="5"/>
  <c r="O38" i="5"/>
  <c r="F38" i="5"/>
  <c r="O37" i="5"/>
  <c r="F37" i="5"/>
  <c r="O36" i="5"/>
  <c r="F36" i="5"/>
  <c r="F23" i="5"/>
  <c r="R271" i="9"/>
  <c r="R267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3" i="9"/>
  <c r="R242" i="9"/>
  <c r="R241" i="9"/>
  <c r="R240" i="9"/>
  <c r="R239" i="9"/>
  <c r="R238" i="9"/>
  <c r="R237" i="9"/>
  <c r="R236" i="9"/>
  <c r="R235" i="9"/>
  <c r="R234" i="9"/>
  <c r="R4" i="3"/>
  <c r="X5" i="2"/>
  <c r="U5" i="7"/>
  <c r="T5" i="5" s="1"/>
  <c r="W4" i="9"/>
  <c r="A3" i="10"/>
  <c r="X691" i="10"/>
  <c r="M31" i="5"/>
  <c r="A4" i="11"/>
  <c r="A3" i="3"/>
  <c r="A4" i="2"/>
  <c r="A3" i="9"/>
  <c r="A3" i="1"/>
  <c r="T23" i="5" l="1"/>
  <c r="R273" i="9"/>
  <c r="W11" i="9"/>
  <c r="S11" i="9" s="1"/>
  <c r="T11" i="9" s="1"/>
  <c r="W12" i="9"/>
  <c r="S12" i="9" s="1"/>
  <c r="T12" i="9" s="1"/>
  <c r="W13" i="9"/>
  <c r="S13" i="9" s="1"/>
  <c r="T13" i="9" s="1"/>
  <c r="W14" i="9"/>
  <c r="S14" i="9" s="1"/>
  <c r="T14" i="9" s="1"/>
  <c r="W15" i="9"/>
  <c r="S15" i="9" s="1"/>
  <c r="T15" i="9" s="1"/>
  <c r="W16" i="9"/>
  <c r="S16" i="9" s="1"/>
  <c r="T16" i="9" s="1"/>
  <c r="W17" i="9"/>
  <c r="S17" i="9" s="1"/>
  <c r="T17" i="9" s="1"/>
  <c r="W18" i="9"/>
  <c r="S18" i="9" s="1"/>
  <c r="T18" i="9" s="1"/>
  <c r="W19" i="9"/>
  <c r="S19" i="9" s="1"/>
  <c r="T19" i="9" s="1"/>
  <c r="W20" i="9"/>
  <c r="S20" i="9" s="1"/>
  <c r="T20" i="9" s="1"/>
  <c r="W21" i="9"/>
  <c r="S21" i="9" s="1"/>
  <c r="T21" i="9" s="1"/>
  <c r="W22" i="9"/>
  <c r="S22" i="9" s="1"/>
  <c r="T22" i="9" s="1"/>
  <c r="W23" i="9"/>
  <c r="S23" i="9" s="1"/>
  <c r="T23" i="9" s="1"/>
  <c r="W24" i="9"/>
  <c r="S24" i="9" s="1"/>
  <c r="T24" i="9" s="1"/>
  <c r="W25" i="9"/>
  <c r="S25" i="9" s="1"/>
  <c r="T25" i="9" s="1"/>
  <c r="W26" i="9"/>
  <c r="S26" i="9" s="1"/>
  <c r="T26" i="9" s="1"/>
  <c r="W27" i="9"/>
  <c r="S27" i="9" s="1"/>
  <c r="T27" i="9" s="1"/>
  <c r="W28" i="9"/>
  <c r="S28" i="9" s="1"/>
  <c r="T28" i="9" s="1"/>
  <c r="W29" i="9"/>
  <c r="S29" i="9" s="1"/>
  <c r="T29" i="9" s="1"/>
  <c r="W30" i="9"/>
  <c r="S30" i="9" s="1"/>
  <c r="T30" i="9" s="1"/>
  <c r="W31" i="9"/>
  <c r="S31" i="9" s="1"/>
  <c r="T31" i="9" s="1"/>
  <c r="W32" i="9"/>
  <c r="S32" i="9" s="1"/>
  <c r="T32" i="9" s="1"/>
  <c r="W33" i="9"/>
  <c r="S33" i="9" s="1"/>
  <c r="T33" i="9" s="1"/>
  <c r="W34" i="9"/>
  <c r="S34" i="9" s="1"/>
  <c r="T34" i="9" s="1"/>
  <c r="W35" i="9"/>
  <c r="S35" i="9" s="1"/>
  <c r="T35" i="9" s="1"/>
  <c r="W36" i="9"/>
  <c r="S36" i="9" s="1"/>
  <c r="T36" i="9" s="1"/>
  <c r="W37" i="9"/>
  <c r="S37" i="9" s="1"/>
  <c r="T37" i="9" s="1"/>
  <c r="W38" i="9"/>
  <c r="S38" i="9" s="1"/>
  <c r="T38" i="9" s="1"/>
  <c r="W39" i="9"/>
  <c r="S39" i="9" s="1"/>
  <c r="T39" i="9" s="1"/>
  <c r="W40" i="9"/>
  <c r="S40" i="9" s="1"/>
  <c r="T40" i="9" s="1"/>
  <c r="W7" i="9"/>
  <c r="S7" i="9" s="1"/>
  <c r="T7" i="9" s="1"/>
  <c r="O48" i="5"/>
  <c r="W207" i="9"/>
  <c r="S207" i="9" s="1"/>
  <c r="T207" i="9" s="1"/>
  <c r="W209" i="9"/>
  <c r="S209" i="9" s="1"/>
  <c r="T209" i="9" s="1"/>
  <c r="W211" i="9"/>
  <c r="S211" i="9" s="1"/>
  <c r="T211" i="9" s="1"/>
  <c r="W213" i="9"/>
  <c r="S213" i="9" s="1"/>
  <c r="T213" i="9" s="1"/>
  <c r="W215" i="9"/>
  <c r="S215" i="9" s="1"/>
  <c r="T215" i="9" s="1"/>
  <c r="W217" i="9"/>
  <c r="S217" i="9" s="1"/>
  <c r="T217" i="9" s="1"/>
  <c r="W219" i="9"/>
  <c r="S219" i="9" s="1"/>
  <c r="T219" i="9" s="1"/>
  <c r="W221" i="9"/>
  <c r="S221" i="9" s="1"/>
  <c r="T221" i="9" s="1"/>
  <c r="W208" i="9"/>
  <c r="S208" i="9" s="1"/>
  <c r="T208" i="9" s="1"/>
  <c r="W210" i="9"/>
  <c r="S210" i="9" s="1"/>
  <c r="T210" i="9" s="1"/>
  <c r="W212" i="9"/>
  <c r="S212" i="9" s="1"/>
  <c r="T212" i="9" s="1"/>
  <c r="W214" i="9"/>
  <c r="S214" i="9" s="1"/>
  <c r="T214" i="9" s="1"/>
  <c r="W216" i="9"/>
  <c r="S216" i="9" s="1"/>
  <c r="T216" i="9" s="1"/>
  <c r="W218" i="9"/>
  <c r="S218" i="9" s="1"/>
  <c r="T218" i="9" s="1"/>
  <c r="W220" i="9"/>
  <c r="S220" i="9" s="1"/>
  <c r="T220" i="9" s="1"/>
  <c r="W106" i="9"/>
  <c r="S106" i="9" s="1"/>
  <c r="T106" i="9" s="1"/>
  <c r="W108" i="9"/>
  <c r="S108" i="9" s="1"/>
  <c r="T108" i="9" s="1"/>
  <c r="W110" i="9"/>
  <c r="S110" i="9" s="1"/>
  <c r="T110" i="9" s="1"/>
  <c r="W112" i="9"/>
  <c r="S112" i="9" s="1"/>
  <c r="T112" i="9" s="1"/>
  <c r="W114" i="9"/>
  <c r="S114" i="9" s="1"/>
  <c r="T114" i="9" s="1"/>
  <c r="W116" i="9"/>
  <c r="S116" i="9" s="1"/>
  <c r="T116" i="9" s="1"/>
  <c r="W118" i="9"/>
  <c r="S118" i="9" s="1"/>
  <c r="T118" i="9" s="1"/>
  <c r="W107" i="9"/>
  <c r="S107" i="9" s="1"/>
  <c r="T107" i="9" s="1"/>
  <c r="W109" i="9"/>
  <c r="S109" i="9" s="1"/>
  <c r="T109" i="9" s="1"/>
  <c r="W111" i="9"/>
  <c r="S111" i="9" s="1"/>
  <c r="T111" i="9" s="1"/>
  <c r="W113" i="9"/>
  <c r="S113" i="9" s="1"/>
  <c r="T113" i="9" s="1"/>
  <c r="W115" i="9"/>
  <c r="S115" i="9" s="1"/>
  <c r="T115" i="9" s="1"/>
  <c r="W117" i="9"/>
  <c r="S117" i="9" s="1"/>
  <c r="T117" i="9" s="1"/>
  <c r="W119" i="9"/>
  <c r="S119" i="9" s="1"/>
  <c r="T119" i="9" s="1"/>
  <c r="W57" i="9"/>
  <c r="S57" i="9" s="1"/>
  <c r="T57" i="9" s="1"/>
  <c r="W59" i="9"/>
  <c r="S59" i="9" s="1"/>
  <c r="T59" i="9" s="1"/>
  <c r="W61" i="9"/>
  <c r="S61" i="9" s="1"/>
  <c r="T61" i="9" s="1"/>
  <c r="W63" i="9"/>
  <c r="S63" i="9" s="1"/>
  <c r="T63" i="9" s="1"/>
  <c r="W65" i="9"/>
  <c r="S65" i="9" s="1"/>
  <c r="T65" i="9" s="1"/>
  <c r="W67" i="9"/>
  <c r="S67" i="9" s="1"/>
  <c r="T67" i="9" s="1"/>
  <c r="W69" i="9"/>
  <c r="S69" i="9" s="1"/>
  <c r="T69" i="9" s="1"/>
  <c r="W71" i="9"/>
  <c r="S71" i="9" s="1"/>
  <c r="T71" i="9" s="1"/>
  <c r="W73" i="9"/>
  <c r="S73" i="9" s="1"/>
  <c r="T73" i="9" s="1"/>
  <c r="W75" i="9"/>
  <c r="S75" i="9" s="1"/>
  <c r="T75" i="9" s="1"/>
  <c r="W77" i="9"/>
  <c r="S77" i="9" s="1"/>
  <c r="T77" i="9" s="1"/>
  <c r="W79" i="9"/>
  <c r="S79" i="9" s="1"/>
  <c r="T79" i="9" s="1"/>
  <c r="W81" i="9"/>
  <c r="S81" i="9" s="1"/>
  <c r="T81" i="9" s="1"/>
  <c r="W83" i="9"/>
  <c r="S83" i="9" s="1"/>
  <c r="T83" i="9" s="1"/>
  <c r="W85" i="9"/>
  <c r="S85" i="9" s="1"/>
  <c r="T85" i="9" s="1"/>
  <c r="W87" i="9"/>
  <c r="S87" i="9" s="1"/>
  <c r="T87" i="9" s="1"/>
  <c r="W89" i="9"/>
  <c r="S89" i="9" s="1"/>
  <c r="T89" i="9" s="1"/>
  <c r="W91" i="9"/>
  <c r="S91" i="9" s="1"/>
  <c r="T91" i="9" s="1"/>
  <c r="W93" i="9"/>
  <c r="S93" i="9" s="1"/>
  <c r="T93" i="9" s="1"/>
  <c r="W96" i="9"/>
  <c r="S96" i="9" s="1"/>
  <c r="T96" i="9" s="1"/>
  <c r="W98" i="9"/>
  <c r="S98" i="9" s="1"/>
  <c r="T98" i="9" s="1"/>
  <c r="W100" i="9"/>
  <c r="S100" i="9" s="1"/>
  <c r="T100" i="9" s="1"/>
  <c r="W102" i="9"/>
  <c r="S102" i="9" s="1"/>
  <c r="T102" i="9" s="1"/>
  <c r="W104" i="9"/>
  <c r="S104" i="9" s="1"/>
  <c r="T104" i="9" s="1"/>
  <c r="W56" i="9"/>
  <c r="S56" i="9" s="1"/>
  <c r="T56" i="9" s="1"/>
  <c r="W58" i="9"/>
  <c r="S58" i="9" s="1"/>
  <c r="T58" i="9" s="1"/>
  <c r="W60" i="9"/>
  <c r="S60" i="9" s="1"/>
  <c r="T60" i="9" s="1"/>
  <c r="W62" i="9"/>
  <c r="S62" i="9" s="1"/>
  <c r="T62" i="9" s="1"/>
  <c r="W64" i="9"/>
  <c r="S64" i="9" s="1"/>
  <c r="T64" i="9" s="1"/>
  <c r="W66" i="9"/>
  <c r="S66" i="9" s="1"/>
  <c r="T66" i="9" s="1"/>
  <c r="W68" i="9"/>
  <c r="S68" i="9" s="1"/>
  <c r="T68" i="9" s="1"/>
  <c r="W70" i="9"/>
  <c r="S70" i="9" s="1"/>
  <c r="T70" i="9" s="1"/>
  <c r="W72" i="9"/>
  <c r="S72" i="9" s="1"/>
  <c r="T72" i="9" s="1"/>
  <c r="W74" i="9"/>
  <c r="S74" i="9" s="1"/>
  <c r="T74" i="9" s="1"/>
  <c r="W76" i="9"/>
  <c r="S76" i="9" s="1"/>
  <c r="T76" i="9" s="1"/>
  <c r="W78" i="9"/>
  <c r="S78" i="9" s="1"/>
  <c r="T78" i="9" s="1"/>
  <c r="W80" i="9"/>
  <c r="S80" i="9" s="1"/>
  <c r="T80" i="9" s="1"/>
  <c r="W82" i="9"/>
  <c r="S82" i="9" s="1"/>
  <c r="T82" i="9" s="1"/>
  <c r="W84" i="9"/>
  <c r="S84" i="9" s="1"/>
  <c r="T84" i="9" s="1"/>
  <c r="W86" i="9"/>
  <c r="S86" i="9" s="1"/>
  <c r="T86" i="9" s="1"/>
  <c r="W88" i="9"/>
  <c r="S88" i="9" s="1"/>
  <c r="T88" i="9" s="1"/>
  <c r="W90" i="9"/>
  <c r="S90" i="9" s="1"/>
  <c r="T90" i="9" s="1"/>
  <c r="W92" i="9"/>
  <c r="S92" i="9" s="1"/>
  <c r="T92" i="9" s="1"/>
  <c r="W94" i="9"/>
  <c r="S94" i="9" s="1"/>
  <c r="T94" i="9" s="1"/>
  <c r="W97" i="9"/>
  <c r="S97" i="9" s="1"/>
  <c r="T97" i="9" s="1"/>
  <c r="W99" i="9"/>
  <c r="S99" i="9" s="1"/>
  <c r="T99" i="9" s="1"/>
  <c r="W101" i="9"/>
  <c r="S101" i="9" s="1"/>
  <c r="T101" i="9" s="1"/>
  <c r="W103" i="9"/>
  <c r="S103" i="9" s="1"/>
  <c r="T103" i="9" s="1"/>
  <c r="W105" i="9"/>
  <c r="W307" i="9"/>
  <c r="S307" i="9" s="1"/>
  <c r="T307" i="9" s="1"/>
  <c r="X723" i="10"/>
  <c r="S723" i="10" s="1"/>
  <c r="T723" i="10" s="1"/>
  <c r="X722" i="10"/>
  <c r="S722" i="10" s="1"/>
  <c r="T722" i="10" s="1"/>
  <c r="W329" i="9"/>
  <c r="S329" i="9" s="1"/>
  <c r="T329" i="9" s="1"/>
  <c r="W245" i="9"/>
  <c r="S245" i="9" s="1"/>
  <c r="T245" i="9" s="1"/>
  <c r="Q75" i="5"/>
  <c r="P75" i="5"/>
  <c r="T330" i="9"/>
  <c r="W326" i="9"/>
  <c r="S326" i="9" s="1"/>
  <c r="S327" i="9" s="1"/>
  <c r="T78" i="5"/>
  <c r="P78" i="5" s="1"/>
  <c r="Q78" i="5" s="1"/>
  <c r="T77" i="5"/>
  <c r="P77" i="5" s="1"/>
  <c r="T68" i="5"/>
  <c r="P68" i="5" s="1"/>
  <c r="Q68" i="5" s="1"/>
  <c r="T56" i="5"/>
  <c r="P56" i="5" s="1"/>
  <c r="Q56" i="5" s="1"/>
  <c r="T69" i="5"/>
  <c r="P69" i="5" s="1"/>
  <c r="Q69" i="5" s="1"/>
  <c r="T65" i="5"/>
  <c r="P65" i="5" s="1"/>
  <c r="Q65" i="5" s="1"/>
  <c r="T64" i="5"/>
  <c r="P64" i="5" s="1"/>
  <c r="Q64" i="5" s="1"/>
  <c r="T63" i="5"/>
  <c r="P63" i="5" s="1"/>
  <c r="Q63" i="5" s="1"/>
  <c r="T62" i="5"/>
  <c r="P62" i="5" s="1"/>
  <c r="Q62" i="5" s="1"/>
  <c r="T61" i="5"/>
  <c r="P61" i="5" s="1"/>
  <c r="T67" i="5"/>
  <c r="P67" i="5" s="1"/>
  <c r="Q67" i="5" s="1"/>
  <c r="T66" i="5"/>
  <c r="P66" i="5" s="1"/>
  <c r="Q66" i="5" s="1"/>
  <c r="T55" i="5"/>
  <c r="P55" i="5" s="1"/>
  <c r="Q55" i="5" s="1"/>
  <c r="T54" i="5"/>
  <c r="P54" i="5" s="1"/>
  <c r="Q54" i="5" s="1"/>
  <c r="T51" i="5"/>
  <c r="P51" i="5" s="1"/>
  <c r="Q51" i="5" s="1"/>
  <c r="T52" i="5"/>
  <c r="P52" i="5" s="1"/>
  <c r="Q52" i="5" s="1"/>
  <c r="T36" i="5"/>
  <c r="P36" i="5" s="1"/>
  <c r="Q36" i="5" s="1"/>
  <c r="T57" i="5"/>
  <c r="P57" i="5" s="1"/>
  <c r="Q57" i="5" s="1"/>
  <c r="T53" i="5"/>
  <c r="P53" i="5" s="1"/>
  <c r="Q53" i="5" s="1"/>
  <c r="T50" i="5"/>
  <c r="P50" i="5" s="1"/>
  <c r="W316" i="9"/>
  <c r="W318" i="9"/>
  <c r="S318" i="9" s="1"/>
  <c r="W320" i="9"/>
  <c r="S320" i="9" s="1"/>
  <c r="T320" i="9" s="1"/>
  <c r="W317" i="9"/>
  <c r="W319" i="9"/>
  <c r="S319" i="9" s="1"/>
  <c r="T319" i="9" s="1"/>
  <c r="W321" i="9"/>
  <c r="S321" i="9" s="1"/>
  <c r="T321" i="9" s="1"/>
  <c r="W315" i="9"/>
  <c r="S315" i="9" s="1"/>
  <c r="T315" i="9" s="1"/>
  <c r="W323" i="9"/>
  <c r="S323" i="9" s="1"/>
  <c r="T323" i="9" s="1"/>
  <c r="W308" i="9"/>
  <c r="S308" i="9" s="1"/>
  <c r="W312" i="9"/>
  <c r="S312" i="9" s="1"/>
  <c r="T312" i="9" s="1"/>
  <c r="W311" i="9"/>
  <c r="S311" i="9" s="1"/>
  <c r="T311" i="9" s="1"/>
  <c r="W313" i="9"/>
  <c r="S313" i="9" s="1"/>
  <c r="T313" i="9" s="1"/>
  <c r="W310" i="9"/>
  <c r="S310" i="9" s="1"/>
  <c r="T310" i="9" s="1"/>
  <c r="W309" i="9"/>
  <c r="S309" i="9" s="1"/>
  <c r="T309" i="9" s="1"/>
  <c r="W314" i="9"/>
  <c r="S314" i="9" s="1"/>
  <c r="T314" i="9" s="1"/>
  <c r="X890" i="10"/>
  <c r="S890" i="10" s="1"/>
  <c r="X891" i="10"/>
  <c r="S891" i="10" s="1"/>
  <c r="T891" i="10" s="1"/>
  <c r="X887" i="10"/>
  <c r="S887" i="10" s="1"/>
  <c r="W304" i="9"/>
  <c r="S304" i="9" s="1"/>
  <c r="T304" i="9" s="1"/>
  <c r="X877" i="10"/>
  <c r="S877" i="10" s="1"/>
  <c r="T877" i="10" s="1"/>
  <c r="X870" i="10"/>
  <c r="S870" i="10" s="1"/>
  <c r="T870" i="10" s="1"/>
  <c r="X868" i="10"/>
  <c r="S868" i="10" s="1"/>
  <c r="T868" i="10" s="1"/>
  <c r="X866" i="10"/>
  <c r="S866" i="10" s="1"/>
  <c r="T866" i="10" s="1"/>
  <c r="X874" i="10"/>
  <c r="S874" i="10" s="1"/>
  <c r="T874" i="10" s="1"/>
  <c r="X873" i="10"/>
  <c r="S873" i="10" s="1"/>
  <c r="T873" i="10" s="1"/>
  <c r="X872" i="10"/>
  <c r="S872" i="10" s="1"/>
  <c r="T872" i="10" s="1"/>
  <c r="X871" i="10"/>
  <c r="S871" i="10" s="1"/>
  <c r="T871" i="10" s="1"/>
  <c r="X869" i="10"/>
  <c r="S869" i="10" s="1"/>
  <c r="T869" i="10" s="1"/>
  <c r="X867" i="10"/>
  <c r="S867" i="10" s="1"/>
  <c r="T867" i="10" s="1"/>
  <c r="X865" i="10"/>
  <c r="S865" i="10" s="1"/>
  <c r="T865" i="10" s="1"/>
  <c r="X864" i="10"/>
  <c r="S864" i="10" s="1"/>
  <c r="T864" i="10" s="1"/>
  <c r="X863" i="10"/>
  <c r="S863" i="10" s="1"/>
  <c r="T863" i="10" s="1"/>
  <c r="X862" i="10"/>
  <c r="S862" i="10" s="1"/>
  <c r="T862" i="10" s="1"/>
  <c r="X861" i="10"/>
  <c r="S861" i="10" s="1"/>
  <c r="T861" i="10" s="1"/>
  <c r="X860" i="10"/>
  <c r="S860" i="10" s="1"/>
  <c r="T860" i="10" s="1"/>
  <c r="X859" i="10"/>
  <c r="S859" i="10" s="1"/>
  <c r="T859" i="10" s="1"/>
  <c r="X858" i="10"/>
  <c r="S858" i="10" s="1"/>
  <c r="T858" i="10" s="1"/>
  <c r="X857" i="10"/>
  <c r="S857" i="10" s="1"/>
  <c r="T857" i="10" s="1"/>
  <c r="X856" i="10"/>
  <c r="S856" i="10" s="1"/>
  <c r="T856" i="10" s="1"/>
  <c r="X855" i="10"/>
  <c r="S855" i="10" s="1"/>
  <c r="T855" i="10" s="1"/>
  <c r="X854" i="10"/>
  <c r="S854" i="10" s="1"/>
  <c r="T854" i="10" s="1"/>
  <c r="X853" i="10"/>
  <c r="S853" i="10" s="1"/>
  <c r="T853" i="10" s="1"/>
  <c r="X852" i="10"/>
  <c r="S852" i="10" s="1"/>
  <c r="T852" i="10" s="1"/>
  <c r="X851" i="10"/>
  <c r="S851" i="10" s="1"/>
  <c r="T851" i="10" s="1"/>
  <c r="X850" i="10"/>
  <c r="S850" i="10" s="1"/>
  <c r="T850" i="10" s="1"/>
  <c r="X849" i="10"/>
  <c r="S849" i="10" s="1"/>
  <c r="T849" i="10" s="1"/>
  <c r="X879" i="10"/>
  <c r="S879" i="10" s="1"/>
  <c r="X843" i="10"/>
  <c r="S843" i="10" s="1"/>
  <c r="T843" i="10" s="1"/>
  <c r="X845" i="10"/>
  <c r="S845" i="10" s="1"/>
  <c r="T845" i="10" s="1"/>
  <c r="X847" i="10"/>
  <c r="S847" i="10" s="1"/>
  <c r="T847" i="10" s="1"/>
  <c r="X844" i="10"/>
  <c r="S844" i="10" s="1"/>
  <c r="T844" i="10" s="1"/>
  <c r="X846" i="10"/>
  <c r="S846" i="10" s="1"/>
  <c r="T846" i="10" s="1"/>
  <c r="X848" i="10"/>
  <c r="S848" i="10" s="1"/>
  <c r="T848" i="10" s="1"/>
  <c r="X842" i="10"/>
  <c r="S842" i="10" s="1"/>
  <c r="T842" i="10" s="1"/>
  <c r="X841" i="10"/>
  <c r="S841" i="10" s="1"/>
  <c r="T841" i="10" s="1"/>
  <c r="X839" i="10"/>
  <c r="S839" i="10" s="1"/>
  <c r="T839" i="10" s="1"/>
  <c r="X840" i="10"/>
  <c r="S840" i="10" s="1"/>
  <c r="T840" i="10" s="1"/>
  <c r="X838" i="10"/>
  <c r="S838" i="10" s="1"/>
  <c r="X835" i="10"/>
  <c r="S835" i="10" s="1"/>
  <c r="T835" i="10" s="1"/>
  <c r="X837" i="10"/>
  <c r="S837" i="10" s="1"/>
  <c r="T837" i="10" s="1"/>
  <c r="X834" i="10"/>
  <c r="S834" i="10" s="1"/>
  <c r="T834" i="10" s="1"/>
  <c r="X836" i="10"/>
  <c r="S836" i="10" s="1"/>
  <c r="T836" i="10" s="1"/>
  <c r="U73" i="7"/>
  <c r="Q73" i="7" s="1"/>
  <c r="R73" i="7" s="1"/>
  <c r="U75" i="7"/>
  <c r="Q75" i="7" s="1"/>
  <c r="R75" i="7" s="1"/>
  <c r="U77" i="7"/>
  <c r="Q77" i="7" s="1"/>
  <c r="R77" i="7" s="1"/>
  <c r="U79" i="7"/>
  <c r="Q79" i="7" s="1"/>
  <c r="R79" i="7" s="1"/>
  <c r="U81" i="7"/>
  <c r="Q81" i="7" s="1"/>
  <c r="R81" i="7" s="1"/>
  <c r="U83" i="7"/>
  <c r="Q83" i="7" s="1"/>
  <c r="R83" i="7" s="1"/>
  <c r="U85" i="7"/>
  <c r="Q85" i="7" s="1"/>
  <c r="R85" i="7" s="1"/>
  <c r="U87" i="7"/>
  <c r="Q87" i="7" s="1"/>
  <c r="R87" i="7" s="1"/>
  <c r="U89" i="7"/>
  <c r="Q89" i="7" s="1"/>
  <c r="R89" i="7" s="1"/>
  <c r="U72" i="7"/>
  <c r="Q72" i="7" s="1"/>
  <c r="R72" i="7" s="1"/>
  <c r="U74" i="7"/>
  <c r="Q74" i="7" s="1"/>
  <c r="R74" i="7" s="1"/>
  <c r="U76" i="7"/>
  <c r="Q76" i="7" s="1"/>
  <c r="R76" i="7" s="1"/>
  <c r="U78" i="7"/>
  <c r="Q78" i="7" s="1"/>
  <c r="R78" i="7" s="1"/>
  <c r="U80" i="7"/>
  <c r="Q80" i="7" s="1"/>
  <c r="R80" i="7" s="1"/>
  <c r="U82" i="7"/>
  <c r="Q82" i="7" s="1"/>
  <c r="R82" i="7" s="1"/>
  <c r="U84" i="7"/>
  <c r="Q84" i="7" s="1"/>
  <c r="R84" i="7" s="1"/>
  <c r="U86" i="7"/>
  <c r="Q86" i="7" s="1"/>
  <c r="R86" i="7" s="1"/>
  <c r="U88" i="7"/>
  <c r="Q88" i="7" s="1"/>
  <c r="R88" i="7" s="1"/>
  <c r="U90" i="7"/>
  <c r="Q90" i="7" s="1"/>
  <c r="R90" i="7" s="1"/>
  <c r="U70" i="7"/>
  <c r="Q70" i="7" s="1"/>
  <c r="R70" i="7" s="1"/>
  <c r="U71" i="7"/>
  <c r="Q71" i="7" s="1"/>
  <c r="R71" i="7" s="1"/>
  <c r="U69" i="7"/>
  <c r="Q69" i="7" s="1"/>
  <c r="X832" i="10"/>
  <c r="S832" i="10" s="1"/>
  <c r="T832" i="10" s="1"/>
  <c r="X830" i="10"/>
  <c r="S830" i="10" s="1"/>
  <c r="T830" i="10" s="1"/>
  <c r="X828" i="10"/>
  <c r="S828" i="10" s="1"/>
  <c r="T828" i="10" s="1"/>
  <c r="X826" i="10"/>
  <c r="S826" i="10" s="1"/>
  <c r="T826" i="10" s="1"/>
  <c r="X824" i="10"/>
  <c r="S824" i="10" s="1"/>
  <c r="T824" i="10" s="1"/>
  <c r="X822" i="10"/>
  <c r="S822" i="10" s="1"/>
  <c r="T822" i="10" s="1"/>
  <c r="X820" i="10"/>
  <c r="S820" i="10" s="1"/>
  <c r="T820" i="10" s="1"/>
  <c r="X818" i="10"/>
  <c r="S818" i="10" s="1"/>
  <c r="T818" i="10" s="1"/>
  <c r="X816" i="10"/>
  <c r="S816" i="10" s="1"/>
  <c r="T816" i="10" s="1"/>
  <c r="X814" i="10"/>
  <c r="S814" i="10" s="1"/>
  <c r="T814" i="10" s="1"/>
  <c r="X812" i="10"/>
  <c r="S812" i="10" s="1"/>
  <c r="T812" i="10" s="1"/>
  <c r="X810" i="10"/>
  <c r="S810" i="10" s="1"/>
  <c r="T810" i="10" s="1"/>
  <c r="X808" i="10"/>
  <c r="S808" i="10" s="1"/>
  <c r="T808" i="10" s="1"/>
  <c r="X806" i="10"/>
  <c r="S806" i="10" s="1"/>
  <c r="T806" i="10" s="1"/>
  <c r="X804" i="10"/>
  <c r="S804" i="10" s="1"/>
  <c r="T804" i="10" s="1"/>
  <c r="X802" i="10"/>
  <c r="S802" i="10" s="1"/>
  <c r="T802" i="10" s="1"/>
  <c r="X800" i="10"/>
  <c r="S800" i="10" s="1"/>
  <c r="T800" i="10" s="1"/>
  <c r="X798" i="10"/>
  <c r="S798" i="10" s="1"/>
  <c r="T798" i="10" s="1"/>
  <c r="X796" i="10"/>
  <c r="S796" i="10" s="1"/>
  <c r="T796" i="10" s="1"/>
  <c r="X794" i="10"/>
  <c r="S794" i="10" s="1"/>
  <c r="T794" i="10" s="1"/>
  <c r="X792" i="10"/>
  <c r="S792" i="10" s="1"/>
  <c r="T792" i="10" s="1"/>
  <c r="X833" i="10"/>
  <c r="S833" i="10" s="1"/>
  <c r="T833" i="10" s="1"/>
  <c r="X831" i="10"/>
  <c r="S831" i="10" s="1"/>
  <c r="T831" i="10" s="1"/>
  <c r="X829" i="10"/>
  <c r="S829" i="10" s="1"/>
  <c r="T829" i="10" s="1"/>
  <c r="X827" i="10"/>
  <c r="S827" i="10" s="1"/>
  <c r="T827" i="10" s="1"/>
  <c r="X825" i="10"/>
  <c r="S825" i="10" s="1"/>
  <c r="T825" i="10" s="1"/>
  <c r="X823" i="10"/>
  <c r="S823" i="10" s="1"/>
  <c r="T823" i="10" s="1"/>
  <c r="X821" i="10"/>
  <c r="S821" i="10" s="1"/>
  <c r="T821" i="10" s="1"/>
  <c r="X819" i="10"/>
  <c r="S819" i="10" s="1"/>
  <c r="T819" i="10" s="1"/>
  <c r="X817" i="10"/>
  <c r="S817" i="10" s="1"/>
  <c r="T817" i="10" s="1"/>
  <c r="X815" i="10"/>
  <c r="S815" i="10" s="1"/>
  <c r="T815" i="10" s="1"/>
  <c r="X813" i="10"/>
  <c r="S813" i="10" s="1"/>
  <c r="T813" i="10" s="1"/>
  <c r="X811" i="10"/>
  <c r="S811" i="10" s="1"/>
  <c r="T811" i="10" s="1"/>
  <c r="X809" i="10"/>
  <c r="S809" i="10" s="1"/>
  <c r="T809" i="10" s="1"/>
  <c r="X807" i="10"/>
  <c r="S807" i="10" s="1"/>
  <c r="T807" i="10" s="1"/>
  <c r="X805" i="10"/>
  <c r="S805" i="10" s="1"/>
  <c r="T805" i="10" s="1"/>
  <c r="X803" i="10"/>
  <c r="S803" i="10" s="1"/>
  <c r="T803" i="10" s="1"/>
  <c r="X801" i="10"/>
  <c r="S801" i="10" s="1"/>
  <c r="T801" i="10" s="1"/>
  <c r="X799" i="10"/>
  <c r="S799" i="10" s="1"/>
  <c r="T799" i="10" s="1"/>
  <c r="X797" i="10"/>
  <c r="S797" i="10" s="1"/>
  <c r="T797" i="10" s="1"/>
  <c r="X795" i="10"/>
  <c r="S795" i="10" s="1"/>
  <c r="T795" i="10" s="1"/>
  <c r="X793" i="10"/>
  <c r="S793" i="10" s="1"/>
  <c r="T793" i="10" s="1"/>
  <c r="X784" i="10"/>
  <c r="S784" i="10" s="1"/>
  <c r="X786" i="10"/>
  <c r="S786" i="10" s="1"/>
  <c r="T786" i="10" s="1"/>
  <c r="X788" i="10"/>
  <c r="S788" i="10" s="1"/>
  <c r="T788" i="10" s="1"/>
  <c r="X790" i="10"/>
  <c r="S790" i="10" s="1"/>
  <c r="T790" i="10" s="1"/>
  <c r="X785" i="10"/>
  <c r="S785" i="10" s="1"/>
  <c r="T785" i="10" s="1"/>
  <c r="X787" i="10"/>
  <c r="S787" i="10" s="1"/>
  <c r="T787" i="10" s="1"/>
  <c r="X789" i="10"/>
  <c r="S789" i="10" s="1"/>
  <c r="T789" i="10" s="1"/>
  <c r="X791" i="10"/>
  <c r="S791" i="10" s="1"/>
  <c r="T791" i="10" s="1"/>
  <c r="X690" i="10"/>
  <c r="X769" i="10"/>
  <c r="S769" i="10" s="1"/>
  <c r="T769" i="10" s="1"/>
  <c r="W290" i="9"/>
  <c r="S290" i="9" s="1"/>
  <c r="T290" i="9" s="1"/>
  <c r="W292" i="9"/>
  <c r="S292" i="9" s="1"/>
  <c r="T292" i="9" s="1"/>
  <c r="W293" i="9"/>
  <c r="S293" i="9" s="1"/>
  <c r="T293" i="9" s="1"/>
  <c r="W295" i="9"/>
  <c r="S295" i="9" s="1"/>
  <c r="T295" i="9" s="1"/>
  <c r="W296" i="9"/>
  <c r="S296" i="9" s="1"/>
  <c r="T296" i="9" s="1"/>
  <c r="W297" i="9"/>
  <c r="S297" i="9" s="1"/>
  <c r="T297" i="9" s="1"/>
  <c r="W299" i="9"/>
  <c r="S299" i="9" s="1"/>
  <c r="T299" i="9" s="1"/>
  <c r="W300" i="9"/>
  <c r="S300" i="9" s="1"/>
  <c r="T300" i="9" s="1"/>
  <c r="W302" i="9"/>
  <c r="X770" i="10"/>
  <c r="S770" i="10" s="1"/>
  <c r="T770" i="10" s="1"/>
  <c r="X771" i="10"/>
  <c r="S771" i="10" s="1"/>
  <c r="T771" i="10" s="1"/>
  <c r="X772" i="10"/>
  <c r="S772" i="10" s="1"/>
  <c r="T772" i="10" s="1"/>
  <c r="X773" i="10"/>
  <c r="S773" i="10" s="1"/>
  <c r="T773" i="10" s="1"/>
  <c r="X774" i="10"/>
  <c r="S774" i="10" s="1"/>
  <c r="T774" i="10" s="1"/>
  <c r="X775" i="10"/>
  <c r="S775" i="10" s="1"/>
  <c r="T775" i="10" s="1"/>
  <c r="X776" i="10"/>
  <c r="S776" i="10" s="1"/>
  <c r="T776" i="10" s="1"/>
  <c r="X781" i="10"/>
  <c r="S781" i="10" s="1"/>
  <c r="T781" i="10" s="1"/>
  <c r="W279" i="9"/>
  <c r="S279" i="9" s="1"/>
  <c r="W280" i="9"/>
  <c r="S280" i="9" s="1"/>
  <c r="T280" i="9" s="1"/>
  <c r="W281" i="9"/>
  <c r="S281" i="9" s="1"/>
  <c r="T281" i="9" s="1"/>
  <c r="W282" i="9"/>
  <c r="S282" i="9" s="1"/>
  <c r="T282" i="9" s="1"/>
  <c r="W283" i="9"/>
  <c r="S283" i="9" s="1"/>
  <c r="T283" i="9" s="1"/>
  <c r="W284" i="9"/>
  <c r="S284" i="9" s="1"/>
  <c r="T284" i="9" s="1"/>
  <c r="W285" i="9"/>
  <c r="S285" i="9" s="1"/>
  <c r="T285" i="9" s="1"/>
  <c r="W286" i="9"/>
  <c r="S286" i="9" s="1"/>
  <c r="T286" i="9" s="1"/>
  <c r="W287" i="9"/>
  <c r="S287" i="9" s="1"/>
  <c r="T287" i="9" s="1"/>
  <c r="W288" i="9"/>
  <c r="S288" i="9" s="1"/>
  <c r="T288" i="9" s="1"/>
  <c r="W289" i="9"/>
  <c r="S289" i="9" s="1"/>
  <c r="T289" i="9" s="1"/>
  <c r="W291" i="9"/>
  <c r="S291" i="9" s="1"/>
  <c r="T291" i="9" s="1"/>
  <c r="W294" i="9"/>
  <c r="S294" i="9" s="1"/>
  <c r="T294" i="9" s="1"/>
  <c r="W298" i="9"/>
  <c r="S298" i="9" s="1"/>
  <c r="T298" i="9" s="1"/>
  <c r="W301" i="9"/>
  <c r="S301" i="9" s="1"/>
  <c r="T301" i="9" s="1"/>
  <c r="X777" i="10"/>
  <c r="S777" i="10" s="1"/>
  <c r="T777" i="10" s="1"/>
  <c r="X778" i="10"/>
  <c r="S778" i="10" s="1"/>
  <c r="T778" i="10" s="1"/>
  <c r="X779" i="10"/>
  <c r="S779" i="10" s="1"/>
  <c r="T779" i="10" s="1"/>
  <c r="X780" i="10"/>
  <c r="S780" i="10" s="1"/>
  <c r="T780" i="10" s="1"/>
  <c r="S302" i="9"/>
  <c r="T302" i="9" s="1"/>
  <c r="T43" i="5"/>
  <c r="P43" i="5" s="1"/>
  <c r="Q43" i="5" s="1"/>
  <c r="T44" i="5"/>
  <c r="P44" i="5" s="1"/>
  <c r="Q44" i="5" s="1"/>
  <c r="T45" i="5"/>
  <c r="P45" i="5" s="1"/>
  <c r="Q45" i="5" s="1"/>
  <c r="T46" i="5"/>
  <c r="P46" i="5" s="1"/>
  <c r="Q46" i="5" s="1"/>
  <c r="T47" i="5"/>
  <c r="P47" i="5" s="1"/>
  <c r="Q47" i="5" s="1"/>
  <c r="W268" i="9"/>
  <c r="S268" i="9" s="1"/>
  <c r="T268" i="9" s="1"/>
  <c r="W269" i="9"/>
  <c r="S269" i="9" s="1"/>
  <c r="T269" i="9" s="1"/>
  <c r="W235" i="9"/>
  <c r="S235" i="9" s="1"/>
  <c r="W236" i="9"/>
  <c r="S236" i="9" s="1"/>
  <c r="W237" i="9"/>
  <c r="S237" i="9" s="1"/>
  <c r="W238" i="9"/>
  <c r="S238" i="9" s="1"/>
  <c r="W239" i="9"/>
  <c r="S239" i="9" s="1"/>
  <c r="W246" i="9"/>
  <c r="S246" i="9" s="1"/>
  <c r="T246" i="9" s="1"/>
  <c r="W260" i="9"/>
  <c r="S260" i="9" s="1"/>
  <c r="T260" i="9" s="1"/>
  <c r="W261" i="9"/>
  <c r="S261" i="9" s="1"/>
  <c r="T261" i="9" s="1"/>
  <c r="W262" i="9"/>
  <c r="S262" i="9" s="1"/>
  <c r="T262" i="9" s="1"/>
  <c r="W263" i="9"/>
  <c r="S263" i="9" s="1"/>
  <c r="T263" i="9" s="1"/>
  <c r="W267" i="9"/>
  <c r="S267" i="9" s="1"/>
  <c r="T267" i="9" s="1"/>
  <c r="W240" i="9"/>
  <c r="S240" i="9" s="1"/>
  <c r="W241" i="9"/>
  <c r="S241" i="9" s="1"/>
  <c r="W242" i="9"/>
  <c r="S242" i="9" s="1"/>
  <c r="W243" i="9"/>
  <c r="S243" i="9" s="1"/>
  <c r="W247" i="9"/>
  <c r="S247" i="9" s="1"/>
  <c r="T247" i="9" s="1"/>
  <c r="W248" i="9"/>
  <c r="S248" i="9" s="1"/>
  <c r="T248" i="9" s="1"/>
  <c r="W249" i="9"/>
  <c r="S249" i="9" s="1"/>
  <c r="T249" i="9" s="1"/>
  <c r="W250" i="9"/>
  <c r="S250" i="9" s="1"/>
  <c r="T250" i="9" s="1"/>
  <c r="W251" i="9"/>
  <c r="S251" i="9" s="1"/>
  <c r="T251" i="9" s="1"/>
  <c r="W252" i="9"/>
  <c r="S252" i="9" s="1"/>
  <c r="T252" i="9" s="1"/>
  <c r="W253" i="9"/>
  <c r="S253" i="9" s="1"/>
  <c r="T253" i="9" s="1"/>
  <c r="W254" i="9"/>
  <c r="S254" i="9" s="1"/>
  <c r="T254" i="9" s="1"/>
  <c r="W255" i="9"/>
  <c r="S255" i="9" s="1"/>
  <c r="T255" i="9" s="1"/>
  <c r="W256" i="9"/>
  <c r="S256" i="9" s="1"/>
  <c r="T256" i="9" s="1"/>
  <c r="W257" i="9"/>
  <c r="S257" i="9" s="1"/>
  <c r="T257" i="9" s="1"/>
  <c r="W258" i="9"/>
  <c r="S258" i="9" s="1"/>
  <c r="T258" i="9" s="1"/>
  <c r="W259" i="9"/>
  <c r="S259" i="9" s="1"/>
  <c r="T259" i="9" s="1"/>
  <c r="W264" i="9"/>
  <c r="S264" i="9" s="1"/>
  <c r="T264" i="9" s="1"/>
  <c r="W265" i="9"/>
  <c r="S265" i="9" s="1"/>
  <c r="T265" i="9" s="1"/>
  <c r="W271" i="9"/>
  <c r="S271" i="9" s="1"/>
  <c r="T271" i="9" s="1"/>
  <c r="T37" i="5"/>
  <c r="P37" i="5" s="1"/>
  <c r="T38" i="5"/>
  <c r="P38" i="5" s="1"/>
  <c r="Q38" i="5" s="1"/>
  <c r="T39" i="5"/>
  <c r="P39" i="5" s="1"/>
  <c r="Q39" i="5" s="1"/>
  <c r="T40" i="5"/>
  <c r="P40" i="5" s="1"/>
  <c r="Q40" i="5" s="1"/>
  <c r="T41" i="5"/>
  <c r="P41" i="5" s="1"/>
  <c r="T42" i="5"/>
  <c r="P42" i="5" s="1"/>
  <c r="Q42" i="5" s="1"/>
  <c r="W234" i="9"/>
  <c r="S234" i="9" s="1"/>
  <c r="N14" i="1"/>
  <c r="N20" i="1" s="1"/>
  <c r="R737" i="10"/>
  <c r="R738" i="10"/>
  <c r="R739" i="10"/>
  <c r="R740" i="10"/>
  <c r="R741" i="10"/>
  <c r="R742" i="10"/>
  <c r="R743" i="10"/>
  <c r="R744" i="10"/>
  <c r="R745" i="10"/>
  <c r="R746" i="10"/>
  <c r="R747" i="10"/>
  <c r="R748" i="10"/>
  <c r="R749" i="10"/>
  <c r="R750" i="10"/>
  <c r="R751" i="10"/>
  <c r="R752" i="10"/>
  <c r="R753" i="10"/>
  <c r="R754" i="10"/>
  <c r="R755" i="10"/>
  <c r="R757" i="10"/>
  <c r="R758" i="10"/>
  <c r="R759" i="10"/>
  <c r="R760" i="10"/>
  <c r="R458" i="10"/>
  <c r="R459" i="10"/>
  <c r="R460" i="10"/>
  <c r="R461" i="10"/>
  <c r="R462" i="10"/>
  <c r="R463" i="10"/>
  <c r="R464" i="10"/>
  <c r="R465" i="10"/>
  <c r="R466" i="10"/>
  <c r="R467" i="10"/>
  <c r="R468" i="10"/>
  <c r="R469" i="10"/>
  <c r="R470" i="10"/>
  <c r="R471" i="10"/>
  <c r="R472" i="10"/>
  <c r="R473" i="10"/>
  <c r="R474" i="10"/>
  <c r="R475" i="10"/>
  <c r="R476" i="10"/>
  <c r="R477" i="10"/>
  <c r="R478" i="10"/>
  <c r="R479" i="10"/>
  <c r="R480" i="10"/>
  <c r="R481" i="10"/>
  <c r="R482" i="10"/>
  <c r="R483" i="10"/>
  <c r="R484" i="10"/>
  <c r="R485" i="10"/>
  <c r="R486" i="10"/>
  <c r="R487" i="10"/>
  <c r="R488" i="10"/>
  <c r="R489" i="10"/>
  <c r="R490" i="10"/>
  <c r="R491" i="10"/>
  <c r="R492" i="10"/>
  <c r="R493" i="10"/>
  <c r="R494" i="10"/>
  <c r="R495" i="10"/>
  <c r="R496" i="10"/>
  <c r="R497" i="10"/>
  <c r="R498" i="10"/>
  <c r="R499" i="10"/>
  <c r="R500" i="10"/>
  <c r="R501" i="10"/>
  <c r="R502" i="10"/>
  <c r="R503" i="10"/>
  <c r="R504" i="10"/>
  <c r="R505" i="10"/>
  <c r="R506" i="10"/>
  <c r="R507" i="10"/>
  <c r="R508" i="10"/>
  <c r="R509" i="10"/>
  <c r="R510" i="10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40" i="10"/>
  <c r="R541" i="10"/>
  <c r="R542" i="10"/>
  <c r="R543" i="10"/>
  <c r="R544" i="10"/>
  <c r="R545" i="10"/>
  <c r="R546" i="10"/>
  <c r="R547" i="10"/>
  <c r="R548" i="10"/>
  <c r="R549" i="10"/>
  <c r="R550" i="10"/>
  <c r="R551" i="10"/>
  <c r="R552" i="10"/>
  <c r="R553" i="10"/>
  <c r="R554" i="10"/>
  <c r="R555" i="10"/>
  <c r="R556" i="10"/>
  <c r="R557" i="10"/>
  <c r="R558" i="10"/>
  <c r="R559" i="10"/>
  <c r="R560" i="10"/>
  <c r="R561" i="10"/>
  <c r="R562" i="10"/>
  <c r="R563" i="10"/>
  <c r="R564" i="10"/>
  <c r="R565" i="10"/>
  <c r="R566" i="10"/>
  <c r="R567" i="10"/>
  <c r="R568" i="10"/>
  <c r="R569" i="10"/>
  <c r="R570" i="10"/>
  <c r="R571" i="10"/>
  <c r="R572" i="10"/>
  <c r="R573" i="10"/>
  <c r="R574" i="10"/>
  <c r="R575" i="10"/>
  <c r="R576" i="10"/>
  <c r="R577" i="10"/>
  <c r="R578" i="10"/>
  <c r="R579" i="10"/>
  <c r="R580" i="10"/>
  <c r="R581" i="10"/>
  <c r="R582" i="10"/>
  <c r="R583" i="10"/>
  <c r="R584" i="10"/>
  <c r="R585" i="10"/>
  <c r="R586" i="10"/>
  <c r="R587" i="10"/>
  <c r="R588" i="10"/>
  <c r="R589" i="10"/>
  <c r="R590" i="10"/>
  <c r="R591" i="10"/>
  <c r="R592" i="10"/>
  <c r="R593" i="10"/>
  <c r="R594" i="10"/>
  <c r="R595" i="10"/>
  <c r="R596" i="10"/>
  <c r="R597" i="10"/>
  <c r="R598" i="10"/>
  <c r="R599" i="10"/>
  <c r="R600" i="10"/>
  <c r="R601" i="10"/>
  <c r="R602" i="10"/>
  <c r="R603" i="10"/>
  <c r="R604" i="10"/>
  <c r="R605" i="10"/>
  <c r="R606" i="10"/>
  <c r="R607" i="10"/>
  <c r="R608" i="10"/>
  <c r="R609" i="10"/>
  <c r="R610" i="10"/>
  <c r="R611" i="10"/>
  <c r="R612" i="10"/>
  <c r="R613" i="10"/>
  <c r="R614" i="10"/>
  <c r="R615" i="10"/>
  <c r="R616" i="10"/>
  <c r="R617" i="10"/>
  <c r="R618" i="10"/>
  <c r="R619" i="10"/>
  <c r="R620" i="10"/>
  <c r="R621" i="10"/>
  <c r="R622" i="10"/>
  <c r="R623" i="10"/>
  <c r="R624" i="10"/>
  <c r="R625" i="10"/>
  <c r="R626" i="10"/>
  <c r="R627" i="10"/>
  <c r="R628" i="10"/>
  <c r="R629" i="10"/>
  <c r="R630" i="10"/>
  <c r="R631" i="10"/>
  <c r="R632" i="10"/>
  <c r="R633" i="10"/>
  <c r="R634" i="10"/>
  <c r="R635" i="10"/>
  <c r="R636" i="10"/>
  <c r="R637" i="10"/>
  <c r="R638" i="10"/>
  <c r="R639" i="10"/>
  <c r="R640" i="10"/>
  <c r="R641" i="10"/>
  <c r="R642" i="10"/>
  <c r="R643" i="10"/>
  <c r="R644" i="10"/>
  <c r="R645" i="10"/>
  <c r="R646" i="10"/>
  <c r="R647" i="10"/>
  <c r="R648" i="10"/>
  <c r="R649" i="10"/>
  <c r="R650" i="10"/>
  <c r="R651" i="10"/>
  <c r="R652" i="10"/>
  <c r="R653" i="10"/>
  <c r="R654" i="10"/>
  <c r="R655" i="10"/>
  <c r="R656" i="10"/>
  <c r="R657" i="10"/>
  <c r="R658" i="10"/>
  <c r="R659" i="10"/>
  <c r="R660" i="10"/>
  <c r="R661" i="10"/>
  <c r="R662" i="10"/>
  <c r="R663" i="10"/>
  <c r="R664" i="10"/>
  <c r="R665" i="10"/>
  <c r="R666" i="10"/>
  <c r="R667" i="10"/>
  <c r="R668" i="10"/>
  <c r="R669" i="10"/>
  <c r="R670" i="10"/>
  <c r="R671" i="10"/>
  <c r="R672" i="10"/>
  <c r="R673" i="10"/>
  <c r="R674" i="10"/>
  <c r="R675" i="10"/>
  <c r="R676" i="10"/>
  <c r="R677" i="10"/>
  <c r="R678" i="10"/>
  <c r="R679" i="10"/>
  <c r="R680" i="10"/>
  <c r="R681" i="10"/>
  <c r="R682" i="10"/>
  <c r="R683" i="10"/>
  <c r="R684" i="10"/>
  <c r="R685" i="10"/>
  <c r="R686" i="10"/>
  <c r="R687" i="10"/>
  <c r="R688" i="10"/>
  <c r="R689" i="10"/>
  <c r="R690" i="10"/>
  <c r="R691" i="10"/>
  <c r="S691" i="10" s="1"/>
  <c r="T691" i="10" s="1"/>
  <c r="R692" i="10"/>
  <c r="R693" i="10"/>
  <c r="R694" i="10"/>
  <c r="R695" i="10"/>
  <c r="R696" i="10"/>
  <c r="R697" i="10"/>
  <c r="R698" i="10"/>
  <c r="R699" i="10"/>
  <c r="R700" i="10"/>
  <c r="R701" i="10"/>
  <c r="R702" i="10"/>
  <c r="R703" i="10"/>
  <c r="R704" i="10"/>
  <c r="R705" i="10"/>
  <c r="R706" i="10"/>
  <c r="R707" i="10"/>
  <c r="R708" i="10"/>
  <c r="R709" i="10"/>
  <c r="R710" i="10"/>
  <c r="R711" i="10"/>
  <c r="R712" i="10"/>
  <c r="R713" i="10"/>
  <c r="R714" i="10"/>
  <c r="R715" i="10"/>
  <c r="R716" i="10"/>
  <c r="R717" i="10"/>
  <c r="R718" i="10"/>
  <c r="R719" i="10"/>
  <c r="R720" i="10"/>
  <c r="R721" i="10"/>
  <c r="R724" i="10"/>
  <c r="R725" i="10"/>
  <c r="R726" i="10"/>
  <c r="R727" i="10"/>
  <c r="R728" i="10"/>
  <c r="R729" i="10"/>
  <c r="R730" i="10"/>
  <c r="R731" i="10"/>
  <c r="R732" i="10"/>
  <c r="R733" i="10"/>
  <c r="R734" i="10"/>
  <c r="R735" i="10"/>
  <c r="R736" i="10"/>
  <c r="R254" i="10"/>
  <c r="R255" i="10"/>
  <c r="R256" i="10"/>
  <c r="R257" i="10"/>
  <c r="R258" i="10"/>
  <c r="R259" i="10"/>
  <c r="R260" i="10"/>
  <c r="R261" i="10"/>
  <c r="R262" i="10"/>
  <c r="R263" i="10"/>
  <c r="R264" i="10"/>
  <c r="R265" i="10"/>
  <c r="R266" i="10"/>
  <c r="R267" i="10"/>
  <c r="R268" i="10"/>
  <c r="R269" i="10"/>
  <c r="R270" i="10"/>
  <c r="R271" i="10"/>
  <c r="R272" i="10"/>
  <c r="R273" i="10"/>
  <c r="R274" i="10"/>
  <c r="R275" i="10"/>
  <c r="R276" i="10"/>
  <c r="R277" i="10"/>
  <c r="R278" i="10"/>
  <c r="R279" i="10"/>
  <c r="R280" i="10"/>
  <c r="R281" i="10"/>
  <c r="R282" i="10"/>
  <c r="R283" i="10"/>
  <c r="R284" i="10"/>
  <c r="R285" i="10"/>
  <c r="R286" i="10"/>
  <c r="R287" i="10"/>
  <c r="R288" i="10"/>
  <c r="R289" i="10"/>
  <c r="R290" i="10"/>
  <c r="R291" i="10"/>
  <c r="R292" i="10"/>
  <c r="R293" i="10"/>
  <c r="R294" i="10"/>
  <c r="R295" i="10"/>
  <c r="R296" i="10"/>
  <c r="R297" i="10"/>
  <c r="R298" i="10"/>
  <c r="R299" i="10"/>
  <c r="R300" i="10"/>
  <c r="R301" i="10"/>
  <c r="R302" i="10"/>
  <c r="R303" i="10"/>
  <c r="R304" i="10"/>
  <c r="R305" i="10"/>
  <c r="R306" i="10"/>
  <c r="R307" i="10"/>
  <c r="R308" i="10"/>
  <c r="R309" i="10"/>
  <c r="R310" i="10"/>
  <c r="R311" i="10"/>
  <c r="R312" i="10"/>
  <c r="R313" i="10"/>
  <c r="R314" i="10"/>
  <c r="R315" i="10"/>
  <c r="R316" i="10"/>
  <c r="R317" i="10"/>
  <c r="R318" i="10"/>
  <c r="R319" i="10"/>
  <c r="R320" i="10"/>
  <c r="R321" i="10"/>
  <c r="R322" i="10"/>
  <c r="R323" i="10"/>
  <c r="R324" i="10"/>
  <c r="R325" i="10"/>
  <c r="R326" i="10"/>
  <c r="R327" i="10"/>
  <c r="R328" i="10"/>
  <c r="R329" i="10"/>
  <c r="R330" i="10"/>
  <c r="R331" i="10"/>
  <c r="R332" i="10"/>
  <c r="R333" i="10"/>
  <c r="R334" i="10"/>
  <c r="R335" i="10"/>
  <c r="R336" i="10"/>
  <c r="R337" i="10"/>
  <c r="R338" i="10"/>
  <c r="R339" i="10"/>
  <c r="R340" i="10"/>
  <c r="R341" i="10"/>
  <c r="R342" i="10"/>
  <c r="R343" i="10"/>
  <c r="R344" i="10"/>
  <c r="R345" i="10"/>
  <c r="R346" i="10"/>
  <c r="R347" i="10"/>
  <c r="R348" i="10"/>
  <c r="R349" i="10"/>
  <c r="R350" i="10"/>
  <c r="R351" i="10"/>
  <c r="R352" i="10"/>
  <c r="R353" i="10"/>
  <c r="R354" i="10"/>
  <c r="R355" i="10"/>
  <c r="R356" i="10"/>
  <c r="R357" i="10"/>
  <c r="R358" i="10"/>
  <c r="R359" i="10"/>
  <c r="R360" i="10"/>
  <c r="R361" i="10"/>
  <c r="R362" i="10"/>
  <c r="R363" i="10"/>
  <c r="R364" i="10"/>
  <c r="R365" i="10"/>
  <c r="R366" i="10"/>
  <c r="R367" i="10"/>
  <c r="R368" i="10"/>
  <c r="R369" i="10"/>
  <c r="R370" i="10"/>
  <c r="R371" i="10"/>
  <c r="R372" i="10"/>
  <c r="R373" i="10"/>
  <c r="R374" i="10"/>
  <c r="R375" i="10"/>
  <c r="R376" i="10"/>
  <c r="R377" i="10"/>
  <c r="R378" i="10"/>
  <c r="R379" i="10"/>
  <c r="R380" i="10"/>
  <c r="R381" i="10"/>
  <c r="R382" i="10"/>
  <c r="R383" i="10"/>
  <c r="R384" i="10"/>
  <c r="R385" i="10"/>
  <c r="R386" i="10"/>
  <c r="R387" i="10"/>
  <c r="R388" i="10"/>
  <c r="R389" i="10"/>
  <c r="R390" i="10"/>
  <c r="R391" i="10"/>
  <c r="R392" i="10"/>
  <c r="R393" i="10"/>
  <c r="R394" i="10"/>
  <c r="R395" i="10"/>
  <c r="R396" i="10"/>
  <c r="R397" i="10"/>
  <c r="R398" i="10"/>
  <c r="R399" i="10"/>
  <c r="R400" i="10"/>
  <c r="R401" i="10"/>
  <c r="R402" i="10"/>
  <c r="R403" i="10"/>
  <c r="R404" i="10"/>
  <c r="R405" i="10"/>
  <c r="R406" i="10"/>
  <c r="R407" i="10"/>
  <c r="R408" i="10"/>
  <c r="R409" i="10"/>
  <c r="R410" i="10"/>
  <c r="R411" i="10"/>
  <c r="R412" i="10"/>
  <c r="R413" i="10"/>
  <c r="R414" i="10"/>
  <c r="R415" i="10"/>
  <c r="R416" i="10"/>
  <c r="R417" i="10"/>
  <c r="R418" i="10"/>
  <c r="R419" i="10"/>
  <c r="R420" i="10"/>
  <c r="R421" i="10"/>
  <c r="R422" i="10"/>
  <c r="R423" i="10"/>
  <c r="R424" i="10"/>
  <c r="R425" i="10"/>
  <c r="R426" i="10"/>
  <c r="R427" i="10"/>
  <c r="R428" i="10"/>
  <c r="R429" i="10"/>
  <c r="R430" i="10"/>
  <c r="R431" i="10"/>
  <c r="R432" i="10"/>
  <c r="R433" i="10"/>
  <c r="R434" i="10"/>
  <c r="R435" i="10"/>
  <c r="R436" i="10"/>
  <c r="R437" i="10"/>
  <c r="R438" i="10"/>
  <c r="R439" i="10"/>
  <c r="R440" i="10"/>
  <c r="R441" i="10"/>
  <c r="R442" i="10"/>
  <c r="R443" i="10"/>
  <c r="R444" i="10"/>
  <c r="R445" i="10"/>
  <c r="R446" i="10"/>
  <c r="R447" i="10"/>
  <c r="R448" i="10"/>
  <c r="R449" i="10"/>
  <c r="R450" i="10"/>
  <c r="R451" i="10"/>
  <c r="R452" i="10"/>
  <c r="R453" i="10"/>
  <c r="R454" i="10"/>
  <c r="R455" i="10"/>
  <c r="R456" i="10"/>
  <c r="R457" i="10"/>
  <c r="R243" i="10"/>
  <c r="R244" i="10"/>
  <c r="R245" i="10"/>
  <c r="R246" i="10"/>
  <c r="R247" i="10"/>
  <c r="R248" i="10"/>
  <c r="R249" i="10"/>
  <c r="R250" i="10"/>
  <c r="R251" i="10"/>
  <c r="R252" i="10"/>
  <c r="R253" i="10"/>
  <c r="R237" i="10"/>
  <c r="R238" i="10"/>
  <c r="R239" i="10"/>
  <c r="R240" i="10"/>
  <c r="R241" i="10"/>
  <c r="R242" i="10"/>
  <c r="R107" i="10"/>
  <c r="R108" i="10"/>
  <c r="R109" i="10"/>
  <c r="R110" i="10"/>
  <c r="R111" i="10"/>
  <c r="R112" i="10"/>
  <c r="R113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R143" i="10"/>
  <c r="R144" i="10"/>
  <c r="R145" i="10"/>
  <c r="R146" i="10"/>
  <c r="R147" i="10"/>
  <c r="R148" i="10"/>
  <c r="R149" i="10"/>
  <c r="R150" i="10"/>
  <c r="R151" i="10"/>
  <c r="R152" i="10"/>
  <c r="R153" i="10"/>
  <c r="R154" i="10"/>
  <c r="R155" i="10"/>
  <c r="R156" i="10"/>
  <c r="R157" i="10"/>
  <c r="R158" i="10"/>
  <c r="R159" i="10"/>
  <c r="R160" i="10"/>
  <c r="R161" i="10"/>
  <c r="R162" i="10"/>
  <c r="R163" i="10"/>
  <c r="R164" i="10"/>
  <c r="R165" i="10"/>
  <c r="R166" i="10"/>
  <c r="R167" i="10"/>
  <c r="R168" i="10"/>
  <c r="R169" i="10"/>
  <c r="R170" i="10"/>
  <c r="R171" i="10"/>
  <c r="R172" i="10"/>
  <c r="R173" i="10"/>
  <c r="R174" i="10"/>
  <c r="R175" i="10"/>
  <c r="R177" i="10"/>
  <c r="R178" i="10"/>
  <c r="R179" i="10"/>
  <c r="R180" i="10"/>
  <c r="R181" i="10"/>
  <c r="R182" i="10"/>
  <c r="R183" i="10"/>
  <c r="R184" i="10"/>
  <c r="R185" i="10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R198" i="10"/>
  <c r="R199" i="10"/>
  <c r="R200" i="10"/>
  <c r="R201" i="10"/>
  <c r="R202" i="10"/>
  <c r="R203" i="10"/>
  <c r="R204" i="10"/>
  <c r="R205" i="10"/>
  <c r="R206" i="10"/>
  <c r="R207" i="10"/>
  <c r="R208" i="10"/>
  <c r="R209" i="10"/>
  <c r="R210" i="10"/>
  <c r="R211" i="10"/>
  <c r="R212" i="10"/>
  <c r="R213" i="10"/>
  <c r="R214" i="10"/>
  <c r="R215" i="10"/>
  <c r="R216" i="10"/>
  <c r="R217" i="10"/>
  <c r="R218" i="10"/>
  <c r="R219" i="10"/>
  <c r="R220" i="10"/>
  <c r="R221" i="10"/>
  <c r="R222" i="10"/>
  <c r="R223" i="10"/>
  <c r="R224" i="10"/>
  <c r="R225" i="10"/>
  <c r="R226" i="10"/>
  <c r="R227" i="10"/>
  <c r="R228" i="10"/>
  <c r="R229" i="10"/>
  <c r="R230" i="10"/>
  <c r="R231" i="10"/>
  <c r="R232" i="10"/>
  <c r="R233" i="10"/>
  <c r="R234" i="10"/>
  <c r="R235" i="10"/>
  <c r="R236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8" i="10"/>
  <c r="R9" i="10"/>
  <c r="R7" i="10"/>
  <c r="Q41" i="4"/>
  <c r="Q42" i="4"/>
  <c r="Q40" i="4"/>
  <c r="Q34" i="4"/>
  <c r="Q35" i="4"/>
  <c r="Q33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7" i="4"/>
  <c r="Q8" i="4"/>
  <c r="Q9" i="4"/>
  <c r="Q10" i="4"/>
  <c r="C7" i="3"/>
  <c r="R7" i="3" s="1"/>
  <c r="Q8" i="2"/>
  <c r="G8" i="2"/>
  <c r="X8" i="2" s="1"/>
  <c r="O29" i="5"/>
  <c r="O31" i="5" s="1"/>
  <c r="O25" i="5"/>
  <c r="O8" i="5"/>
  <c r="F29" i="5"/>
  <c r="T29" i="5" s="1"/>
  <c r="F9" i="5"/>
  <c r="T9" i="5" s="1"/>
  <c r="F10" i="5"/>
  <c r="T10" i="5" s="1"/>
  <c r="F11" i="5"/>
  <c r="T11" i="5" s="1"/>
  <c r="F12" i="5"/>
  <c r="T12" i="5" s="1"/>
  <c r="F13" i="5"/>
  <c r="T13" i="5" s="1"/>
  <c r="F14" i="5"/>
  <c r="T14" i="5" s="1"/>
  <c r="F15" i="5"/>
  <c r="T15" i="5" s="1"/>
  <c r="F16" i="5"/>
  <c r="T16" i="5" s="1"/>
  <c r="F17" i="5"/>
  <c r="T17" i="5" s="1"/>
  <c r="F18" i="5"/>
  <c r="T18" i="5" s="1"/>
  <c r="F19" i="5"/>
  <c r="T19" i="5" s="1"/>
  <c r="F20" i="5"/>
  <c r="T20" i="5" s="1"/>
  <c r="F21" i="5"/>
  <c r="T21" i="5" s="1"/>
  <c r="F22" i="5"/>
  <c r="T22" i="5" s="1"/>
  <c r="F24" i="5"/>
  <c r="T24" i="5" s="1"/>
  <c r="F25" i="5"/>
  <c r="T25" i="5" s="1"/>
  <c r="F8" i="5"/>
  <c r="T8" i="5" s="1"/>
  <c r="P55" i="7"/>
  <c r="P56" i="7"/>
  <c r="P57" i="7"/>
  <c r="P58" i="7"/>
  <c r="P59" i="7"/>
  <c r="P54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8" i="7"/>
  <c r="G9" i="7"/>
  <c r="U9" i="7" s="1"/>
  <c r="G10" i="7"/>
  <c r="U10" i="7" s="1"/>
  <c r="G11" i="7"/>
  <c r="U11" i="7" s="1"/>
  <c r="G12" i="7"/>
  <c r="U12" i="7" s="1"/>
  <c r="G13" i="7"/>
  <c r="U13" i="7" s="1"/>
  <c r="G14" i="7"/>
  <c r="U14" i="7" s="1"/>
  <c r="G15" i="7"/>
  <c r="U15" i="7" s="1"/>
  <c r="G16" i="7"/>
  <c r="U16" i="7" s="1"/>
  <c r="G17" i="7"/>
  <c r="U17" i="7" s="1"/>
  <c r="G18" i="7"/>
  <c r="U18" i="7" s="1"/>
  <c r="G19" i="7"/>
  <c r="U19" i="7" s="1"/>
  <c r="G20" i="7"/>
  <c r="U20" i="7" s="1"/>
  <c r="G21" i="7"/>
  <c r="U21" i="7" s="1"/>
  <c r="G22" i="7"/>
  <c r="U22" i="7" s="1"/>
  <c r="G23" i="7"/>
  <c r="U23" i="7" s="1"/>
  <c r="G24" i="7"/>
  <c r="U24" i="7" s="1"/>
  <c r="G25" i="7"/>
  <c r="U25" i="7" s="1"/>
  <c r="G26" i="7"/>
  <c r="U26" i="7" s="1"/>
  <c r="G8" i="7"/>
  <c r="U8" i="7" s="1"/>
  <c r="G32" i="7"/>
  <c r="U32" i="7" s="1"/>
  <c r="G33" i="7"/>
  <c r="U33" i="7" s="1"/>
  <c r="G34" i="7"/>
  <c r="U34" i="7" s="1"/>
  <c r="G35" i="7"/>
  <c r="U35" i="7" s="1"/>
  <c r="G36" i="7"/>
  <c r="U36" i="7" s="1"/>
  <c r="G37" i="7"/>
  <c r="U37" i="7" s="1"/>
  <c r="G38" i="7"/>
  <c r="U38" i="7" s="1"/>
  <c r="G39" i="7"/>
  <c r="U39" i="7" s="1"/>
  <c r="G40" i="7"/>
  <c r="U40" i="7" s="1"/>
  <c r="G41" i="7"/>
  <c r="U41" i="7" s="1"/>
  <c r="G42" i="7"/>
  <c r="U42" i="7" s="1"/>
  <c r="G43" i="7"/>
  <c r="U43" i="7" s="1"/>
  <c r="G44" i="7"/>
  <c r="U44" i="7" s="1"/>
  <c r="G45" i="7"/>
  <c r="U45" i="7" s="1"/>
  <c r="G46" i="7"/>
  <c r="U46" i="7" s="1"/>
  <c r="G47" i="7"/>
  <c r="U47" i="7" s="1"/>
  <c r="G48" i="7"/>
  <c r="U48" i="7" s="1"/>
  <c r="G49" i="7"/>
  <c r="U49" i="7" s="1"/>
  <c r="G50" i="7"/>
  <c r="U50" i="7" s="1"/>
  <c r="G51" i="7"/>
  <c r="U51" i="7" s="1"/>
  <c r="G54" i="7"/>
  <c r="U54" i="7" s="1"/>
  <c r="G55" i="7"/>
  <c r="U55" i="7" s="1"/>
  <c r="G56" i="7"/>
  <c r="U56" i="7" s="1"/>
  <c r="G57" i="7"/>
  <c r="U57" i="7" s="1"/>
  <c r="G58" i="7"/>
  <c r="U58" i="7" s="1"/>
  <c r="G59" i="7"/>
  <c r="U59" i="7" s="1"/>
  <c r="G62" i="7"/>
  <c r="U62" i="7" s="1"/>
  <c r="G63" i="7"/>
  <c r="U63" i="7" s="1"/>
  <c r="G64" i="7"/>
  <c r="U64" i="7" s="1"/>
  <c r="G27" i="7"/>
  <c r="U27" i="7" s="1"/>
  <c r="G28" i="7"/>
  <c r="U28" i="7" s="1"/>
  <c r="G29" i="7"/>
  <c r="U29" i="7" s="1"/>
  <c r="G30" i="7"/>
  <c r="U30" i="7" s="1"/>
  <c r="G31" i="7"/>
  <c r="U31" i="7" s="1"/>
  <c r="W8" i="9"/>
  <c r="W9" i="9"/>
  <c r="W10" i="9"/>
  <c r="W200" i="9"/>
  <c r="W201" i="9"/>
  <c r="W202" i="9"/>
  <c r="W203" i="9"/>
  <c r="W204" i="9"/>
  <c r="W205" i="9"/>
  <c r="W206" i="9"/>
  <c r="W223" i="9"/>
  <c r="W224" i="9"/>
  <c r="W225" i="9"/>
  <c r="W226" i="9"/>
  <c r="W227" i="9"/>
  <c r="W228" i="9"/>
  <c r="W229" i="9"/>
  <c r="Q8" i="7" l="1"/>
  <c r="P8" i="5"/>
  <c r="R8" i="2"/>
  <c r="R8" i="7"/>
  <c r="Q8" i="5"/>
  <c r="S273" i="9"/>
  <c r="T273" i="9"/>
  <c r="S105" i="9"/>
  <c r="T105" i="9" s="1"/>
  <c r="S330" i="9"/>
  <c r="S333" i="9" s="1"/>
  <c r="T879" i="10"/>
  <c r="T326" i="9"/>
  <c r="T327" i="9" s="1"/>
  <c r="T333" i="9" s="1"/>
  <c r="Q77" i="5"/>
  <c r="Q79" i="5" s="1"/>
  <c r="P79" i="5"/>
  <c r="S690" i="10"/>
  <c r="Q61" i="5"/>
  <c r="Q70" i="5" s="1"/>
  <c r="P70" i="5"/>
  <c r="Q50" i="5"/>
  <c r="Q58" i="5" s="1"/>
  <c r="P58" i="5"/>
  <c r="Q41" i="5"/>
  <c r="T318" i="9"/>
  <c r="T324" i="9" s="1"/>
  <c r="S324" i="9"/>
  <c r="T308" i="9"/>
  <c r="T316" i="9" s="1"/>
  <c r="S316" i="9"/>
  <c r="T890" i="10"/>
  <c r="T892" i="10" s="1"/>
  <c r="S892" i="10"/>
  <c r="T887" i="10"/>
  <c r="T888" i="10" s="1"/>
  <c r="S888" i="10"/>
  <c r="S305" i="9"/>
  <c r="S875" i="10"/>
  <c r="T838" i="10"/>
  <c r="R69" i="7"/>
  <c r="R91" i="7" s="1"/>
  <c r="Q91" i="7"/>
  <c r="T784" i="10"/>
  <c r="T279" i="9"/>
  <c r="T305" i="9" s="1"/>
  <c r="T782" i="10"/>
  <c r="S782" i="10"/>
  <c r="Q37" i="5"/>
  <c r="Q48" i="5" s="1"/>
  <c r="P48" i="5"/>
  <c r="T690" i="10"/>
  <c r="P29" i="5"/>
  <c r="P25" i="5"/>
  <c r="Q25" i="5" s="1"/>
  <c r="Q51" i="7"/>
  <c r="R51" i="7" s="1"/>
  <c r="Q49" i="7"/>
  <c r="R49" i="7" s="1"/>
  <c r="Q47" i="7"/>
  <c r="R47" i="7" s="1"/>
  <c r="Q45" i="7"/>
  <c r="R45" i="7" s="1"/>
  <c r="Q43" i="7"/>
  <c r="R43" i="7" s="1"/>
  <c r="Q41" i="7"/>
  <c r="R41" i="7" s="1"/>
  <c r="Q39" i="7"/>
  <c r="R39" i="7" s="1"/>
  <c r="Q37" i="7"/>
  <c r="R37" i="7" s="1"/>
  <c r="Q35" i="7"/>
  <c r="R35" i="7" s="1"/>
  <c r="Q33" i="7"/>
  <c r="R33" i="7" s="1"/>
  <c r="Q31" i="7"/>
  <c r="R31" i="7" s="1"/>
  <c r="Q29" i="7"/>
  <c r="R29" i="7" s="1"/>
  <c r="Q27" i="7"/>
  <c r="R27" i="7" s="1"/>
  <c r="Q25" i="7"/>
  <c r="R25" i="7" s="1"/>
  <c r="Q23" i="7"/>
  <c r="R23" i="7" s="1"/>
  <c r="Q21" i="7"/>
  <c r="R21" i="7" s="1"/>
  <c r="Q19" i="7"/>
  <c r="R19" i="7" s="1"/>
  <c r="Q17" i="7"/>
  <c r="R17" i="7" s="1"/>
  <c r="Q15" i="7"/>
  <c r="R15" i="7" s="1"/>
  <c r="Q13" i="7"/>
  <c r="R13" i="7" s="1"/>
  <c r="Q11" i="7"/>
  <c r="R11" i="7" s="1"/>
  <c r="Q9" i="7"/>
  <c r="R9" i="7" s="1"/>
  <c r="Q59" i="7"/>
  <c r="R59" i="7" s="1"/>
  <c r="Q57" i="7"/>
  <c r="R57" i="7" s="1"/>
  <c r="Q55" i="7"/>
  <c r="R55" i="7" s="1"/>
  <c r="Q50" i="7"/>
  <c r="R50" i="7" s="1"/>
  <c r="Q48" i="7"/>
  <c r="R48" i="7" s="1"/>
  <c r="Q46" i="7"/>
  <c r="R46" i="7" s="1"/>
  <c r="Q44" i="7"/>
  <c r="R44" i="7" s="1"/>
  <c r="Q42" i="7"/>
  <c r="R42" i="7" s="1"/>
  <c r="Q40" i="7"/>
  <c r="R40" i="7" s="1"/>
  <c r="Q38" i="7"/>
  <c r="R38" i="7" s="1"/>
  <c r="Q36" i="7"/>
  <c r="R36" i="7" s="1"/>
  <c r="Q34" i="7"/>
  <c r="R34" i="7" s="1"/>
  <c r="Q32" i="7"/>
  <c r="R32" i="7" s="1"/>
  <c r="Q30" i="7"/>
  <c r="R30" i="7" s="1"/>
  <c r="Q28" i="7"/>
  <c r="R28" i="7" s="1"/>
  <c r="Q26" i="7"/>
  <c r="R26" i="7" s="1"/>
  <c r="Q24" i="7"/>
  <c r="R24" i="7" s="1"/>
  <c r="Q22" i="7"/>
  <c r="R22" i="7" s="1"/>
  <c r="Q20" i="7"/>
  <c r="R20" i="7" s="1"/>
  <c r="Q18" i="7"/>
  <c r="R18" i="7" s="1"/>
  <c r="Q16" i="7"/>
  <c r="R16" i="7" s="1"/>
  <c r="Q14" i="7"/>
  <c r="R14" i="7" s="1"/>
  <c r="Q12" i="7"/>
  <c r="R12" i="7" s="1"/>
  <c r="Q10" i="7"/>
  <c r="R10" i="7" s="1"/>
  <c r="Q54" i="7"/>
  <c r="R54" i="7" s="1"/>
  <c r="Q58" i="7"/>
  <c r="R58" i="7" s="1"/>
  <c r="Q56" i="7"/>
  <c r="R56" i="7" s="1"/>
  <c r="R12" i="1"/>
  <c r="R11" i="1"/>
  <c r="R10" i="1"/>
  <c r="R9" i="1"/>
  <c r="R8" i="1"/>
  <c r="G8" i="1"/>
  <c r="V8" i="1" s="1"/>
  <c r="G9" i="1"/>
  <c r="V9" i="1" s="1"/>
  <c r="G10" i="1"/>
  <c r="V10" i="1" s="1"/>
  <c r="G11" i="1"/>
  <c r="V11" i="1" s="1"/>
  <c r="G12" i="1"/>
  <c r="V12" i="1" s="1"/>
  <c r="G7" i="1"/>
  <c r="V7" i="1" s="1"/>
  <c r="U18" i="4"/>
  <c r="R18" i="4" s="1"/>
  <c r="U23" i="4"/>
  <c r="R23" i="4" s="1"/>
  <c r="G7" i="4"/>
  <c r="U7" i="4" s="1"/>
  <c r="R7" i="4" s="1"/>
  <c r="G8" i="4"/>
  <c r="U8" i="4" s="1"/>
  <c r="R8" i="4" s="1"/>
  <c r="S8" i="4" s="1"/>
  <c r="G9" i="4"/>
  <c r="U9" i="4" s="1"/>
  <c r="R9" i="4" s="1"/>
  <c r="S9" i="4" s="1"/>
  <c r="G10" i="4"/>
  <c r="U10" i="4" s="1"/>
  <c r="R10" i="4" s="1"/>
  <c r="S10" i="4" s="1"/>
  <c r="G11" i="4"/>
  <c r="U11" i="4" s="1"/>
  <c r="R11" i="4" s="1"/>
  <c r="S11" i="4" s="1"/>
  <c r="G12" i="4"/>
  <c r="U12" i="4" s="1"/>
  <c r="G13" i="4"/>
  <c r="U13" i="4" s="1"/>
  <c r="G14" i="4"/>
  <c r="U14" i="4" s="1"/>
  <c r="R14" i="4" s="1"/>
  <c r="S14" i="4" s="1"/>
  <c r="G15" i="4"/>
  <c r="U15" i="4" s="1"/>
  <c r="R15" i="4" s="1"/>
  <c r="S15" i="4" s="1"/>
  <c r="G16" i="4"/>
  <c r="U16" i="4" s="1"/>
  <c r="R16" i="4" s="1"/>
  <c r="S16" i="4" s="1"/>
  <c r="G17" i="4"/>
  <c r="U17" i="4" s="1"/>
  <c r="R17" i="4" s="1"/>
  <c r="S17" i="4" s="1"/>
  <c r="G20" i="4"/>
  <c r="U20" i="4" s="1"/>
  <c r="G21" i="4"/>
  <c r="U21" i="4" s="1"/>
  <c r="G22" i="4"/>
  <c r="U22" i="4" s="1"/>
  <c r="G24" i="4"/>
  <c r="U24" i="4" s="1"/>
  <c r="R24" i="4" s="1"/>
  <c r="S24" i="4" s="1"/>
  <c r="G25" i="4"/>
  <c r="U25" i="4" s="1"/>
  <c r="G26" i="4"/>
  <c r="U26" i="4" s="1"/>
  <c r="G27" i="4"/>
  <c r="U27" i="4" s="1"/>
  <c r="G28" i="4"/>
  <c r="U28" i="4" s="1"/>
  <c r="G29" i="4"/>
  <c r="U29" i="4" s="1"/>
  <c r="R29" i="4" s="1"/>
  <c r="G30" i="4"/>
  <c r="U30" i="4" s="1"/>
  <c r="R30" i="4" s="1"/>
  <c r="S30" i="4" s="1"/>
  <c r="G33" i="4"/>
  <c r="U33" i="4" s="1"/>
  <c r="G34" i="4"/>
  <c r="U34" i="4" s="1"/>
  <c r="G35" i="4"/>
  <c r="U35" i="4" s="1"/>
  <c r="G40" i="4"/>
  <c r="U40" i="4" s="1"/>
  <c r="G41" i="4"/>
  <c r="U41" i="4" s="1"/>
  <c r="G42" i="4"/>
  <c r="U42" i="4" s="1"/>
  <c r="G19" i="4"/>
  <c r="U19" i="4" s="1"/>
  <c r="U247" i="4"/>
  <c r="U246" i="4"/>
  <c r="U245" i="4"/>
  <c r="U244" i="4"/>
  <c r="U243" i="4"/>
  <c r="U242" i="4"/>
  <c r="U241" i="4"/>
  <c r="U240" i="4"/>
  <c r="U239" i="4"/>
  <c r="U238" i="4"/>
  <c r="U237" i="4"/>
  <c r="U236" i="4"/>
  <c r="U235" i="4"/>
  <c r="U234" i="4"/>
  <c r="U233" i="4"/>
  <c r="U232" i="4"/>
  <c r="X766" i="10"/>
  <c r="X765" i="10"/>
  <c r="R765" i="10"/>
  <c r="S919" i="10" l="1"/>
  <c r="T919" i="10"/>
  <c r="S7" i="4"/>
  <c r="S10" i="1"/>
  <c r="T10" i="1" s="1"/>
  <c r="S11" i="1"/>
  <c r="T11" i="1" s="1"/>
  <c r="Q52" i="7"/>
  <c r="R14" i="1"/>
  <c r="R20" i="1" s="1"/>
  <c r="S8" i="1"/>
  <c r="S12" i="1"/>
  <c r="T12" i="1" s="1"/>
  <c r="R52" i="7"/>
  <c r="S9" i="1"/>
  <c r="T9" i="1" s="1"/>
  <c r="S8" i="2"/>
  <c r="T875" i="10"/>
  <c r="Q29" i="5"/>
  <c r="Q31" i="5" s="1"/>
  <c r="P31" i="5"/>
  <c r="S765" i="10"/>
  <c r="R766" i="10"/>
  <c r="R767" i="10" s="1"/>
  <c r="R882" i="10" s="1"/>
  <c r="H60" i="11"/>
  <c r="G7" i="10"/>
  <c r="X7" i="10" s="1"/>
  <c r="G8" i="10"/>
  <c r="X8" i="10" s="1"/>
  <c r="G9" i="10"/>
  <c r="X9" i="10" s="1"/>
  <c r="G10" i="10"/>
  <c r="X10" i="10" s="1"/>
  <c r="G11" i="10"/>
  <c r="X11" i="10" s="1"/>
  <c r="G12" i="10"/>
  <c r="X12" i="10" s="1"/>
  <c r="G13" i="10"/>
  <c r="X13" i="10" s="1"/>
  <c r="G14" i="10"/>
  <c r="X14" i="10" s="1"/>
  <c r="G15" i="10"/>
  <c r="X15" i="10" s="1"/>
  <c r="T15" i="10"/>
  <c r="G16" i="10"/>
  <c r="X16" i="10" s="1"/>
  <c r="T16" i="10"/>
  <c r="G17" i="10"/>
  <c r="X17" i="10" s="1"/>
  <c r="G18" i="10"/>
  <c r="X18" i="10" s="1"/>
  <c r="B19" i="10"/>
  <c r="G19" i="10"/>
  <c r="X19" i="10" s="1"/>
  <c r="G20" i="10"/>
  <c r="X20" i="10" s="1"/>
  <c r="G21" i="10"/>
  <c r="X21" i="10" s="1"/>
  <c r="T21" i="10"/>
  <c r="G22" i="10"/>
  <c r="X22" i="10" s="1"/>
  <c r="F23" i="10"/>
  <c r="G23" i="10"/>
  <c r="X23" i="10" s="1"/>
  <c r="S23" i="10" s="1"/>
  <c r="G24" i="10"/>
  <c r="X24" i="10" s="1"/>
  <c r="G25" i="10"/>
  <c r="X25" i="10" s="1"/>
  <c r="G26" i="10"/>
  <c r="X26" i="10" s="1"/>
  <c r="B27" i="10"/>
  <c r="G27" i="10"/>
  <c r="X27" i="10" s="1"/>
  <c r="G28" i="10"/>
  <c r="X28" i="10" s="1"/>
  <c r="T28" i="10"/>
  <c r="G29" i="10"/>
  <c r="X29" i="10" s="1"/>
  <c r="G30" i="10"/>
  <c r="X30" i="10" s="1"/>
  <c r="S30" i="10" s="1"/>
  <c r="G31" i="10"/>
  <c r="X31" i="10" s="1"/>
  <c r="T31" i="10"/>
  <c r="G32" i="10"/>
  <c r="X32" i="10" s="1"/>
  <c r="T32" i="10"/>
  <c r="G33" i="10"/>
  <c r="X33" i="10" s="1"/>
  <c r="G34" i="10"/>
  <c r="X34" i="10" s="1"/>
  <c r="G35" i="10"/>
  <c r="X35" i="10" s="1"/>
  <c r="G36" i="10"/>
  <c r="X36" i="10" s="1"/>
  <c r="G37" i="10"/>
  <c r="X37" i="10" s="1"/>
  <c r="G38" i="10"/>
  <c r="X38" i="10" s="1"/>
  <c r="G39" i="10"/>
  <c r="X39" i="10" s="1"/>
  <c r="B40" i="10"/>
  <c r="G40" i="10"/>
  <c r="X40" i="10" s="1"/>
  <c r="G41" i="10"/>
  <c r="X41" i="10" s="1"/>
  <c r="G42" i="10"/>
  <c r="T42" i="10"/>
  <c r="X42" i="10"/>
  <c r="G43" i="10"/>
  <c r="X43" i="10" s="1"/>
  <c r="G44" i="10"/>
  <c r="X44" i="10" s="1"/>
  <c r="G45" i="10"/>
  <c r="X45" i="10" s="1"/>
  <c r="T45" i="10"/>
  <c r="G46" i="10"/>
  <c r="X46" i="10" s="1"/>
  <c r="T46" i="10"/>
  <c r="G47" i="10"/>
  <c r="X47" i="10" s="1"/>
  <c r="G48" i="10"/>
  <c r="X48" i="10" s="1"/>
  <c r="G49" i="10"/>
  <c r="X49" i="10" s="1"/>
  <c r="G50" i="10"/>
  <c r="X50" i="10" s="1"/>
  <c r="G51" i="10"/>
  <c r="X51" i="10" s="1"/>
  <c r="G52" i="10"/>
  <c r="X52" i="10" s="1"/>
  <c r="T52" i="10"/>
  <c r="G53" i="10"/>
  <c r="X53" i="10" s="1"/>
  <c r="T53" i="10"/>
  <c r="G54" i="10"/>
  <c r="X54" i="10" s="1"/>
  <c r="T54" i="10"/>
  <c r="G55" i="10"/>
  <c r="X55" i="10" s="1"/>
  <c r="T55" i="10"/>
  <c r="D56" i="10"/>
  <c r="G56" i="10"/>
  <c r="X56" i="10" s="1"/>
  <c r="G57" i="10"/>
  <c r="X57" i="10" s="1"/>
  <c r="T57" i="10"/>
  <c r="G58" i="10"/>
  <c r="X58" i="10" s="1"/>
  <c r="T58" i="10"/>
  <c r="G59" i="10"/>
  <c r="X59" i="10" s="1"/>
  <c r="G60" i="10"/>
  <c r="X60" i="10" s="1"/>
  <c r="G61" i="10"/>
  <c r="X61" i="10" s="1"/>
  <c r="G62" i="10"/>
  <c r="X62" i="10" s="1"/>
  <c r="G63" i="10"/>
  <c r="X63" i="10" s="1"/>
  <c r="G64" i="10"/>
  <c r="X64" i="10" s="1"/>
  <c r="G65" i="10"/>
  <c r="X65" i="10" s="1"/>
  <c r="G66" i="10"/>
  <c r="X66" i="10" s="1"/>
  <c r="G67" i="10"/>
  <c r="X67" i="10" s="1"/>
  <c r="G68" i="10"/>
  <c r="X68" i="10" s="1"/>
  <c r="G69" i="10"/>
  <c r="X69" i="10" s="1"/>
  <c r="G70" i="10"/>
  <c r="X70" i="10" s="1"/>
  <c r="G71" i="10"/>
  <c r="X71" i="10" s="1"/>
  <c r="G72" i="10"/>
  <c r="X72" i="10" s="1"/>
  <c r="G73" i="10"/>
  <c r="X73" i="10" s="1"/>
  <c r="G74" i="10"/>
  <c r="X74" i="10" s="1"/>
  <c r="G75" i="10"/>
  <c r="X75" i="10" s="1"/>
  <c r="G76" i="10"/>
  <c r="X76" i="10" s="1"/>
  <c r="G77" i="10"/>
  <c r="X77" i="10" s="1"/>
  <c r="G78" i="10"/>
  <c r="X78" i="10" s="1"/>
  <c r="G79" i="10"/>
  <c r="X79" i="10" s="1"/>
  <c r="G80" i="10"/>
  <c r="X80" i="10" s="1"/>
  <c r="G81" i="10"/>
  <c r="X81" i="10" s="1"/>
  <c r="G82" i="10"/>
  <c r="X82" i="10" s="1"/>
  <c r="G83" i="10"/>
  <c r="X83" i="10" s="1"/>
  <c r="G84" i="10"/>
  <c r="X84" i="10" s="1"/>
  <c r="G85" i="10"/>
  <c r="X85" i="10" s="1"/>
  <c r="G86" i="10"/>
  <c r="X86" i="10" s="1"/>
  <c r="G87" i="10"/>
  <c r="X87" i="10" s="1"/>
  <c r="G88" i="10"/>
  <c r="X88" i="10" s="1"/>
  <c r="G89" i="10"/>
  <c r="X89" i="10" s="1"/>
  <c r="G90" i="10"/>
  <c r="X90" i="10" s="1"/>
  <c r="G91" i="10"/>
  <c r="X91" i="10" s="1"/>
  <c r="G92" i="10"/>
  <c r="X92" i="10" s="1"/>
  <c r="G93" i="10"/>
  <c r="X93" i="10" s="1"/>
  <c r="G94" i="10"/>
  <c r="X94" i="10" s="1"/>
  <c r="G95" i="10"/>
  <c r="X95" i="10" s="1"/>
  <c r="G96" i="10"/>
  <c r="X96" i="10" s="1"/>
  <c r="G97" i="10"/>
  <c r="X97" i="10" s="1"/>
  <c r="G98" i="10"/>
  <c r="X98" i="10" s="1"/>
  <c r="G99" i="10"/>
  <c r="X99" i="10" s="1"/>
  <c r="G100" i="10"/>
  <c r="X100" i="10" s="1"/>
  <c r="G101" i="10"/>
  <c r="X101" i="10" s="1"/>
  <c r="T101" i="10"/>
  <c r="G102" i="10"/>
  <c r="X102" i="10" s="1"/>
  <c r="T102" i="10"/>
  <c r="G103" i="10"/>
  <c r="X103" i="10" s="1"/>
  <c r="T103" i="10"/>
  <c r="G104" i="10"/>
  <c r="X104" i="10" s="1"/>
  <c r="T104" i="10"/>
  <c r="G105" i="10"/>
  <c r="X105" i="10" s="1"/>
  <c r="T105" i="10"/>
  <c r="G106" i="10"/>
  <c r="X106" i="10" s="1"/>
  <c r="G107" i="10"/>
  <c r="X107" i="10" s="1"/>
  <c r="T107" i="10"/>
  <c r="G108" i="10"/>
  <c r="X108" i="10" s="1"/>
  <c r="G109" i="10"/>
  <c r="X109" i="10" s="1"/>
  <c r="T109" i="10"/>
  <c r="G110" i="10"/>
  <c r="X110" i="10" s="1"/>
  <c r="T110" i="10"/>
  <c r="G111" i="10"/>
  <c r="X111" i="10" s="1"/>
  <c r="G112" i="10"/>
  <c r="X112" i="10" s="1"/>
  <c r="G113" i="10"/>
  <c r="X113" i="10" s="1"/>
  <c r="G114" i="10"/>
  <c r="X114" i="10" s="1"/>
  <c r="T114" i="10"/>
  <c r="G115" i="10"/>
  <c r="X115" i="10" s="1"/>
  <c r="T115" i="10"/>
  <c r="G116" i="10"/>
  <c r="X116" i="10" s="1"/>
  <c r="G117" i="10"/>
  <c r="X117" i="10" s="1"/>
  <c r="G118" i="10"/>
  <c r="X118" i="10" s="1"/>
  <c r="G119" i="10"/>
  <c r="X119" i="10" s="1"/>
  <c r="G120" i="10"/>
  <c r="X120" i="10" s="1"/>
  <c r="G121" i="10"/>
  <c r="X121" i="10" s="1"/>
  <c r="G122" i="10"/>
  <c r="X122" i="10" s="1"/>
  <c r="G123" i="10"/>
  <c r="X123" i="10" s="1"/>
  <c r="G124" i="10"/>
  <c r="X124" i="10" s="1"/>
  <c r="G125" i="10"/>
  <c r="X125" i="10" s="1"/>
  <c r="G126" i="10"/>
  <c r="X126" i="10" s="1"/>
  <c r="G127" i="10"/>
  <c r="X127" i="10" s="1"/>
  <c r="B128" i="10"/>
  <c r="C128" i="10"/>
  <c r="G128" i="10"/>
  <c r="X128" i="10" s="1"/>
  <c r="G129" i="10"/>
  <c r="X129" i="10" s="1"/>
  <c r="T129" i="10"/>
  <c r="G130" i="10"/>
  <c r="X130" i="10" s="1"/>
  <c r="T130" i="10"/>
  <c r="G131" i="10"/>
  <c r="X131" i="10" s="1"/>
  <c r="G132" i="10"/>
  <c r="X132" i="10" s="1"/>
  <c r="T132" i="10"/>
  <c r="G133" i="10"/>
  <c r="X133" i="10" s="1"/>
  <c r="G134" i="10"/>
  <c r="X134" i="10" s="1"/>
  <c r="G135" i="10"/>
  <c r="X135" i="10" s="1"/>
  <c r="G136" i="10"/>
  <c r="X136" i="10" s="1"/>
  <c r="G137" i="10"/>
  <c r="X137" i="10" s="1"/>
  <c r="G138" i="10"/>
  <c r="X138" i="10" s="1"/>
  <c r="G139" i="10"/>
  <c r="X139" i="10" s="1"/>
  <c r="G140" i="10"/>
  <c r="X140" i="10" s="1"/>
  <c r="G141" i="10"/>
  <c r="X141" i="10" s="1"/>
  <c r="G142" i="10"/>
  <c r="X142" i="10" s="1"/>
  <c r="G143" i="10"/>
  <c r="X143" i="10" s="1"/>
  <c r="G144" i="10"/>
  <c r="X144" i="10" s="1"/>
  <c r="G145" i="10"/>
  <c r="X145" i="10" s="1"/>
  <c r="G146" i="10"/>
  <c r="X146" i="10" s="1"/>
  <c r="G147" i="10"/>
  <c r="X147" i="10" s="1"/>
  <c r="G148" i="10"/>
  <c r="X148" i="10" s="1"/>
  <c r="G149" i="10"/>
  <c r="X149" i="10" s="1"/>
  <c r="G150" i="10"/>
  <c r="X150" i="10" s="1"/>
  <c r="T150" i="10"/>
  <c r="G151" i="10"/>
  <c r="X151" i="10" s="1"/>
  <c r="G152" i="10"/>
  <c r="X152" i="10" s="1"/>
  <c r="T152" i="10"/>
  <c r="G153" i="10"/>
  <c r="X153" i="10" s="1"/>
  <c r="T153" i="10"/>
  <c r="G154" i="10"/>
  <c r="X154" i="10" s="1"/>
  <c r="T154" i="10"/>
  <c r="G155" i="10"/>
  <c r="X155" i="10" s="1"/>
  <c r="S155" i="10" s="1"/>
  <c r="G156" i="10"/>
  <c r="X156" i="10" s="1"/>
  <c r="T156" i="10"/>
  <c r="G157" i="10"/>
  <c r="T157" i="10"/>
  <c r="X157" i="10"/>
  <c r="G158" i="10"/>
  <c r="X158" i="10" s="1"/>
  <c r="T158" i="10"/>
  <c r="G159" i="10"/>
  <c r="X159" i="10" s="1"/>
  <c r="T159" i="10"/>
  <c r="G160" i="10"/>
  <c r="X160" i="10" s="1"/>
  <c r="T160" i="10"/>
  <c r="G161" i="10"/>
  <c r="X161" i="10" s="1"/>
  <c r="T161" i="10"/>
  <c r="G162" i="10"/>
  <c r="X162" i="10" s="1"/>
  <c r="G163" i="10"/>
  <c r="X163" i="10" s="1"/>
  <c r="G164" i="10"/>
  <c r="X164" i="10" s="1"/>
  <c r="G165" i="10"/>
  <c r="X165" i="10" s="1"/>
  <c r="G166" i="10"/>
  <c r="X166" i="10" s="1"/>
  <c r="G167" i="10"/>
  <c r="X167" i="10" s="1"/>
  <c r="G168" i="10"/>
  <c r="X168" i="10" s="1"/>
  <c r="G169" i="10"/>
  <c r="X169" i="10" s="1"/>
  <c r="G170" i="10"/>
  <c r="X170" i="10" s="1"/>
  <c r="G171" i="10"/>
  <c r="X171" i="10" s="1"/>
  <c r="G172" i="10"/>
  <c r="X172" i="10" s="1"/>
  <c r="G173" i="10"/>
  <c r="X173" i="10" s="1"/>
  <c r="G174" i="10"/>
  <c r="X174" i="10" s="1"/>
  <c r="G175" i="10"/>
  <c r="X175" i="10" s="1"/>
  <c r="G176" i="10"/>
  <c r="X176" i="10" s="1"/>
  <c r="N176" i="10"/>
  <c r="G177" i="10"/>
  <c r="X177" i="10" s="1"/>
  <c r="G178" i="10"/>
  <c r="X178" i="10" s="1"/>
  <c r="G179" i="10"/>
  <c r="X179" i="10" s="1"/>
  <c r="S179" i="10" s="1"/>
  <c r="G180" i="10"/>
  <c r="X180" i="10" s="1"/>
  <c r="G181" i="10"/>
  <c r="X181" i="10" s="1"/>
  <c r="G182" i="10"/>
  <c r="X182" i="10" s="1"/>
  <c r="G183" i="10"/>
  <c r="X183" i="10" s="1"/>
  <c r="T183" i="10"/>
  <c r="G184" i="10"/>
  <c r="X184" i="10" s="1"/>
  <c r="G185" i="10"/>
  <c r="X185" i="10" s="1"/>
  <c r="G186" i="10"/>
  <c r="X186" i="10" s="1"/>
  <c r="T186" i="10"/>
  <c r="G187" i="10"/>
  <c r="X187" i="10" s="1"/>
  <c r="G188" i="10"/>
  <c r="X188" i="10" s="1"/>
  <c r="T188" i="10"/>
  <c r="G189" i="10"/>
  <c r="X189" i="10" s="1"/>
  <c r="T189" i="10"/>
  <c r="G190" i="10"/>
  <c r="X190" i="10" s="1"/>
  <c r="G191" i="10"/>
  <c r="X191" i="10" s="1"/>
  <c r="G192" i="10"/>
  <c r="X192" i="10" s="1"/>
  <c r="G193" i="10"/>
  <c r="X193" i="10" s="1"/>
  <c r="G194" i="10"/>
  <c r="X194" i="10" s="1"/>
  <c r="G195" i="10"/>
  <c r="X195" i="10" s="1"/>
  <c r="G196" i="10"/>
  <c r="X196" i="10" s="1"/>
  <c r="G197" i="10"/>
  <c r="X197" i="10" s="1"/>
  <c r="G198" i="10"/>
  <c r="X198" i="10" s="1"/>
  <c r="G199" i="10"/>
  <c r="X199" i="10" s="1"/>
  <c r="G200" i="10"/>
  <c r="X200" i="10" s="1"/>
  <c r="G201" i="10"/>
  <c r="X201" i="10" s="1"/>
  <c r="T201" i="10"/>
  <c r="G202" i="10"/>
  <c r="X202" i="10" s="1"/>
  <c r="T202" i="10"/>
  <c r="G203" i="10"/>
  <c r="X203" i="10" s="1"/>
  <c r="T203" i="10"/>
  <c r="G204" i="10"/>
  <c r="X204" i="10" s="1"/>
  <c r="T204" i="10"/>
  <c r="G205" i="10"/>
  <c r="X205" i="10" s="1"/>
  <c r="T205" i="10"/>
  <c r="G206" i="10"/>
  <c r="X206" i="10" s="1"/>
  <c r="T206" i="10"/>
  <c r="G207" i="10"/>
  <c r="X207" i="10" s="1"/>
  <c r="G208" i="10"/>
  <c r="X208" i="10" s="1"/>
  <c r="G209" i="10"/>
  <c r="X209" i="10" s="1"/>
  <c r="G210" i="10"/>
  <c r="X210" i="10" s="1"/>
  <c r="G211" i="10"/>
  <c r="X211" i="10" s="1"/>
  <c r="G212" i="10"/>
  <c r="X212" i="10" s="1"/>
  <c r="G213" i="10"/>
  <c r="X213" i="10" s="1"/>
  <c r="G214" i="10"/>
  <c r="T214" i="10"/>
  <c r="X214" i="10"/>
  <c r="G215" i="10"/>
  <c r="T215" i="10"/>
  <c r="X215" i="10"/>
  <c r="G216" i="10"/>
  <c r="X216" i="10" s="1"/>
  <c r="T216" i="10"/>
  <c r="G217" i="10"/>
  <c r="X217" i="10" s="1"/>
  <c r="T217" i="10"/>
  <c r="G218" i="10"/>
  <c r="X218" i="10" s="1"/>
  <c r="T218" i="10"/>
  <c r="G219" i="10"/>
  <c r="X219" i="10" s="1"/>
  <c r="T219" i="10"/>
  <c r="G220" i="10"/>
  <c r="X220" i="10" s="1"/>
  <c r="T220" i="10"/>
  <c r="G221" i="10"/>
  <c r="X221" i="10" s="1"/>
  <c r="T221" i="10"/>
  <c r="G222" i="10"/>
  <c r="X222" i="10" s="1"/>
  <c r="T222" i="10"/>
  <c r="G223" i="10"/>
  <c r="X223" i="10" s="1"/>
  <c r="T223" i="10"/>
  <c r="G224" i="10"/>
  <c r="X224" i="10" s="1"/>
  <c r="T224" i="10"/>
  <c r="G225" i="10"/>
  <c r="X225" i="10" s="1"/>
  <c r="T225" i="10"/>
  <c r="G226" i="10"/>
  <c r="X226" i="10" s="1"/>
  <c r="T226" i="10"/>
  <c r="G227" i="10"/>
  <c r="X227" i="10" s="1"/>
  <c r="T227" i="10"/>
  <c r="G228" i="10"/>
  <c r="T228" i="10"/>
  <c r="X228" i="10"/>
  <c r="G229" i="10"/>
  <c r="X229" i="10" s="1"/>
  <c r="T229" i="10"/>
  <c r="G230" i="10"/>
  <c r="X230" i="10" s="1"/>
  <c r="T230" i="10"/>
  <c r="G231" i="10"/>
  <c r="X231" i="10" s="1"/>
  <c r="T231" i="10"/>
  <c r="G232" i="10"/>
  <c r="X232" i="10" s="1"/>
  <c r="T232" i="10"/>
  <c r="G233" i="10"/>
  <c r="X233" i="10" s="1"/>
  <c r="G234" i="10"/>
  <c r="X234" i="10" s="1"/>
  <c r="G235" i="10"/>
  <c r="X235" i="10" s="1"/>
  <c r="G236" i="10"/>
  <c r="X236" i="10" s="1"/>
  <c r="G237" i="10"/>
  <c r="X237" i="10" s="1"/>
  <c r="G238" i="10"/>
  <c r="X238" i="10" s="1"/>
  <c r="G239" i="10"/>
  <c r="X239" i="10" s="1"/>
  <c r="G240" i="10"/>
  <c r="X240" i="10" s="1"/>
  <c r="G241" i="10"/>
  <c r="X241" i="10" s="1"/>
  <c r="G242" i="10"/>
  <c r="X242" i="10" s="1"/>
  <c r="G243" i="10"/>
  <c r="X243" i="10" s="1"/>
  <c r="G244" i="10"/>
  <c r="X244" i="10" s="1"/>
  <c r="G245" i="10"/>
  <c r="X245" i="10" s="1"/>
  <c r="G246" i="10"/>
  <c r="X246" i="10" s="1"/>
  <c r="G247" i="10"/>
  <c r="X247" i="10" s="1"/>
  <c r="G248" i="10"/>
  <c r="X248" i="10" s="1"/>
  <c r="G249" i="10"/>
  <c r="X249" i="10" s="1"/>
  <c r="G250" i="10"/>
  <c r="X250" i="10" s="1"/>
  <c r="G251" i="10"/>
  <c r="X251" i="10" s="1"/>
  <c r="G252" i="10"/>
  <c r="X252" i="10" s="1"/>
  <c r="G253" i="10"/>
  <c r="X253" i="10" s="1"/>
  <c r="G254" i="10"/>
  <c r="X254" i="10" s="1"/>
  <c r="G255" i="10"/>
  <c r="X255" i="10" s="1"/>
  <c r="G256" i="10"/>
  <c r="X256" i="10" s="1"/>
  <c r="G257" i="10"/>
  <c r="X257" i="10" s="1"/>
  <c r="G258" i="10"/>
  <c r="X258" i="10" s="1"/>
  <c r="G259" i="10"/>
  <c r="X259" i="10" s="1"/>
  <c r="G260" i="10"/>
  <c r="X260" i="10" s="1"/>
  <c r="G261" i="10"/>
  <c r="X261" i="10" s="1"/>
  <c r="G262" i="10"/>
  <c r="X262" i="10" s="1"/>
  <c r="G263" i="10"/>
  <c r="X263" i="10" s="1"/>
  <c r="G264" i="10"/>
  <c r="X264" i="10" s="1"/>
  <c r="G265" i="10"/>
  <c r="X265" i="10" s="1"/>
  <c r="G266" i="10"/>
  <c r="X266" i="10" s="1"/>
  <c r="G267" i="10"/>
  <c r="X267" i="10" s="1"/>
  <c r="G268" i="10"/>
  <c r="X268" i="10" s="1"/>
  <c r="G269" i="10"/>
  <c r="X269" i="10" s="1"/>
  <c r="G270" i="10"/>
  <c r="X270" i="10" s="1"/>
  <c r="G271" i="10"/>
  <c r="X271" i="10" s="1"/>
  <c r="G272" i="10"/>
  <c r="X272" i="10" s="1"/>
  <c r="G273" i="10"/>
  <c r="X273" i="10" s="1"/>
  <c r="G274" i="10"/>
  <c r="X274" i="10" s="1"/>
  <c r="G275" i="10"/>
  <c r="X275" i="10" s="1"/>
  <c r="G276" i="10"/>
  <c r="X276" i="10" s="1"/>
  <c r="G277" i="10"/>
  <c r="X277" i="10" s="1"/>
  <c r="G278" i="10"/>
  <c r="X278" i="10" s="1"/>
  <c r="G279" i="10"/>
  <c r="X279" i="10" s="1"/>
  <c r="G280" i="10"/>
  <c r="X280" i="10" s="1"/>
  <c r="G281" i="10"/>
  <c r="X281" i="10" s="1"/>
  <c r="G282" i="10"/>
  <c r="X282" i="10" s="1"/>
  <c r="G283" i="10"/>
  <c r="X283" i="10" s="1"/>
  <c r="G284" i="10"/>
  <c r="X284" i="10" s="1"/>
  <c r="G285" i="10"/>
  <c r="X285" i="10" s="1"/>
  <c r="G286" i="10"/>
  <c r="X286" i="10" s="1"/>
  <c r="G287" i="10"/>
  <c r="X287" i="10" s="1"/>
  <c r="G288" i="10"/>
  <c r="X288" i="10" s="1"/>
  <c r="G289" i="10"/>
  <c r="X289" i="10" s="1"/>
  <c r="G290" i="10"/>
  <c r="X290" i="10" s="1"/>
  <c r="G291" i="10"/>
  <c r="X291" i="10" s="1"/>
  <c r="G292" i="10"/>
  <c r="X292" i="10" s="1"/>
  <c r="G293" i="10"/>
  <c r="X293" i="10" s="1"/>
  <c r="G294" i="10"/>
  <c r="X294" i="10" s="1"/>
  <c r="G295" i="10"/>
  <c r="X295" i="10" s="1"/>
  <c r="G296" i="10"/>
  <c r="X296" i="10" s="1"/>
  <c r="G297" i="10"/>
  <c r="X297" i="10" s="1"/>
  <c r="G298" i="10"/>
  <c r="X298" i="10" s="1"/>
  <c r="G299" i="10"/>
  <c r="X299" i="10" s="1"/>
  <c r="T299" i="10"/>
  <c r="G300" i="10"/>
  <c r="X300" i="10" s="1"/>
  <c r="T300" i="10"/>
  <c r="G301" i="10"/>
  <c r="X301" i="10" s="1"/>
  <c r="T301" i="10"/>
  <c r="G302" i="10"/>
  <c r="X302" i="10" s="1"/>
  <c r="T302" i="10"/>
  <c r="G303" i="10"/>
  <c r="X303" i="10" s="1"/>
  <c r="G304" i="10"/>
  <c r="X304" i="10" s="1"/>
  <c r="T304" i="10"/>
  <c r="G305" i="10"/>
  <c r="X305" i="10" s="1"/>
  <c r="G306" i="10"/>
  <c r="X306" i="10" s="1"/>
  <c r="T306" i="10"/>
  <c r="G307" i="10"/>
  <c r="X307" i="10" s="1"/>
  <c r="G308" i="10"/>
  <c r="X308" i="10" s="1"/>
  <c r="T308" i="10"/>
  <c r="G309" i="10"/>
  <c r="X309" i="10" s="1"/>
  <c r="G310" i="10"/>
  <c r="X310" i="10" s="1"/>
  <c r="G311" i="10"/>
  <c r="X311" i="10" s="1"/>
  <c r="G312" i="10"/>
  <c r="X312" i="10" s="1"/>
  <c r="G313" i="10"/>
  <c r="X313" i="10" s="1"/>
  <c r="G314" i="10"/>
  <c r="X314" i="10" s="1"/>
  <c r="G315" i="10"/>
  <c r="X315" i="10" s="1"/>
  <c r="G316" i="10"/>
  <c r="X316" i="10" s="1"/>
  <c r="G317" i="10"/>
  <c r="X317" i="10" s="1"/>
  <c r="B318" i="10"/>
  <c r="F318" i="10"/>
  <c r="G318" i="10"/>
  <c r="X318" i="10" s="1"/>
  <c r="G319" i="10"/>
  <c r="X319" i="10" s="1"/>
  <c r="G320" i="10"/>
  <c r="X320" i="10" s="1"/>
  <c r="G321" i="10"/>
  <c r="X321" i="10" s="1"/>
  <c r="G322" i="10"/>
  <c r="X322" i="10" s="1"/>
  <c r="B323" i="10"/>
  <c r="G323" i="10"/>
  <c r="X323" i="10" s="1"/>
  <c r="D324" i="10"/>
  <c r="G324" i="10"/>
  <c r="X324" i="10" s="1"/>
  <c r="G325" i="10"/>
  <c r="X325" i="10" s="1"/>
  <c r="G326" i="10"/>
  <c r="X326" i="10" s="1"/>
  <c r="B327" i="10"/>
  <c r="G327" i="10"/>
  <c r="X327" i="10" s="1"/>
  <c r="G328" i="10"/>
  <c r="X328" i="10" s="1"/>
  <c r="G329" i="10"/>
  <c r="X329" i="10" s="1"/>
  <c r="G330" i="10"/>
  <c r="X330" i="10" s="1"/>
  <c r="G331" i="10"/>
  <c r="X331" i="10" s="1"/>
  <c r="G332" i="10"/>
  <c r="X332" i="10" s="1"/>
  <c r="G333" i="10"/>
  <c r="X333" i="10" s="1"/>
  <c r="G334" i="10"/>
  <c r="X334" i="10" s="1"/>
  <c r="G335" i="10"/>
  <c r="X335" i="10" s="1"/>
  <c r="G336" i="10"/>
  <c r="X336" i="10" s="1"/>
  <c r="G337" i="10"/>
  <c r="X337" i="10" s="1"/>
  <c r="G338" i="10"/>
  <c r="T338" i="10"/>
  <c r="X338" i="10"/>
  <c r="G339" i="10"/>
  <c r="X339" i="10" s="1"/>
  <c r="T339" i="10"/>
  <c r="G340" i="10"/>
  <c r="X340" i="10" s="1"/>
  <c r="G341" i="10"/>
  <c r="X341" i="10" s="1"/>
  <c r="T341" i="10"/>
  <c r="G342" i="10"/>
  <c r="X342" i="10" s="1"/>
  <c r="G343" i="10"/>
  <c r="X343" i="10" s="1"/>
  <c r="G344" i="10"/>
  <c r="X344" i="10" s="1"/>
  <c r="G345" i="10"/>
  <c r="X345" i="10" s="1"/>
  <c r="G346" i="10"/>
  <c r="X346" i="10" s="1"/>
  <c r="T346" i="10"/>
  <c r="G347" i="10"/>
  <c r="X347" i="10" s="1"/>
  <c r="T347" i="10"/>
  <c r="G348" i="10"/>
  <c r="X348" i="10" s="1"/>
  <c r="T348" i="10"/>
  <c r="G349" i="10"/>
  <c r="X349" i="10" s="1"/>
  <c r="S349" i="10" s="1"/>
  <c r="G350" i="10"/>
  <c r="X350" i="10" s="1"/>
  <c r="G351" i="10"/>
  <c r="X351" i="10" s="1"/>
  <c r="S351" i="10" s="1"/>
  <c r="G352" i="10"/>
  <c r="X352" i="10" s="1"/>
  <c r="G353" i="10"/>
  <c r="X353" i="10" s="1"/>
  <c r="S353" i="10" s="1"/>
  <c r="G354" i="10"/>
  <c r="X354" i="10" s="1"/>
  <c r="T354" i="10"/>
  <c r="G355" i="10"/>
  <c r="X355" i="10" s="1"/>
  <c r="G356" i="10"/>
  <c r="X356" i="10" s="1"/>
  <c r="T356" i="10"/>
  <c r="G357" i="10"/>
  <c r="X357" i="10" s="1"/>
  <c r="T357" i="10"/>
  <c r="G358" i="10"/>
  <c r="X358" i="10" s="1"/>
  <c r="G359" i="10"/>
  <c r="X359" i="10" s="1"/>
  <c r="G360" i="10"/>
  <c r="X360" i="10" s="1"/>
  <c r="G361" i="10"/>
  <c r="X361" i="10" s="1"/>
  <c r="T361" i="10"/>
  <c r="G362" i="10"/>
  <c r="X362" i="10" s="1"/>
  <c r="G363" i="10"/>
  <c r="X363" i="10" s="1"/>
  <c r="G364" i="10"/>
  <c r="X364" i="10" s="1"/>
  <c r="G365" i="10"/>
  <c r="X365" i="10" s="1"/>
  <c r="G366" i="10"/>
  <c r="X366" i="10" s="1"/>
  <c r="S366" i="10" s="1"/>
  <c r="G367" i="10"/>
  <c r="X367" i="10" s="1"/>
  <c r="G368" i="10"/>
  <c r="X368" i="10" s="1"/>
  <c r="S368" i="10" s="1"/>
  <c r="G369" i="10"/>
  <c r="X369" i="10" s="1"/>
  <c r="G370" i="10"/>
  <c r="X370" i="10" s="1"/>
  <c r="S370" i="10" s="1"/>
  <c r="G371" i="10"/>
  <c r="X371" i="10" s="1"/>
  <c r="T371" i="10"/>
  <c r="G372" i="10"/>
  <c r="X372" i="10" s="1"/>
  <c r="G373" i="10"/>
  <c r="X373" i="10" s="1"/>
  <c r="G374" i="10"/>
  <c r="X374" i="10" s="1"/>
  <c r="G375" i="10"/>
  <c r="X375" i="10" s="1"/>
  <c r="G376" i="10"/>
  <c r="X376" i="10" s="1"/>
  <c r="G377" i="10"/>
  <c r="X377" i="10" s="1"/>
  <c r="G378" i="10"/>
  <c r="X378" i="10" s="1"/>
  <c r="G379" i="10"/>
  <c r="X379" i="10" s="1"/>
  <c r="T379" i="10"/>
  <c r="G380" i="10"/>
  <c r="X380" i="10" s="1"/>
  <c r="G381" i="10"/>
  <c r="X381" i="10" s="1"/>
  <c r="T381" i="10"/>
  <c r="G382" i="10"/>
  <c r="X382" i="10" s="1"/>
  <c r="G383" i="10"/>
  <c r="X383" i="10" s="1"/>
  <c r="G384" i="10"/>
  <c r="X384" i="10" s="1"/>
  <c r="G385" i="10"/>
  <c r="X385" i="10" s="1"/>
  <c r="G386" i="10"/>
  <c r="X386" i="10" s="1"/>
  <c r="G387" i="10"/>
  <c r="X387" i="10" s="1"/>
  <c r="G388" i="10"/>
  <c r="X388" i="10" s="1"/>
  <c r="G389" i="10"/>
  <c r="X389" i="10" s="1"/>
  <c r="G390" i="10"/>
  <c r="X390" i="10" s="1"/>
  <c r="G391" i="10"/>
  <c r="X391" i="10" s="1"/>
  <c r="G392" i="10"/>
  <c r="X392" i="10" s="1"/>
  <c r="G393" i="10"/>
  <c r="X393" i="10" s="1"/>
  <c r="G394" i="10"/>
  <c r="X394" i="10" s="1"/>
  <c r="G395" i="10"/>
  <c r="X395" i="10" s="1"/>
  <c r="G396" i="10"/>
  <c r="X396" i="10" s="1"/>
  <c r="G397" i="10"/>
  <c r="X397" i="10" s="1"/>
  <c r="G398" i="10"/>
  <c r="X398" i="10" s="1"/>
  <c r="G399" i="10"/>
  <c r="X399" i="10" s="1"/>
  <c r="G400" i="10"/>
  <c r="X400" i="10" s="1"/>
  <c r="G401" i="10"/>
  <c r="X401" i="10" s="1"/>
  <c r="G402" i="10"/>
  <c r="X402" i="10" s="1"/>
  <c r="G403" i="10"/>
  <c r="X403" i="10" s="1"/>
  <c r="G404" i="10"/>
  <c r="X404" i="10" s="1"/>
  <c r="G405" i="10"/>
  <c r="X405" i="10" s="1"/>
  <c r="G406" i="10"/>
  <c r="X406" i="10" s="1"/>
  <c r="T406" i="10"/>
  <c r="G407" i="10"/>
  <c r="X407" i="10" s="1"/>
  <c r="G408" i="10"/>
  <c r="X408" i="10" s="1"/>
  <c r="G409" i="10"/>
  <c r="X409" i="10" s="1"/>
  <c r="G410" i="10"/>
  <c r="X410" i="10" s="1"/>
  <c r="G411" i="10"/>
  <c r="X411" i="10" s="1"/>
  <c r="G412" i="10"/>
  <c r="X412" i="10" s="1"/>
  <c r="G413" i="10"/>
  <c r="X413" i="10" s="1"/>
  <c r="G414" i="10"/>
  <c r="X414" i="10" s="1"/>
  <c r="G415" i="10"/>
  <c r="X415" i="10" s="1"/>
  <c r="G416" i="10"/>
  <c r="X416" i="10" s="1"/>
  <c r="G417" i="10"/>
  <c r="X417" i="10" s="1"/>
  <c r="G418" i="10"/>
  <c r="X418" i="10" s="1"/>
  <c r="G419" i="10"/>
  <c r="X419" i="10" s="1"/>
  <c r="G420" i="10"/>
  <c r="X420" i="10" s="1"/>
  <c r="G421" i="10"/>
  <c r="X421" i="10" s="1"/>
  <c r="G422" i="10"/>
  <c r="X422" i="10" s="1"/>
  <c r="G423" i="10"/>
  <c r="X423" i="10" s="1"/>
  <c r="G424" i="10"/>
  <c r="X424" i="10" s="1"/>
  <c r="G425" i="10"/>
  <c r="X425" i="10" s="1"/>
  <c r="G426" i="10"/>
  <c r="X426" i="10" s="1"/>
  <c r="G427" i="10"/>
  <c r="X427" i="10" s="1"/>
  <c r="G428" i="10"/>
  <c r="X428" i="10" s="1"/>
  <c r="G429" i="10"/>
  <c r="X429" i="10" s="1"/>
  <c r="G430" i="10"/>
  <c r="X430" i="10" s="1"/>
  <c r="G431" i="10"/>
  <c r="X431" i="10" s="1"/>
  <c r="G432" i="10"/>
  <c r="X432" i="10" s="1"/>
  <c r="G433" i="10"/>
  <c r="X433" i="10" s="1"/>
  <c r="G434" i="10"/>
  <c r="X434" i="10" s="1"/>
  <c r="G435" i="10"/>
  <c r="X435" i="10" s="1"/>
  <c r="G436" i="10"/>
  <c r="X436" i="10" s="1"/>
  <c r="G437" i="10"/>
  <c r="X437" i="10" s="1"/>
  <c r="G438" i="10"/>
  <c r="X438" i="10" s="1"/>
  <c r="G439" i="10"/>
  <c r="X439" i="10" s="1"/>
  <c r="G440" i="10"/>
  <c r="X440" i="10" s="1"/>
  <c r="G441" i="10"/>
  <c r="X441" i="10" s="1"/>
  <c r="G442" i="10"/>
  <c r="X442" i="10" s="1"/>
  <c r="G443" i="10"/>
  <c r="X443" i="10" s="1"/>
  <c r="G444" i="10"/>
  <c r="X444" i="10" s="1"/>
  <c r="G445" i="10"/>
  <c r="X445" i="10" s="1"/>
  <c r="G446" i="10"/>
  <c r="X446" i="10" s="1"/>
  <c r="G447" i="10"/>
  <c r="X447" i="10" s="1"/>
  <c r="G448" i="10"/>
  <c r="X448" i="10" s="1"/>
  <c r="G449" i="10"/>
  <c r="X449" i="10" s="1"/>
  <c r="G450" i="10"/>
  <c r="X450" i="10" s="1"/>
  <c r="G451" i="10"/>
  <c r="X451" i="10" s="1"/>
  <c r="G452" i="10"/>
  <c r="X452" i="10" s="1"/>
  <c r="G453" i="10"/>
  <c r="X453" i="10" s="1"/>
  <c r="G454" i="10"/>
  <c r="X454" i="10" s="1"/>
  <c r="G455" i="10"/>
  <c r="X455" i="10" s="1"/>
  <c r="G456" i="10"/>
  <c r="X456" i="10" s="1"/>
  <c r="G457" i="10"/>
  <c r="X457" i="10" s="1"/>
  <c r="G458" i="10"/>
  <c r="X458" i="10" s="1"/>
  <c r="G459" i="10"/>
  <c r="X459" i="10" s="1"/>
  <c r="G460" i="10"/>
  <c r="X460" i="10" s="1"/>
  <c r="G461" i="10"/>
  <c r="X461" i="10" s="1"/>
  <c r="G462" i="10"/>
  <c r="X462" i="10" s="1"/>
  <c r="G463" i="10"/>
  <c r="X463" i="10" s="1"/>
  <c r="G464" i="10"/>
  <c r="X464" i="10" s="1"/>
  <c r="G465" i="10"/>
  <c r="X465" i="10" s="1"/>
  <c r="G466" i="10"/>
  <c r="X466" i="10" s="1"/>
  <c r="G467" i="10"/>
  <c r="X467" i="10" s="1"/>
  <c r="G468" i="10"/>
  <c r="X468" i="10" s="1"/>
  <c r="G469" i="10"/>
  <c r="X469" i="10" s="1"/>
  <c r="G470" i="10"/>
  <c r="X470" i="10" s="1"/>
  <c r="G471" i="10"/>
  <c r="X471" i="10" s="1"/>
  <c r="G472" i="10"/>
  <c r="X472" i="10" s="1"/>
  <c r="G473" i="10"/>
  <c r="X473" i="10" s="1"/>
  <c r="G474" i="10"/>
  <c r="X474" i="10" s="1"/>
  <c r="G475" i="10"/>
  <c r="X475" i="10" s="1"/>
  <c r="G476" i="10"/>
  <c r="X476" i="10" s="1"/>
  <c r="G477" i="10"/>
  <c r="X477" i="10" s="1"/>
  <c r="G478" i="10"/>
  <c r="X478" i="10" s="1"/>
  <c r="G479" i="10"/>
  <c r="X479" i="10" s="1"/>
  <c r="G480" i="10"/>
  <c r="X480" i="10" s="1"/>
  <c r="G481" i="10"/>
  <c r="X481" i="10" s="1"/>
  <c r="G482" i="10"/>
  <c r="X482" i="10" s="1"/>
  <c r="G483" i="10"/>
  <c r="X483" i="10" s="1"/>
  <c r="G484" i="10"/>
  <c r="X484" i="10" s="1"/>
  <c r="G485" i="10"/>
  <c r="X485" i="10" s="1"/>
  <c r="G486" i="10"/>
  <c r="X486" i="10" s="1"/>
  <c r="G487" i="10"/>
  <c r="X487" i="10" s="1"/>
  <c r="G488" i="10"/>
  <c r="X488" i="10" s="1"/>
  <c r="G489" i="10"/>
  <c r="X489" i="10" s="1"/>
  <c r="G490" i="10"/>
  <c r="X490" i="10" s="1"/>
  <c r="G491" i="10"/>
  <c r="X491" i="10" s="1"/>
  <c r="G492" i="10"/>
  <c r="X492" i="10" s="1"/>
  <c r="G493" i="10"/>
  <c r="X493" i="10" s="1"/>
  <c r="G494" i="10"/>
  <c r="X494" i="10" s="1"/>
  <c r="G495" i="10"/>
  <c r="X495" i="10" s="1"/>
  <c r="G496" i="10"/>
  <c r="X496" i="10" s="1"/>
  <c r="G497" i="10"/>
  <c r="X497" i="10" s="1"/>
  <c r="G498" i="10"/>
  <c r="X498" i="10" s="1"/>
  <c r="G499" i="10"/>
  <c r="X499" i="10" s="1"/>
  <c r="G500" i="10"/>
  <c r="X500" i="10" s="1"/>
  <c r="G501" i="10"/>
  <c r="X501" i="10" s="1"/>
  <c r="G502" i="10"/>
  <c r="X502" i="10" s="1"/>
  <c r="G503" i="10"/>
  <c r="X503" i="10" s="1"/>
  <c r="G504" i="10"/>
  <c r="X504" i="10" s="1"/>
  <c r="G505" i="10"/>
  <c r="X505" i="10" s="1"/>
  <c r="G506" i="10"/>
  <c r="X506" i="10" s="1"/>
  <c r="G507" i="10"/>
  <c r="X507" i="10" s="1"/>
  <c r="G508" i="10"/>
  <c r="X508" i="10" s="1"/>
  <c r="G509" i="10"/>
  <c r="X509" i="10" s="1"/>
  <c r="G510" i="10"/>
  <c r="X510" i="10" s="1"/>
  <c r="G511" i="10"/>
  <c r="X511" i="10" s="1"/>
  <c r="G512" i="10"/>
  <c r="X512" i="10" s="1"/>
  <c r="G513" i="10"/>
  <c r="X513" i="10" s="1"/>
  <c r="G514" i="10"/>
  <c r="X514" i="10" s="1"/>
  <c r="G515" i="10"/>
  <c r="X515" i="10" s="1"/>
  <c r="G516" i="10"/>
  <c r="X516" i="10" s="1"/>
  <c r="G517" i="10"/>
  <c r="X517" i="10" s="1"/>
  <c r="G518" i="10"/>
  <c r="X518" i="10" s="1"/>
  <c r="G519" i="10"/>
  <c r="X519" i="10" s="1"/>
  <c r="G520" i="10"/>
  <c r="X520" i="10" s="1"/>
  <c r="G521" i="10"/>
  <c r="X521" i="10" s="1"/>
  <c r="G522" i="10"/>
  <c r="X522" i="10" s="1"/>
  <c r="G523" i="10"/>
  <c r="X523" i="10" s="1"/>
  <c r="G524" i="10"/>
  <c r="X524" i="10" s="1"/>
  <c r="G525" i="10"/>
  <c r="X525" i="10" s="1"/>
  <c r="G526" i="10"/>
  <c r="X526" i="10" s="1"/>
  <c r="G527" i="10"/>
  <c r="X527" i="10" s="1"/>
  <c r="G528" i="10"/>
  <c r="X528" i="10" s="1"/>
  <c r="G529" i="10"/>
  <c r="X529" i="10" s="1"/>
  <c r="G530" i="10"/>
  <c r="X530" i="10" s="1"/>
  <c r="G531" i="10"/>
  <c r="X531" i="10" s="1"/>
  <c r="G532" i="10"/>
  <c r="X532" i="10" s="1"/>
  <c r="G533" i="10"/>
  <c r="X533" i="10" s="1"/>
  <c r="G534" i="10"/>
  <c r="X534" i="10" s="1"/>
  <c r="G535" i="10"/>
  <c r="X535" i="10" s="1"/>
  <c r="G536" i="10"/>
  <c r="X536" i="10" s="1"/>
  <c r="G537" i="10"/>
  <c r="X537" i="10" s="1"/>
  <c r="G538" i="10"/>
  <c r="X538" i="10" s="1"/>
  <c r="G539" i="10"/>
  <c r="X539" i="10" s="1"/>
  <c r="G540" i="10"/>
  <c r="X540" i="10" s="1"/>
  <c r="G541" i="10"/>
  <c r="X541" i="10" s="1"/>
  <c r="G542" i="10"/>
  <c r="X542" i="10" s="1"/>
  <c r="G543" i="10"/>
  <c r="X543" i="10" s="1"/>
  <c r="G544" i="10"/>
  <c r="X544" i="10" s="1"/>
  <c r="G545" i="10"/>
  <c r="X545" i="10" s="1"/>
  <c r="G546" i="10"/>
  <c r="X546" i="10" s="1"/>
  <c r="G547" i="10"/>
  <c r="X547" i="10" s="1"/>
  <c r="G548" i="10"/>
  <c r="X548" i="10" s="1"/>
  <c r="G549" i="10"/>
  <c r="X549" i="10" s="1"/>
  <c r="G550" i="10"/>
  <c r="X550" i="10" s="1"/>
  <c r="G551" i="10"/>
  <c r="X551" i="10" s="1"/>
  <c r="G552" i="10"/>
  <c r="X552" i="10" s="1"/>
  <c r="G553" i="10"/>
  <c r="X553" i="10" s="1"/>
  <c r="G554" i="10"/>
  <c r="X554" i="10" s="1"/>
  <c r="G555" i="10"/>
  <c r="X555" i="10" s="1"/>
  <c r="G556" i="10"/>
  <c r="X556" i="10" s="1"/>
  <c r="G557" i="10"/>
  <c r="X557" i="10" s="1"/>
  <c r="G558" i="10"/>
  <c r="X558" i="10" s="1"/>
  <c r="G559" i="10"/>
  <c r="X559" i="10" s="1"/>
  <c r="G560" i="10"/>
  <c r="X560" i="10" s="1"/>
  <c r="G561" i="10"/>
  <c r="X561" i="10" s="1"/>
  <c r="G562" i="10"/>
  <c r="X562" i="10" s="1"/>
  <c r="G563" i="10"/>
  <c r="X563" i="10" s="1"/>
  <c r="G564" i="10"/>
  <c r="X564" i="10" s="1"/>
  <c r="G565" i="10"/>
  <c r="X565" i="10" s="1"/>
  <c r="G566" i="10"/>
  <c r="X566" i="10" s="1"/>
  <c r="G567" i="10"/>
  <c r="X567" i="10" s="1"/>
  <c r="G568" i="10"/>
  <c r="X568" i="10" s="1"/>
  <c r="G569" i="10"/>
  <c r="X569" i="10" s="1"/>
  <c r="G570" i="10"/>
  <c r="X570" i="10" s="1"/>
  <c r="G571" i="10"/>
  <c r="X571" i="10" s="1"/>
  <c r="G572" i="10"/>
  <c r="X572" i="10" s="1"/>
  <c r="G573" i="10"/>
  <c r="X573" i="10" s="1"/>
  <c r="G574" i="10"/>
  <c r="X574" i="10" s="1"/>
  <c r="G575" i="10"/>
  <c r="X575" i="10" s="1"/>
  <c r="G576" i="10"/>
  <c r="X576" i="10" s="1"/>
  <c r="G577" i="10"/>
  <c r="X577" i="10" s="1"/>
  <c r="G578" i="10"/>
  <c r="X578" i="10" s="1"/>
  <c r="G579" i="10"/>
  <c r="X579" i="10" s="1"/>
  <c r="G580" i="10"/>
  <c r="X580" i="10" s="1"/>
  <c r="G581" i="10"/>
  <c r="X581" i="10" s="1"/>
  <c r="G582" i="10"/>
  <c r="X582" i="10" s="1"/>
  <c r="G583" i="10"/>
  <c r="X583" i="10" s="1"/>
  <c r="G584" i="10"/>
  <c r="X584" i="10" s="1"/>
  <c r="G585" i="10"/>
  <c r="X585" i="10" s="1"/>
  <c r="G586" i="10"/>
  <c r="X586" i="10" s="1"/>
  <c r="G587" i="10"/>
  <c r="X587" i="10" s="1"/>
  <c r="G588" i="10"/>
  <c r="X588" i="10" s="1"/>
  <c r="G589" i="10"/>
  <c r="X589" i="10" s="1"/>
  <c r="G590" i="10"/>
  <c r="X590" i="10" s="1"/>
  <c r="G591" i="10"/>
  <c r="X591" i="10" s="1"/>
  <c r="G592" i="10"/>
  <c r="X592" i="10" s="1"/>
  <c r="G593" i="10"/>
  <c r="X593" i="10" s="1"/>
  <c r="G594" i="10"/>
  <c r="X594" i="10" s="1"/>
  <c r="G595" i="10"/>
  <c r="X595" i="10" s="1"/>
  <c r="G596" i="10"/>
  <c r="X596" i="10" s="1"/>
  <c r="G597" i="10"/>
  <c r="X597" i="10" s="1"/>
  <c r="G598" i="10"/>
  <c r="X598" i="10" s="1"/>
  <c r="G599" i="10"/>
  <c r="X599" i="10" s="1"/>
  <c r="G600" i="10"/>
  <c r="X600" i="10" s="1"/>
  <c r="G601" i="10"/>
  <c r="X601" i="10" s="1"/>
  <c r="G602" i="10"/>
  <c r="X602" i="10" s="1"/>
  <c r="G603" i="10"/>
  <c r="X603" i="10" s="1"/>
  <c r="G604" i="10"/>
  <c r="X604" i="10" s="1"/>
  <c r="G605" i="10"/>
  <c r="X605" i="10" s="1"/>
  <c r="G606" i="10"/>
  <c r="X606" i="10" s="1"/>
  <c r="G607" i="10"/>
  <c r="X607" i="10" s="1"/>
  <c r="G608" i="10"/>
  <c r="X608" i="10" s="1"/>
  <c r="G609" i="10"/>
  <c r="X609" i="10" s="1"/>
  <c r="G610" i="10"/>
  <c r="X610" i="10" s="1"/>
  <c r="G611" i="10"/>
  <c r="X611" i="10" s="1"/>
  <c r="G612" i="10"/>
  <c r="X612" i="10" s="1"/>
  <c r="G613" i="10"/>
  <c r="X613" i="10" s="1"/>
  <c r="G614" i="10"/>
  <c r="X614" i="10" s="1"/>
  <c r="G615" i="10"/>
  <c r="X615" i="10" s="1"/>
  <c r="G616" i="10"/>
  <c r="X616" i="10" s="1"/>
  <c r="G617" i="10"/>
  <c r="X617" i="10" s="1"/>
  <c r="G618" i="10"/>
  <c r="X618" i="10" s="1"/>
  <c r="G619" i="10"/>
  <c r="X619" i="10" s="1"/>
  <c r="G620" i="10"/>
  <c r="X620" i="10" s="1"/>
  <c r="G621" i="10"/>
  <c r="X621" i="10" s="1"/>
  <c r="G622" i="10"/>
  <c r="X622" i="10" s="1"/>
  <c r="G623" i="10"/>
  <c r="X623" i="10" s="1"/>
  <c r="G624" i="10"/>
  <c r="X624" i="10" s="1"/>
  <c r="G625" i="10"/>
  <c r="X625" i="10" s="1"/>
  <c r="G626" i="10"/>
  <c r="X626" i="10" s="1"/>
  <c r="G627" i="10"/>
  <c r="X627" i="10" s="1"/>
  <c r="G628" i="10"/>
  <c r="X628" i="10" s="1"/>
  <c r="G629" i="10"/>
  <c r="X629" i="10" s="1"/>
  <c r="G630" i="10"/>
  <c r="X630" i="10" s="1"/>
  <c r="G631" i="10"/>
  <c r="X631" i="10" s="1"/>
  <c r="G632" i="10"/>
  <c r="X632" i="10" s="1"/>
  <c r="G633" i="10"/>
  <c r="X633" i="10" s="1"/>
  <c r="G634" i="10"/>
  <c r="X634" i="10" s="1"/>
  <c r="G635" i="10"/>
  <c r="X635" i="10" s="1"/>
  <c r="G636" i="10"/>
  <c r="X636" i="10" s="1"/>
  <c r="G637" i="10"/>
  <c r="X637" i="10" s="1"/>
  <c r="G638" i="10"/>
  <c r="X638" i="10" s="1"/>
  <c r="G639" i="10"/>
  <c r="X639" i="10" s="1"/>
  <c r="G640" i="10"/>
  <c r="X640" i="10" s="1"/>
  <c r="G641" i="10"/>
  <c r="X641" i="10" s="1"/>
  <c r="G642" i="10"/>
  <c r="X642" i="10" s="1"/>
  <c r="G643" i="10"/>
  <c r="X643" i="10" s="1"/>
  <c r="G644" i="10"/>
  <c r="X644" i="10" s="1"/>
  <c r="G645" i="10"/>
  <c r="X645" i="10" s="1"/>
  <c r="G646" i="10"/>
  <c r="X646" i="10" s="1"/>
  <c r="G647" i="10"/>
  <c r="X647" i="10" s="1"/>
  <c r="G648" i="10"/>
  <c r="X648" i="10" s="1"/>
  <c r="G649" i="10"/>
  <c r="X649" i="10" s="1"/>
  <c r="G650" i="10"/>
  <c r="X650" i="10" s="1"/>
  <c r="G651" i="10"/>
  <c r="X651" i="10" s="1"/>
  <c r="G652" i="10"/>
  <c r="X652" i="10" s="1"/>
  <c r="G653" i="10"/>
  <c r="X653" i="10" s="1"/>
  <c r="G654" i="10"/>
  <c r="X654" i="10" s="1"/>
  <c r="G655" i="10"/>
  <c r="X655" i="10" s="1"/>
  <c r="G656" i="10"/>
  <c r="X656" i="10" s="1"/>
  <c r="G657" i="10"/>
  <c r="X657" i="10" s="1"/>
  <c r="G658" i="10"/>
  <c r="X658" i="10" s="1"/>
  <c r="G659" i="10"/>
  <c r="X659" i="10" s="1"/>
  <c r="G660" i="10"/>
  <c r="X660" i="10" s="1"/>
  <c r="G661" i="10"/>
  <c r="X661" i="10" s="1"/>
  <c r="G662" i="10"/>
  <c r="X662" i="10" s="1"/>
  <c r="G663" i="10"/>
  <c r="X663" i="10" s="1"/>
  <c r="G664" i="10"/>
  <c r="X664" i="10" s="1"/>
  <c r="G665" i="10"/>
  <c r="X665" i="10" s="1"/>
  <c r="G666" i="10"/>
  <c r="X666" i="10" s="1"/>
  <c r="G667" i="10"/>
  <c r="X667" i="10" s="1"/>
  <c r="G668" i="10"/>
  <c r="X668" i="10" s="1"/>
  <c r="G669" i="10"/>
  <c r="X669" i="10" s="1"/>
  <c r="G670" i="10"/>
  <c r="X670" i="10" s="1"/>
  <c r="G671" i="10"/>
  <c r="X671" i="10" s="1"/>
  <c r="G672" i="10"/>
  <c r="X672" i="10" s="1"/>
  <c r="G673" i="10"/>
  <c r="X673" i="10" s="1"/>
  <c r="G674" i="10"/>
  <c r="X674" i="10" s="1"/>
  <c r="G675" i="10"/>
  <c r="X675" i="10" s="1"/>
  <c r="G676" i="10"/>
  <c r="X676" i="10" s="1"/>
  <c r="G677" i="10"/>
  <c r="X677" i="10" s="1"/>
  <c r="G678" i="10"/>
  <c r="X678" i="10" s="1"/>
  <c r="G679" i="10"/>
  <c r="X679" i="10" s="1"/>
  <c r="G680" i="10"/>
  <c r="X680" i="10" s="1"/>
  <c r="G681" i="10"/>
  <c r="X681" i="10" s="1"/>
  <c r="G682" i="10"/>
  <c r="X682" i="10" s="1"/>
  <c r="G683" i="10"/>
  <c r="X683" i="10" s="1"/>
  <c r="G684" i="10"/>
  <c r="X684" i="10" s="1"/>
  <c r="G685" i="10"/>
  <c r="X685" i="10" s="1"/>
  <c r="G686" i="10"/>
  <c r="X686" i="10" s="1"/>
  <c r="G687" i="10"/>
  <c r="X687" i="10" s="1"/>
  <c r="G688" i="10"/>
  <c r="X688" i="10" s="1"/>
  <c r="G689" i="10"/>
  <c r="X689" i="10" s="1"/>
  <c r="G692" i="10"/>
  <c r="X692" i="10" s="1"/>
  <c r="G693" i="10"/>
  <c r="X693" i="10" s="1"/>
  <c r="G694" i="10"/>
  <c r="X694" i="10" s="1"/>
  <c r="G695" i="10"/>
  <c r="X695" i="10" s="1"/>
  <c r="G696" i="10"/>
  <c r="X696" i="10" s="1"/>
  <c r="G697" i="10"/>
  <c r="X697" i="10" s="1"/>
  <c r="G698" i="10"/>
  <c r="X698" i="10" s="1"/>
  <c r="G699" i="10"/>
  <c r="X699" i="10" s="1"/>
  <c r="G700" i="10"/>
  <c r="X700" i="10" s="1"/>
  <c r="G701" i="10"/>
  <c r="X701" i="10" s="1"/>
  <c r="G702" i="10"/>
  <c r="X702" i="10" s="1"/>
  <c r="G703" i="10"/>
  <c r="X703" i="10" s="1"/>
  <c r="G704" i="10"/>
  <c r="X704" i="10" s="1"/>
  <c r="G705" i="10"/>
  <c r="X705" i="10" s="1"/>
  <c r="G706" i="10"/>
  <c r="X706" i="10" s="1"/>
  <c r="G707" i="10"/>
  <c r="X707" i="10" s="1"/>
  <c r="G708" i="10"/>
  <c r="X708" i="10" s="1"/>
  <c r="G709" i="10"/>
  <c r="X709" i="10" s="1"/>
  <c r="G710" i="10"/>
  <c r="X710" i="10" s="1"/>
  <c r="G711" i="10"/>
  <c r="X711" i="10" s="1"/>
  <c r="G712" i="10"/>
  <c r="X712" i="10" s="1"/>
  <c r="G713" i="10"/>
  <c r="X713" i="10" s="1"/>
  <c r="G714" i="10"/>
  <c r="X714" i="10" s="1"/>
  <c r="G715" i="10"/>
  <c r="X715" i="10" s="1"/>
  <c r="G716" i="10"/>
  <c r="X716" i="10" s="1"/>
  <c r="G717" i="10"/>
  <c r="X717" i="10" s="1"/>
  <c r="G718" i="10"/>
  <c r="X718" i="10" s="1"/>
  <c r="G719" i="10"/>
  <c r="X719" i="10" s="1"/>
  <c r="G720" i="10"/>
  <c r="X720" i="10" s="1"/>
  <c r="G721" i="10"/>
  <c r="X721" i="10" s="1"/>
  <c r="G724" i="10"/>
  <c r="X724" i="10" s="1"/>
  <c r="G725" i="10"/>
  <c r="X725" i="10" s="1"/>
  <c r="G726" i="10"/>
  <c r="X726" i="10" s="1"/>
  <c r="G727" i="10"/>
  <c r="X727" i="10" s="1"/>
  <c r="G728" i="10"/>
  <c r="X728" i="10" s="1"/>
  <c r="G729" i="10"/>
  <c r="X729" i="10" s="1"/>
  <c r="G730" i="10"/>
  <c r="X730" i="10" s="1"/>
  <c r="G731" i="10"/>
  <c r="X731" i="10" s="1"/>
  <c r="G732" i="10"/>
  <c r="X732" i="10" s="1"/>
  <c r="G733" i="10"/>
  <c r="X733" i="10" s="1"/>
  <c r="G761" i="10"/>
  <c r="X734" i="10"/>
  <c r="S734" i="10" s="1"/>
  <c r="T734" i="10" s="1"/>
  <c r="X735" i="10"/>
  <c r="S735" i="10" s="1"/>
  <c r="T735" i="10" s="1"/>
  <c r="X736" i="10"/>
  <c r="S736" i="10" s="1"/>
  <c r="T736" i="10" s="1"/>
  <c r="X737" i="10"/>
  <c r="S737" i="10" s="1"/>
  <c r="T737" i="10" s="1"/>
  <c r="X738" i="10"/>
  <c r="S738" i="10" s="1"/>
  <c r="T738" i="10" s="1"/>
  <c r="X739" i="10"/>
  <c r="S739" i="10" s="1"/>
  <c r="T739" i="10" s="1"/>
  <c r="X740" i="10"/>
  <c r="S740" i="10" s="1"/>
  <c r="T740" i="10" s="1"/>
  <c r="X741" i="10"/>
  <c r="S741" i="10" s="1"/>
  <c r="T741" i="10" s="1"/>
  <c r="X742" i="10"/>
  <c r="S742" i="10" s="1"/>
  <c r="T742" i="10" s="1"/>
  <c r="X743" i="10"/>
  <c r="S743" i="10" s="1"/>
  <c r="T743" i="10" s="1"/>
  <c r="G744" i="10"/>
  <c r="X744" i="10" s="1"/>
  <c r="G745" i="10"/>
  <c r="X745" i="10" s="1"/>
  <c r="G746" i="10"/>
  <c r="X746" i="10" s="1"/>
  <c r="G747" i="10"/>
  <c r="X747" i="10" s="1"/>
  <c r="G748" i="10"/>
  <c r="X748" i="10" s="1"/>
  <c r="X749" i="10"/>
  <c r="G750" i="10"/>
  <c r="X750" i="10" s="1"/>
  <c r="G751" i="10"/>
  <c r="X751" i="10" s="1"/>
  <c r="G752" i="10"/>
  <c r="X752" i="10" s="1"/>
  <c r="G753" i="10"/>
  <c r="X753" i="10" s="1"/>
  <c r="G754" i="10"/>
  <c r="X754" i="10" s="1"/>
  <c r="G755" i="10"/>
  <c r="X755" i="10" s="1"/>
  <c r="N756" i="10"/>
  <c r="R756" i="10" s="1"/>
  <c r="X756" i="10"/>
  <c r="G757" i="10"/>
  <c r="X757" i="10" s="1"/>
  <c r="G758" i="10"/>
  <c r="X758" i="10" s="1"/>
  <c r="G759" i="10"/>
  <c r="X759" i="10" s="1"/>
  <c r="G760" i="10"/>
  <c r="X760" i="10" s="1"/>
  <c r="R8" i="9"/>
  <c r="R9" i="9"/>
  <c r="R10" i="9"/>
  <c r="G41" i="9"/>
  <c r="R41" i="9"/>
  <c r="G42" i="9"/>
  <c r="R42" i="9"/>
  <c r="G43" i="9"/>
  <c r="R43" i="9"/>
  <c r="G44" i="9"/>
  <c r="R44" i="9"/>
  <c r="G45" i="9"/>
  <c r="R45" i="9"/>
  <c r="G46" i="9"/>
  <c r="R46" i="9"/>
  <c r="G47" i="9"/>
  <c r="R47" i="9"/>
  <c r="G48" i="9"/>
  <c r="R48" i="9"/>
  <c r="G49" i="9"/>
  <c r="R49" i="9"/>
  <c r="G50" i="9"/>
  <c r="R50" i="9"/>
  <c r="G51" i="9"/>
  <c r="R51" i="9"/>
  <c r="G52" i="9"/>
  <c r="R52" i="9"/>
  <c r="G53" i="9"/>
  <c r="R53" i="9"/>
  <c r="G54" i="9"/>
  <c r="R54" i="9"/>
  <c r="G55" i="9"/>
  <c r="N55" i="9"/>
  <c r="R120" i="9"/>
  <c r="G121" i="9"/>
  <c r="R121" i="9"/>
  <c r="G122" i="9"/>
  <c r="R122" i="9"/>
  <c r="G123" i="9"/>
  <c r="R123" i="9"/>
  <c r="G124" i="9"/>
  <c r="R124" i="9"/>
  <c r="G125" i="9"/>
  <c r="R125" i="9"/>
  <c r="G126" i="9"/>
  <c r="R126" i="9"/>
  <c r="G127" i="9"/>
  <c r="R127" i="9"/>
  <c r="G128" i="9"/>
  <c r="R128" i="9"/>
  <c r="G129" i="9"/>
  <c r="R129" i="9"/>
  <c r="G130" i="9"/>
  <c r="R130" i="9"/>
  <c r="G131" i="9"/>
  <c r="R131" i="9"/>
  <c r="G132" i="9"/>
  <c r="R132" i="9"/>
  <c r="G133" i="9"/>
  <c r="R133" i="9"/>
  <c r="G134" i="9"/>
  <c r="R134" i="9"/>
  <c r="G135" i="9"/>
  <c r="R135" i="9"/>
  <c r="G136" i="9"/>
  <c r="R136" i="9"/>
  <c r="G137" i="9"/>
  <c r="R137" i="9"/>
  <c r="G138" i="9"/>
  <c r="R138" i="9"/>
  <c r="G139" i="9"/>
  <c r="R139" i="9"/>
  <c r="G140" i="9"/>
  <c r="R140" i="9"/>
  <c r="G141" i="9"/>
  <c r="R141" i="9"/>
  <c r="G142" i="9"/>
  <c r="R142" i="9"/>
  <c r="G143" i="9"/>
  <c r="R143" i="9"/>
  <c r="G144" i="9"/>
  <c r="R144" i="9"/>
  <c r="G145" i="9"/>
  <c r="R145" i="9"/>
  <c r="G146" i="9"/>
  <c r="R146" i="9"/>
  <c r="G147" i="9"/>
  <c r="R147" i="9"/>
  <c r="G148" i="9"/>
  <c r="R148" i="9"/>
  <c r="G149" i="9"/>
  <c r="R149" i="9"/>
  <c r="G150" i="9"/>
  <c r="R150" i="9"/>
  <c r="G151" i="9"/>
  <c r="R151" i="9"/>
  <c r="G152" i="9"/>
  <c r="R152" i="9"/>
  <c r="G153" i="9"/>
  <c r="R153" i="9"/>
  <c r="G154" i="9"/>
  <c r="R154" i="9"/>
  <c r="G155" i="9"/>
  <c r="R155" i="9"/>
  <c r="G156" i="9"/>
  <c r="R156" i="9"/>
  <c r="G157" i="9"/>
  <c r="R157" i="9"/>
  <c r="G158" i="9"/>
  <c r="R158" i="9"/>
  <c r="G159" i="9"/>
  <c r="R159" i="9"/>
  <c r="G160" i="9"/>
  <c r="R160" i="9"/>
  <c r="G161" i="9"/>
  <c r="R161" i="9"/>
  <c r="G162" i="9"/>
  <c r="R162" i="9"/>
  <c r="G163" i="9"/>
  <c r="R163" i="9"/>
  <c r="G164" i="9"/>
  <c r="R164" i="9"/>
  <c r="G165" i="9"/>
  <c r="R165" i="9"/>
  <c r="G166" i="9"/>
  <c r="R166" i="9"/>
  <c r="G167" i="9"/>
  <c r="R167" i="9"/>
  <c r="G168" i="9"/>
  <c r="R168" i="9"/>
  <c r="G169" i="9"/>
  <c r="R169" i="9"/>
  <c r="G170" i="9"/>
  <c r="R170" i="9"/>
  <c r="G171" i="9"/>
  <c r="R171" i="9"/>
  <c r="G172" i="9"/>
  <c r="R172" i="9"/>
  <c r="G173" i="9"/>
  <c r="R173" i="9"/>
  <c r="G174" i="9"/>
  <c r="R174" i="9"/>
  <c r="G175" i="9"/>
  <c r="R175" i="9"/>
  <c r="G176" i="9"/>
  <c r="R176" i="9"/>
  <c r="G177" i="9"/>
  <c r="R177" i="9"/>
  <c r="G178" i="9"/>
  <c r="P178" i="9"/>
  <c r="R178" i="9"/>
  <c r="G179" i="9"/>
  <c r="R179" i="9"/>
  <c r="G180" i="9"/>
  <c r="R180" i="9"/>
  <c r="G181" i="9"/>
  <c r="R181" i="9"/>
  <c r="G182" i="9"/>
  <c r="R182" i="9"/>
  <c r="G183" i="9"/>
  <c r="R183" i="9"/>
  <c r="G184" i="9"/>
  <c r="R184" i="9"/>
  <c r="G185" i="9"/>
  <c r="R185" i="9"/>
  <c r="G186" i="9"/>
  <c r="R186" i="9"/>
  <c r="G187" i="9"/>
  <c r="R187" i="9"/>
  <c r="G188" i="9"/>
  <c r="R188" i="9"/>
  <c r="G189" i="9"/>
  <c r="R189" i="9"/>
  <c r="G190" i="9"/>
  <c r="R190" i="9"/>
  <c r="G191" i="9"/>
  <c r="R191" i="9"/>
  <c r="G192" i="9"/>
  <c r="R192" i="9"/>
  <c r="G193" i="9"/>
  <c r="R193" i="9"/>
  <c r="G194" i="9"/>
  <c r="R194" i="9"/>
  <c r="G195" i="9"/>
  <c r="R195" i="9"/>
  <c r="G196" i="9"/>
  <c r="R196" i="9"/>
  <c r="G197" i="9"/>
  <c r="R197" i="9"/>
  <c r="G198" i="9"/>
  <c r="R198" i="9"/>
  <c r="G199" i="9"/>
  <c r="R199" i="9"/>
  <c r="R200" i="9"/>
  <c r="N201" i="9"/>
  <c r="R202" i="9"/>
  <c r="R203" i="9"/>
  <c r="S203" i="9" s="1"/>
  <c r="R204" i="9"/>
  <c r="S204" i="9" s="1"/>
  <c r="R205" i="9"/>
  <c r="S205" i="9" s="1"/>
  <c r="R223" i="9"/>
  <c r="R224" i="9"/>
  <c r="R225" i="9"/>
  <c r="R226" i="9"/>
  <c r="S226" i="9" s="1"/>
  <c r="R227" i="9"/>
  <c r="S227" i="9" s="1"/>
  <c r="R228" i="9"/>
  <c r="S228" i="9" s="1"/>
  <c r="R229" i="9"/>
  <c r="S229" i="9" s="1"/>
  <c r="N52" i="7"/>
  <c r="P52" i="7"/>
  <c r="N60" i="7"/>
  <c r="P60" i="7"/>
  <c r="P62" i="7"/>
  <c r="Q62" i="7" s="1"/>
  <c r="R62" i="7" s="1"/>
  <c r="P63" i="7"/>
  <c r="Q63" i="7" s="1"/>
  <c r="R63" i="7" s="1"/>
  <c r="P64" i="7"/>
  <c r="Q64" i="7" s="1"/>
  <c r="R64" i="7" s="1"/>
  <c r="N65" i="7"/>
  <c r="N67" i="7" l="1"/>
  <c r="N93" i="7" s="1"/>
  <c r="P65" i="7"/>
  <c r="T8" i="1"/>
  <c r="T14" i="1" s="1"/>
  <c r="S14" i="1"/>
  <c r="P67" i="7"/>
  <c r="P93" i="7" s="1"/>
  <c r="N762" i="10"/>
  <c r="N884" i="10" s="1"/>
  <c r="N231" i="9"/>
  <c r="N275" i="9" s="1"/>
  <c r="N336" i="9" s="1"/>
  <c r="R176" i="10"/>
  <c r="R762" i="10" s="1"/>
  <c r="R884" i="10" s="1"/>
  <c r="R966" i="10" s="1"/>
  <c r="S766" i="10"/>
  <c r="T766" i="10" s="1"/>
  <c r="Q65" i="7"/>
  <c r="R55" i="9"/>
  <c r="W197" i="9"/>
  <c r="S197" i="9" s="1"/>
  <c r="T197" i="9" s="1"/>
  <c r="W195" i="9"/>
  <c r="S195" i="9" s="1"/>
  <c r="T195" i="9" s="1"/>
  <c r="W193" i="9"/>
  <c r="S193" i="9" s="1"/>
  <c r="T193" i="9" s="1"/>
  <c r="W191" i="9"/>
  <c r="S191" i="9" s="1"/>
  <c r="T191" i="9" s="1"/>
  <c r="W189" i="9"/>
  <c r="S189" i="9" s="1"/>
  <c r="T189" i="9" s="1"/>
  <c r="W187" i="9"/>
  <c r="S187" i="9" s="1"/>
  <c r="T187" i="9" s="1"/>
  <c r="W185" i="9"/>
  <c r="S185" i="9" s="1"/>
  <c r="T185" i="9" s="1"/>
  <c r="W183" i="9"/>
  <c r="S183" i="9" s="1"/>
  <c r="T183" i="9" s="1"/>
  <c r="W181" i="9"/>
  <c r="S181" i="9" s="1"/>
  <c r="T181" i="9" s="1"/>
  <c r="W169" i="9"/>
  <c r="S169" i="9" s="1"/>
  <c r="T169" i="9" s="1"/>
  <c r="W199" i="9"/>
  <c r="S199" i="9" s="1"/>
  <c r="T199" i="9" s="1"/>
  <c r="W198" i="9"/>
  <c r="S198" i="9" s="1"/>
  <c r="T198" i="9" s="1"/>
  <c r="W196" i="9"/>
  <c r="S196" i="9" s="1"/>
  <c r="T196" i="9" s="1"/>
  <c r="W194" i="9"/>
  <c r="S194" i="9" s="1"/>
  <c r="T194" i="9" s="1"/>
  <c r="W192" i="9"/>
  <c r="S192" i="9" s="1"/>
  <c r="T192" i="9" s="1"/>
  <c r="W190" i="9"/>
  <c r="S190" i="9" s="1"/>
  <c r="T190" i="9" s="1"/>
  <c r="W188" i="9"/>
  <c r="S188" i="9" s="1"/>
  <c r="T188" i="9" s="1"/>
  <c r="W186" i="9"/>
  <c r="S186" i="9" s="1"/>
  <c r="T186" i="9" s="1"/>
  <c r="W184" i="9"/>
  <c r="S184" i="9" s="1"/>
  <c r="T184" i="9" s="1"/>
  <c r="W182" i="9"/>
  <c r="S182" i="9" s="1"/>
  <c r="T182" i="9" s="1"/>
  <c r="W180" i="9"/>
  <c r="S180" i="9" s="1"/>
  <c r="T180" i="9" s="1"/>
  <c r="W179" i="9"/>
  <c r="S179" i="9" s="1"/>
  <c r="T179" i="9" s="1"/>
  <c r="W171" i="9"/>
  <c r="S171" i="9" s="1"/>
  <c r="T171" i="9" s="1"/>
  <c r="W167" i="9"/>
  <c r="S167" i="9" s="1"/>
  <c r="T167" i="9" s="1"/>
  <c r="W165" i="9"/>
  <c r="S165" i="9" s="1"/>
  <c r="T165" i="9" s="1"/>
  <c r="W178" i="9"/>
  <c r="S178" i="9" s="1"/>
  <c r="T178" i="9" s="1"/>
  <c r="W177" i="9"/>
  <c r="S177" i="9" s="1"/>
  <c r="T177" i="9" s="1"/>
  <c r="W174" i="9"/>
  <c r="S174" i="9" s="1"/>
  <c r="T174" i="9" s="1"/>
  <c r="W55" i="9"/>
  <c r="W53" i="9"/>
  <c r="S53" i="9" s="1"/>
  <c r="T53" i="9" s="1"/>
  <c r="W49" i="9"/>
  <c r="S49" i="9" s="1"/>
  <c r="T49" i="9" s="1"/>
  <c r="W45" i="9"/>
  <c r="S45" i="9" s="1"/>
  <c r="T45" i="9" s="1"/>
  <c r="W170" i="9"/>
  <c r="S170" i="9" s="1"/>
  <c r="T170" i="9" s="1"/>
  <c r="W168" i="9"/>
  <c r="S168" i="9" s="1"/>
  <c r="T168" i="9" s="1"/>
  <c r="W166" i="9"/>
  <c r="S166" i="9" s="1"/>
  <c r="T166" i="9" s="1"/>
  <c r="W164" i="9"/>
  <c r="S164" i="9" s="1"/>
  <c r="T164" i="9" s="1"/>
  <c r="W163" i="9"/>
  <c r="S163" i="9" s="1"/>
  <c r="T163" i="9" s="1"/>
  <c r="W162" i="9"/>
  <c r="S162" i="9" s="1"/>
  <c r="T162" i="9" s="1"/>
  <c r="W157" i="9"/>
  <c r="S157" i="9" s="1"/>
  <c r="T157" i="9" s="1"/>
  <c r="W156" i="9"/>
  <c r="S156" i="9" s="1"/>
  <c r="T156" i="9" s="1"/>
  <c r="W155" i="9"/>
  <c r="S155" i="9" s="1"/>
  <c r="T155" i="9" s="1"/>
  <c r="W154" i="9"/>
  <c r="S154" i="9" s="1"/>
  <c r="T154" i="9" s="1"/>
  <c r="W150" i="9"/>
  <c r="S150" i="9" s="1"/>
  <c r="T150" i="9" s="1"/>
  <c r="W149" i="9"/>
  <c r="S149" i="9" s="1"/>
  <c r="T149" i="9" s="1"/>
  <c r="W144" i="9"/>
  <c r="S144" i="9" s="1"/>
  <c r="T144" i="9" s="1"/>
  <c r="W143" i="9"/>
  <c r="S143" i="9" s="1"/>
  <c r="T143" i="9" s="1"/>
  <c r="W142" i="9"/>
  <c r="S142" i="9" s="1"/>
  <c r="T142" i="9" s="1"/>
  <c r="W141" i="9"/>
  <c r="S141" i="9" s="1"/>
  <c r="T141" i="9" s="1"/>
  <c r="W136" i="9"/>
  <c r="S136" i="9" s="1"/>
  <c r="T136" i="9" s="1"/>
  <c r="W135" i="9"/>
  <c r="S135" i="9" s="1"/>
  <c r="T135" i="9" s="1"/>
  <c r="W134" i="9"/>
  <c r="S134" i="9" s="1"/>
  <c r="T134" i="9" s="1"/>
  <c r="W133" i="9"/>
  <c r="S133" i="9" s="1"/>
  <c r="T133" i="9" s="1"/>
  <c r="W128" i="9"/>
  <c r="S128" i="9" s="1"/>
  <c r="T128" i="9" s="1"/>
  <c r="W127" i="9"/>
  <c r="S127" i="9" s="1"/>
  <c r="T127" i="9" s="1"/>
  <c r="W126" i="9"/>
  <c r="S126" i="9" s="1"/>
  <c r="T126" i="9" s="1"/>
  <c r="W125" i="9"/>
  <c r="S125" i="9" s="1"/>
  <c r="T125" i="9" s="1"/>
  <c r="W122" i="9"/>
  <c r="S122" i="9" s="1"/>
  <c r="T122" i="9" s="1"/>
  <c r="W121" i="9"/>
  <c r="S121" i="9" s="1"/>
  <c r="T121" i="9" s="1"/>
  <c r="W54" i="9"/>
  <c r="S54" i="9" s="1"/>
  <c r="T54" i="9" s="1"/>
  <c r="W50" i="9"/>
  <c r="S50" i="9" s="1"/>
  <c r="T50" i="9" s="1"/>
  <c r="W48" i="9"/>
  <c r="S48" i="9" s="1"/>
  <c r="T48" i="9" s="1"/>
  <c r="W47" i="9"/>
  <c r="S47" i="9" s="1"/>
  <c r="T47" i="9" s="1"/>
  <c r="W42" i="9"/>
  <c r="S42" i="9" s="1"/>
  <c r="T42" i="9" s="1"/>
  <c r="W41" i="9"/>
  <c r="S41" i="9" s="1"/>
  <c r="T41" i="9" s="1"/>
  <c r="W176" i="9"/>
  <c r="S176" i="9" s="1"/>
  <c r="T176" i="9" s="1"/>
  <c r="W175" i="9"/>
  <c r="S175" i="9" s="1"/>
  <c r="T175" i="9" s="1"/>
  <c r="W173" i="9"/>
  <c r="S173" i="9" s="1"/>
  <c r="T173" i="9" s="1"/>
  <c r="W172" i="9"/>
  <c r="S172" i="9" s="1"/>
  <c r="T172" i="9" s="1"/>
  <c r="W161" i="9"/>
  <c r="S161" i="9" s="1"/>
  <c r="T161" i="9" s="1"/>
  <c r="W160" i="9"/>
  <c r="S160" i="9" s="1"/>
  <c r="T160" i="9" s="1"/>
  <c r="W159" i="9"/>
  <c r="S159" i="9" s="1"/>
  <c r="T159" i="9" s="1"/>
  <c r="W158" i="9"/>
  <c r="S158" i="9" s="1"/>
  <c r="T158" i="9" s="1"/>
  <c r="W153" i="9"/>
  <c r="S153" i="9" s="1"/>
  <c r="T153" i="9" s="1"/>
  <c r="W152" i="9"/>
  <c r="S152" i="9" s="1"/>
  <c r="T152" i="9" s="1"/>
  <c r="W151" i="9"/>
  <c r="S151" i="9" s="1"/>
  <c r="T151" i="9" s="1"/>
  <c r="W148" i="9"/>
  <c r="S148" i="9" s="1"/>
  <c r="T148" i="9" s="1"/>
  <c r="W147" i="9"/>
  <c r="S147" i="9" s="1"/>
  <c r="T147" i="9" s="1"/>
  <c r="W146" i="9"/>
  <c r="S146" i="9" s="1"/>
  <c r="T146" i="9" s="1"/>
  <c r="W145" i="9"/>
  <c r="S145" i="9" s="1"/>
  <c r="T145" i="9" s="1"/>
  <c r="W140" i="9"/>
  <c r="S140" i="9" s="1"/>
  <c r="T140" i="9" s="1"/>
  <c r="W139" i="9"/>
  <c r="S139" i="9" s="1"/>
  <c r="T139" i="9" s="1"/>
  <c r="W138" i="9"/>
  <c r="S138" i="9" s="1"/>
  <c r="T138" i="9" s="1"/>
  <c r="W137" i="9"/>
  <c r="S137" i="9" s="1"/>
  <c r="T137" i="9" s="1"/>
  <c r="W132" i="9"/>
  <c r="S132" i="9" s="1"/>
  <c r="T132" i="9" s="1"/>
  <c r="W131" i="9"/>
  <c r="S131" i="9" s="1"/>
  <c r="T131" i="9" s="1"/>
  <c r="W130" i="9"/>
  <c r="S130" i="9" s="1"/>
  <c r="T130" i="9" s="1"/>
  <c r="W129" i="9"/>
  <c r="S129" i="9" s="1"/>
  <c r="T129" i="9" s="1"/>
  <c r="W124" i="9"/>
  <c r="S124" i="9" s="1"/>
  <c r="T124" i="9" s="1"/>
  <c r="W123" i="9"/>
  <c r="S123" i="9" s="1"/>
  <c r="T123" i="9" s="1"/>
  <c r="W52" i="9"/>
  <c r="S52" i="9" s="1"/>
  <c r="T52" i="9" s="1"/>
  <c r="W51" i="9"/>
  <c r="S51" i="9" s="1"/>
  <c r="T51" i="9" s="1"/>
  <c r="W46" i="9"/>
  <c r="S46" i="9" s="1"/>
  <c r="T46" i="9" s="1"/>
  <c r="W44" i="9"/>
  <c r="S44" i="9" s="1"/>
  <c r="T44" i="9" s="1"/>
  <c r="W43" i="9"/>
  <c r="S43" i="9" s="1"/>
  <c r="T43" i="9" s="1"/>
  <c r="S224" i="9"/>
  <c r="T224" i="9" s="1"/>
  <c r="S223" i="9"/>
  <c r="S200" i="9"/>
  <c r="T200" i="9" s="1"/>
  <c r="T228" i="9"/>
  <c r="T205" i="9"/>
  <c r="T229" i="9"/>
  <c r="T226" i="9"/>
  <c r="T204" i="9"/>
  <c r="T203" i="9"/>
  <c r="R201" i="9"/>
  <c r="S201" i="9" s="1"/>
  <c r="S225" i="9"/>
  <c r="S206" i="9"/>
  <c r="S202" i="9"/>
  <c r="T227" i="9"/>
  <c r="S10" i="9"/>
  <c r="T10" i="9" s="1"/>
  <c r="S9" i="9"/>
  <c r="T9" i="9" s="1"/>
  <c r="S8" i="9"/>
  <c r="T8" i="9" s="1"/>
  <c r="S760" i="10"/>
  <c r="T760" i="10" s="1"/>
  <c r="S759" i="10"/>
  <c r="T759" i="10" s="1"/>
  <c r="S758" i="10"/>
  <c r="T758" i="10" s="1"/>
  <c r="S757" i="10"/>
  <c r="T757" i="10" s="1"/>
  <c r="S755" i="10"/>
  <c r="T755" i="10" s="1"/>
  <c r="S754" i="10"/>
  <c r="T754" i="10" s="1"/>
  <c r="S730" i="10"/>
  <c r="S303" i="10"/>
  <c r="T303" i="10" s="1"/>
  <c r="S252" i="10"/>
  <c r="T252" i="10" s="1"/>
  <c r="S250" i="10"/>
  <c r="T250" i="10" s="1"/>
  <c r="S248" i="10"/>
  <c r="T248" i="10" s="1"/>
  <c r="S246" i="10"/>
  <c r="T246" i="10" s="1"/>
  <c r="S244" i="10"/>
  <c r="T244" i="10" s="1"/>
  <c r="S242" i="10"/>
  <c r="T242" i="10" s="1"/>
  <c r="S240" i="10"/>
  <c r="T240" i="10" s="1"/>
  <c r="S238" i="10"/>
  <c r="S236" i="10"/>
  <c r="T236" i="10" s="1"/>
  <c r="S234" i="10"/>
  <c r="T234" i="10" s="1"/>
  <c r="S213" i="10"/>
  <c r="T213" i="10" s="1"/>
  <c r="S211" i="10"/>
  <c r="T211" i="10" s="1"/>
  <c r="S106" i="10"/>
  <c r="T106" i="10" s="1"/>
  <c r="S99" i="10"/>
  <c r="T99" i="10" s="1"/>
  <c r="S97" i="10"/>
  <c r="T97" i="10" s="1"/>
  <c r="S95" i="10"/>
  <c r="T95" i="10" s="1"/>
  <c r="S93" i="10"/>
  <c r="T93" i="10" s="1"/>
  <c r="S91" i="10"/>
  <c r="T91" i="10" s="1"/>
  <c r="S89" i="10"/>
  <c r="T89" i="10" s="1"/>
  <c r="S87" i="10"/>
  <c r="T87" i="10" s="1"/>
  <c r="S85" i="10"/>
  <c r="S83" i="10"/>
  <c r="T83" i="10" s="1"/>
  <c r="S81" i="10"/>
  <c r="T81" i="10" s="1"/>
  <c r="S79" i="10"/>
  <c r="T79" i="10" s="1"/>
  <c r="S77" i="10"/>
  <c r="T77" i="10" s="1"/>
  <c r="S75" i="10"/>
  <c r="T75" i="10" s="1"/>
  <c r="S73" i="10"/>
  <c r="T73" i="10" s="1"/>
  <c r="S177" i="10"/>
  <c r="T177" i="10" s="1"/>
  <c r="S175" i="10"/>
  <c r="T175" i="10" s="1"/>
  <c r="S173" i="10"/>
  <c r="T173" i="10" s="1"/>
  <c r="S171" i="10"/>
  <c r="T171" i="10" s="1"/>
  <c r="S169" i="10"/>
  <c r="T169" i="10" s="1"/>
  <c r="S167" i="10"/>
  <c r="T167" i="10" s="1"/>
  <c r="S165" i="10"/>
  <c r="T165" i="10" s="1"/>
  <c r="S163" i="10"/>
  <c r="T163" i="10" s="1"/>
  <c r="S71" i="10"/>
  <c r="T71" i="10" s="1"/>
  <c r="S69" i="10"/>
  <c r="T69" i="10" s="1"/>
  <c r="S67" i="10"/>
  <c r="T67" i="10" s="1"/>
  <c r="S65" i="10"/>
  <c r="T65" i="10" s="1"/>
  <c r="S63" i="10"/>
  <c r="T63" i="10" s="1"/>
  <c r="S61" i="10"/>
  <c r="T61" i="10" s="1"/>
  <c r="S59" i="10"/>
  <c r="T59" i="10" s="1"/>
  <c r="S50" i="10"/>
  <c r="T50" i="10" s="1"/>
  <c r="S48" i="10"/>
  <c r="T48" i="10" s="1"/>
  <c r="S41" i="10"/>
  <c r="T41" i="10" s="1"/>
  <c r="S38" i="10"/>
  <c r="T38" i="10" s="1"/>
  <c r="S36" i="10"/>
  <c r="T36" i="10" s="1"/>
  <c r="S34" i="10"/>
  <c r="T34" i="10" s="1"/>
  <c r="S33" i="10"/>
  <c r="T33" i="10" s="1"/>
  <c r="S363" i="10"/>
  <c r="T363" i="10" s="1"/>
  <c r="S337" i="10"/>
  <c r="T337" i="10" s="1"/>
  <c r="S335" i="10"/>
  <c r="T335" i="10" s="1"/>
  <c r="S333" i="10"/>
  <c r="T333" i="10" s="1"/>
  <c r="S331" i="10"/>
  <c r="T331" i="10" s="1"/>
  <c r="S329" i="10"/>
  <c r="T329" i="10" s="1"/>
  <c r="S327" i="10"/>
  <c r="T327" i="10" s="1"/>
  <c r="S749" i="10"/>
  <c r="S377" i="10"/>
  <c r="T377" i="10" s="1"/>
  <c r="S375" i="10"/>
  <c r="T375" i="10" s="1"/>
  <c r="S373" i="10"/>
  <c r="T373" i="10" s="1"/>
  <c r="S360" i="10"/>
  <c r="T360" i="10" s="1"/>
  <c r="S358" i="10"/>
  <c r="T358" i="10" s="1"/>
  <c r="S345" i="10"/>
  <c r="T345" i="10" s="1"/>
  <c r="S343" i="10"/>
  <c r="T343" i="10" s="1"/>
  <c r="S326" i="10"/>
  <c r="T326" i="10" s="1"/>
  <c r="S324" i="10"/>
  <c r="T324" i="10" s="1"/>
  <c r="S323" i="10"/>
  <c r="T323" i="10" s="1"/>
  <c r="S322" i="10"/>
  <c r="T322" i="10" s="1"/>
  <c r="S320" i="10"/>
  <c r="T320" i="10" s="1"/>
  <c r="S318" i="10"/>
  <c r="T318" i="10" s="1"/>
  <c r="S316" i="10"/>
  <c r="T316" i="10" s="1"/>
  <c r="S314" i="10"/>
  <c r="T314" i="10" s="1"/>
  <c r="S312" i="10"/>
  <c r="T312" i="10" s="1"/>
  <c r="S309" i="10"/>
  <c r="T309" i="10" s="1"/>
  <c r="S298" i="10"/>
  <c r="T298" i="10" s="1"/>
  <c r="S296" i="10"/>
  <c r="T296" i="10" s="1"/>
  <c r="S294" i="10"/>
  <c r="T294" i="10" s="1"/>
  <c r="S292" i="10"/>
  <c r="T292" i="10" s="1"/>
  <c r="S290" i="10"/>
  <c r="T290" i="10" s="1"/>
  <c r="S288" i="10"/>
  <c r="T288" i="10" s="1"/>
  <c r="S286" i="10"/>
  <c r="T286" i="10" s="1"/>
  <c r="S284" i="10"/>
  <c r="T284" i="10" s="1"/>
  <c r="S282" i="10"/>
  <c r="T282" i="10" s="1"/>
  <c r="S280" i="10"/>
  <c r="T280" i="10" s="1"/>
  <c r="S278" i="10"/>
  <c r="T278" i="10" s="1"/>
  <c r="S276" i="10"/>
  <c r="T276" i="10" s="1"/>
  <c r="S274" i="10"/>
  <c r="T274" i="10" s="1"/>
  <c r="S272" i="10"/>
  <c r="T272" i="10" s="1"/>
  <c r="S270" i="10"/>
  <c r="T270" i="10" s="1"/>
  <c r="S113" i="10"/>
  <c r="T113" i="10" s="1"/>
  <c r="S111" i="10"/>
  <c r="T111" i="10" s="1"/>
  <c r="S108" i="10"/>
  <c r="T108" i="10" s="1"/>
  <c r="S43" i="10"/>
  <c r="T43" i="10" s="1"/>
  <c r="S29" i="10"/>
  <c r="T29" i="10" s="1"/>
  <c r="S753" i="10"/>
  <c r="T753" i="10" s="1"/>
  <c r="S752" i="10"/>
  <c r="T752" i="10" s="1"/>
  <c r="S751" i="10"/>
  <c r="T751" i="10" s="1"/>
  <c r="S750" i="10"/>
  <c r="T750" i="10" s="1"/>
  <c r="S747" i="10"/>
  <c r="T747" i="10" s="1"/>
  <c r="S745" i="10"/>
  <c r="T745" i="10" s="1"/>
  <c r="S732" i="10"/>
  <c r="T732" i="10" s="1"/>
  <c r="S728" i="10"/>
  <c r="T728" i="10" s="1"/>
  <c r="S726" i="10"/>
  <c r="T726" i="10" s="1"/>
  <c r="S724" i="10"/>
  <c r="T724" i="10" s="1"/>
  <c r="S720" i="10"/>
  <c r="T720" i="10" s="1"/>
  <c r="S718" i="10"/>
  <c r="T718" i="10" s="1"/>
  <c r="S716" i="10"/>
  <c r="T716" i="10" s="1"/>
  <c r="S714" i="10"/>
  <c r="T714" i="10" s="1"/>
  <c r="S712" i="10"/>
  <c r="T712" i="10" s="1"/>
  <c r="S710" i="10"/>
  <c r="T710" i="10" s="1"/>
  <c r="S708" i="10"/>
  <c r="T708" i="10" s="1"/>
  <c r="S706" i="10"/>
  <c r="T706" i="10" s="1"/>
  <c r="S704" i="10"/>
  <c r="T704" i="10" s="1"/>
  <c r="S702" i="10"/>
  <c r="T702" i="10" s="1"/>
  <c r="S700" i="10"/>
  <c r="T700" i="10" s="1"/>
  <c r="S698" i="10"/>
  <c r="T698" i="10" s="1"/>
  <c r="S696" i="10"/>
  <c r="T696" i="10" s="1"/>
  <c r="S694" i="10"/>
  <c r="T694" i="10" s="1"/>
  <c r="S693" i="10"/>
  <c r="T693" i="10" s="1"/>
  <c r="S689" i="10"/>
  <c r="T689" i="10" s="1"/>
  <c r="S687" i="10"/>
  <c r="T687" i="10" s="1"/>
  <c r="S685" i="10"/>
  <c r="T685" i="10" s="1"/>
  <c r="S683" i="10"/>
  <c r="T683" i="10" s="1"/>
  <c r="S682" i="10"/>
  <c r="T682" i="10" s="1"/>
  <c r="S680" i="10"/>
  <c r="T680" i="10" s="1"/>
  <c r="S679" i="10"/>
  <c r="T679" i="10" s="1"/>
  <c r="S677" i="10"/>
  <c r="T677" i="10" s="1"/>
  <c r="S675" i="10"/>
  <c r="T675" i="10" s="1"/>
  <c r="S673" i="10"/>
  <c r="T673" i="10" s="1"/>
  <c r="S671" i="10"/>
  <c r="T671" i="10" s="1"/>
  <c r="S669" i="10"/>
  <c r="T669" i="10" s="1"/>
  <c r="S667" i="10"/>
  <c r="T667" i="10" s="1"/>
  <c r="S665" i="10"/>
  <c r="T665" i="10" s="1"/>
  <c r="S663" i="10"/>
  <c r="T663" i="10" s="1"/>
  <c r="S661" i="10"/>
  <c r="T661" i="10" s="1"/>
  <c r="S659" i="10"/>
  <c r="T659" i="10" s="1"/>
  <c r="S657" i="10"/>
  <c r="T657" i="10" s="1"/>
  <c r="S655" i="10"/>
  <c r="T655" i="10" s="1"/>
  <c r="S653" i="10"/>
  <c r="T653" i="10" s="1"/>
  <c r="S651" i="10"/>
  <c r="T651" i="10" s="1"/>
  <c r="S649" i="10"/>
  <c r="T649" i="10" s="1"/>
  <c r="S647" i="10"/>
  <c r="T647" i="10" s="1"/>
  <c r="S645" i="10"/>
  <c r="T645" i="10" s="1"/>
  <c r="S643" i="10"/>
  <c r="T643" i="10" s="1"/>
  <c r="S641" i="10"/>
  <c r="T641" i="10" s="1"/>
  <c r="S639" i="10"/>
  <c r="T639" i="10" s="1"/>
  <c r="S637" i="10"/>
  <c r="T637" i="10" s="1"/>
  <c r="S635" i="10"/>
  <c r="T635" i="10" s="1"/>
  <c r="S633" i="10"/>
  <c r="T633" i="10" s="1"/>
  <c r="S631" i="10"/>
  <c r="T631" i="10" s="1"/>
  <c r="S629" i="10"/>
  <c r="T629" i="10" s="1"/>
  <c r="S627" i="10"/>
  <c r="T627" i="10" s="1"/>
  <c r="S625" i="10"/>
  <c r="S623" i="10"/>
  <c r="T623" i="10" s="1"/>
  <c r="S621" i="10"/>
  <c r="T621" i="10" s="1"/>
  <c r="S619" i="10"/>
  <c r="T619" i="10" s="1"/>
  <c r="S617" i="10"/>
  <c r="T617" i="10" s="1"/>
  <c r="S615" i="10"/>
  <c r="T615" i="10" s="1"/>
  <c r="S613" i="10"/>
  <c r="T613" i="10" s="1"/>
  <c r="S611" i="10"/>
  <c r="T611" i="10" s="1"/>
  <c r="S609" i="10"/>
  <c r="T609" i="10" s="1"/>
  <c r="S607" i="10"/>
  <c r="T607" i="10" s="1"/>
  <c r="S605" i="10"/>
  <c r="T605" i="10" s="1"/>
  <c r="S603" i="10"/>
  <c r="T603" i="10" s="1"/>
  <c r="S601" i="10"/>
  <c r="T601" i="10" s="1"/>
  <c r="S599" i="10"/>
  <c r="T599" i="10" s="1"/>
  <c r="S597" i="10"/>
  <c r="S595" i="10"/>
  <c r="T595" i="10" s="1"/>
  <c r="S593" i="10"/>
  <c r="T593" i="10" s="1"/>
  <c r="S591" i="10"/>
  <c r="T591" i="10" s="1"/>
  <c r="S589" i="10"/>
  <c r="T589" i="10" s="1"/>
  <c r="S587" i="10"/>
  <c r="T587" i="10" s="1"/>
  <c r="S585" i="10"/>
  <c r="T585" i="10" s="1"/>
  <c r="S583" i="10"/>
  <c r="T583" i="10" s="1"/>
  <c r="S581" i="10"/>
  <c r="S579" i="10"/>
  <c r="T579" i="10" s="1"/>
  <c r="S577" i="10"/>
  <c r="T577" i="10" s="1"/>
  <c r="S575" i="10"/>
  <c r="T575" i="10" s="1"/>
  <c r="S573" i="10"/>
  <c r="T573" i="10" s="1"/>
  <c r="S571" i="10"/>
  <c r="T571" i="10" s="1"/>
  <c r="S569" i="10"/>
  <c r="T569" i="10" s="1"/>
  <c r="S567" i="10"/>
  <c r="T567" i="10" s="1"/>
  <c r="S564" i="10"/>
  <c r="T564" i="10" s="1"/>
  <c r="S562" i="10"/>
  <c r="T562" i="10" s="1"/>
  <c r="S560" i="10"/>
  <c r="T560" i="10" s="1"/>
  <c r="S558" i="10"/>
  <c r="T558" i="10" s="1"/>
  <c r="S556" i="10"/>
  <c r="T556" i="10" s="1"/>
  <c r="S553" i="10"/>
  <c r="T553" i="10" s="1"/>
  <c r="S551" i="10"/>
  <c r="T551" i="10" s="1"/>
  <c r="S549" i="10"/>
  <c r="T549" i="10" s="1"/>
  <c r="S547" i="10"/>
  <c r="T547" i="10" s="1"/>
  <c r="S545" i="10"/>
  <c r="T545" i="10" s="1"/>
  <c r="S543" i="10"/>
  <c r="T543" i="10" s="1"/>
  <c r="S541" i="10"/>
  <c r="T541" i="10" s="1"/>
  <c r="S539" i="10"/>
  <c r="T539" i="10" s="1"/>
  <c r="S537" i="10"/>
  <c r="T537" i="10" s="1"/>
  <c r="S535" i="10"/>
  <c r="T535" i="10" s="1"/>
  <c r="S533" i="10"/>
  <c r="T533" i="10" s="1"/>
  <c r="S531" i="10"/>
  <c r="T531" i="10" s="1"/>
  <c r="S529" i="10"/>
  <c r="T529" i="10" s="1"/>
  <c r="S527" i="10"/>
  <c r="T527" i="10" s="1"/>
  <c r="S525" i="10"/>
  <c r="T525" i="10" s="1"/>
  <c r="S523" i="10"/>
  <c r="T523" i="10" s="1"/>
  <c r="S521" i="10"/>
  <c r="T521" i="10" s="1"/>
  <c r="S519" i="10"/>
  <c r="T519" i="10" s="1"/>
  <c r="S517" i="10"/>
  <c r="T517" i="10" s="1"/>
  <c r="S515" i="10"/>
  <c r="T515" i="10" s="1"/>
  <c r="S513" i="10"/>
  <c r="T513" i="10" s="1"/>
  <c r="S511" i="10"/>
  <c r="T511" i="10" s="1"/>
  <c r="S509" i="10"/>
  <c r="T509" i="10" s="1"/>
  <c r="S507" i="10"/>
  <c r="T507" i="10" s="1"/>
  <c r="S505" i="10"/>
  <c r="T505" i="10" s="1"/>
  <c r="S503" i="10"/>
  <c r="T503" i="10" s="1"/>
  <c r="S501" i="10"/>
  <c r="T501" i="10" s="1"/>
  <c r="S499" i="10"/>
  <c r="T499" i="10" s="1"/>
  <c r="S497" i="10"/>
  <c r="T497" i="10" s="1"/>
  <c r="S495" i="10"/>
  <c r="T495" i="10" s="1"/>
  <c r="S493" i="10"/>
  <c r="T493" i="10" s="1"/>
  <c r="S491" i="10"/>
  <c r="T491" i="10" s="1"/>
  <c r="S489" i="10"/>
  <c r="T489" i="10" s="1"/>
  <c r="S487" i="10"/>
  <c r="T487" i="10" s="1"/>
  <c r="S485" i="10"/>
  <c r="T485" i="10" s="1"/>
  <c r="S483" i="10"/>
  <c r="T483" i="10" s="1"/>
  <c r="S481" i="10"/>
  <c r="T481" i="10" s="1"/>
  <c r="S479" i="10"/>
  <c r="T479" i="10" s="1"/>
  <c r="S477" i="10"/>
  <c r="T477" i="10" s="1"/>
  <c r="S475" i="10"/>
  <c r="T475" i="10" s="1"/>
  <c r="S473" i="10"/>
  <c r="T473" i="10" s="1"/>
  <c r="S471" i="10"/>
  <c r="T471" i="10" s="1"/>
  <c r="S469" i="10"/>
  <c r="T469" i="10" s="1"/>
  <c r="S467" i="10"/>
  <c r="T467" i="10" s="1"/>
  <c r="S465" i="10"/>
  <c r="T465" i="10" s="1"/>
  <c r="S463" i="10"/>
  <c r="T463" i="10" s="1"/>
  <c r="S461" i="10"/>
  <c r="T461" i="10" s="1"/>
  <c r="S459" i="10"/>
  <c r="T459" i="10" s="1"/>
  <c r="S457" i="10"/>
  <c r="T457" i="10" s="1"/>
  <c r="S454" i="10"/>
  <c r="T454" i="10" s="1"/>
  <c r="S452" i="10"/>
  <c r="T452" i="10" s="1"/>
  <c r="S450" i="10"/>
  <c r="T450" i="10" s="1"/>
  <c r="S448" i="10"/>
  <c r="T448" i="10" s="1"/>
  <c r="S446" i="10"/>
  <c r="T446" i="10" s="1"/>
  <c r="S444" i="10"/>
  <c r="T444" i="10" s="1"/>
  <c r="S442" i="10"/>
  <c r="T442" i="10" s="1"/>
  <c r="S440" i="10"/>
  <c r="T440" i="10" s="1"/>
  <c r="S438" i="10"/>
  <c r="T438" i="10" s="1"/>
  <c r="S436" i="10"/>
  <c r="T436" i="10" s="1"/>
  <c r="S434" i="10"/>
  <c r="T434" i="10" s="1"/>
  <c r="S432" i="10"/>
  <c r="T432" i="10" s="1"/>
  <c r="S430" i="10"/>
  <c r="T430" i="10" s="1"/>
  <c r="S428" i="10"/>
  <c r="T428" i="10" s="1"/>
  <c r="S426" i="10"/>
  <c r="T426" i="10" s="1"/>
  <c r="S424" i="10"/>
  <c r="T424" i="10" s="1"/>
  <c r="S422" i="10"/>
  <c r="T422" i="10" s="1"/>
  <c r="S420" i="10"/>
  <c r="T420" i="10" s="1"/>
  <c r="S418" i="10"/>
  <c r="T418" i="10" s="1"/>
  <c r="S416" i="10"/>
  <c r="T416" i="10" s="1"/>
  <c r="S414" i="10"/>
  <c r="T414" i="10" s="1"/>
  <c r="S412" i="10"/>
  <c r="T412" i="10" s="1"/>
  <c r="S410" i="10"/>
  <c r="T410" i="10" s="1"/>
  <c r="S408" i="10"/>
  <c r="T408" i="10" s="1"/>
  <c r="S405" i="10"/>
  <c r="T405" i="10" s="1"/>
  <c r="S403" i="10"/>
  <c r="T403" i="10" s="1"/>
  <c r="S401" i="10"/>
  <c r="T401" i="10" s="1"/>
  <c r="S399" i="10"/>
  <c r="T399" i="10" s="1"/>
  <c r="S396" i="10"/>
  <c r="T396" i="10" s="1"/>
  <c r="S394" i="10"/>
  <c r="T394" i="10" s="1"/>
  <c r="S392" i="10"/>
  <c r="T392" i="10" s="1"/>
  <c r="S390" i="10"/>
  <c r="T390" i="10" s="1"/>
  <c r="S388" i="10"/>
  <c r="T388" i="10" s="1"/>
  <c r="S386" i="10"/>
  <c r="T386" i="10" s="1"/>
  <c r="S384" i="10"/>
  <c r="T384" i="10" s="1"/>
  <c r="S382" i="10"/>
  <c r="T382" i="10" s="1"/>
  <c r="S380" i="10"/>
  <c r="T380" i="10" s="1"/>
  <c r="S321" i="10"/>
  <c r="T321" i="10" s="1"/>
  <c r="S319" i="10"/>
  <c r="T319" i="10" s="1"/>
  <c r="S317" i="10"/>
  <c r="T317" i="10" s="1"/>
  <c r="S315" i="10"/>
  <c r="T315" i="10" s="1"/>
  <c r="S313" i="10"/>
  <c r="T313" i="10" s="1"/>
  <c r="S311" i="10"/>
  <c r="T311" i="10" s="1"/>
  <c r="S310" i="10"/>
  <c r="T310" i="10" s="1"/>
  <c r="S307" i="10"/>
  <c r="T307" i="10" s="1"/>
  <c r="S297" i="10"/>
  <c r="T297" i="10" s="1"/>
  <c r="S295" i="10"/>
  <c r="S293" i="10"/>
  <c r="T293" i="10" s="1"/>
  <c r="S291" i="10"/>
  <c r="T291" i="10" s="1"/>
  <c r="S289" i="10"/>
  <c r="T289" i="10" s="1"/>
  <c r="S287" i="10"/>
  <c r="T287" i="10" s="1"/>
  <c r="S285" i="10"/>
  <c r="T285" i="10" s="1"/>
  <c r="S283" i="10"/>
  <c r="T283" i="10" s="1"/>
  <c r="S281" i="10"/>
  <c r="T281" i="10" s="1"/>
  <c r="S279" i="10"/>
  <c r="T279" i="10" s="1"/>
  <c r="S277" i="10"/>
  <c r="T277" i="10" s="1"/>
  <c r="S275" i="10"/>
  <c r="T275" i="10" s="1"/>
  <c r="S273" i="10"/>
  <c r="T273" i="10" s="1"/>
  <c r="S271" i="10"/>
  <c r="T271" i="10" s="1"/>
  <c r="S269" i="10"/>
  <c r="T269" i="10" s="1"/>
  <c r="S267" i="10"/>
  <c r="T267" i="10" s="1"/>
  <c r="S265" i="10"/>
  <c r="T265" i="10" s="1"/>
  <c r="S263" i="10"/>
  <c r="T263" i="10" s="1"/>
  <c r="S261" i="10"/>
  <c r="T261" i="10" s="1"/>
  <c r="S259" i="10"/>
  <c r="T259" i="10" s="1"/>
  <c r="S257" i="10"/>
  <c r="T257" i="10" s="1"/>
  <c r="S255" i="10"/>
  <c r="T255" i="10" s="1"/>
  <c r="S253" i="10"/>
  <c r="T253" i="10" s="1"/>
  <c r="S251" i="10"/>
  <c r="T251" i="10" s="1"/>
  <c r="S249" i="10"/>
  <c r="T249" i="10" s="1"/>
  <c r="S247" i="10"/>
  <c r="T247" i="10" s="1"/>
  <c r="S245" i="10"/>
  <c r="T245" i="10" s="1"/>
  <c r="S243" i="10"/>
  <c r="T243" i="10" s="1"/>
  <c r="S241" i="10"/>
  <c r="T241" i="10" s="1"/>
  <c r="S239" i="10"/>
  <c r="T239" i="10" s="1"/>
  <c r="S237" i="10"/>
  <c r="T237" i="10" s="1"/>
  <c r="S235" i="10"/>
  <c r="T235" i="10" s="1"/>
  <c r="S233" i="10"/>
  <c r="T233" i="10" s="1"/>
  <c r="S210" i="10"/>
  <c r="T210" i="10" s="1"/>
  <c r="S208" i="10"/>
  <c r="T208" i="10" s="1"/>
  <c r="S199" i="10"/>
  <c r="T199" i="10" s="1"/>
  <c r="S196" i="10"/>
  <c r="T196" i="10" s="1"/>
  <c r="S195" i="10"/>
  <c r="T195" i="10" s="1"/>
  <c r="S194" i="10"/>
  <c r="T194" i="10" s="1"/>
  <c r="S192" i="10"/>
  <c r="T192" i="10" s="1"/>
  <c r="S190" i="10"/>
  <c r="T190" i="10" s="1"/>
  <c r="S185" i="10"/>
  <c r="T185" i="10" s="1"/>
  <c r="S182" i="10"/>
  <c r="T182" i="10" s="1"/>
  <c r="S180" i="10"/>
  <c r="T180" i="10" s="1"/>
  <c r="S149" i="10"/>
  <c r="T149" i="10" s="1"/>
  <c r="S147" i="10"/>
  <c r="T147" i="10" s="1"/>
  <c r="S145" i="10"/>
  <c r="T145" i="10" s="1"/>
  <c r="S143" i="10"/>
  <c r="T143" i="10" s="1"/>
  <c r="S141" i="10"/>
  <c r="T141" i="10" s="1"/>
  <c r="S139" i="10"/>
  <c r="T139" i="10" s="1"/>
  <c r="S137" i="10"/>
  <c r="T137" i="10" s="1"/>
  <c r="S134" i="10"/>
  <c r="T134" i="10" s="1"/>
  <c r="S128" i="10"/>
  <c r="T128" i="10" s="1"/>
  <c r="S126" i="10"/>
  <c r="T126" i="10" s="1"/>
  <c r="S124" i="10"/>
  <c r="T124" i="10" s="1"/>
  <c r="S121" i="10"/>
  <c r="T121" i="10" s="1"/>
  <c r="S118" i="10"/>
  <c r="T118" i="10" s="1"/>
  <c r="S56" i="10"/>
  <c r="T56" i="10" s="1"/>
  <c r="S27" i="10"/>
  <c r="T27" i="10" s="1"/>
  <c r="S26" i="10"/>
  <c r="T26" i="10" s="1"/>
  <c r="S25" i="10"/>
  <c r="T25" i="10" s="1"/>
  <c r="S24" i="10"/>
  <c r="T24" i="10" s="1"/>
  <c r="S20" i="10"/>
  <c r="T20" i="10" s="1"/>
  <c r="S14" i="10"/>
  <c r="T14" i="10" s="1"/>
  <c r="S12" i="10"/>
  <c r="T12" i="10" s="1"/>
  <c r="S10" i="10"/>
  <c r="T10" i="10" s="1"/>
  <c r="S9" i="10"/>
  <c r="S748" i="10"/>
  <c r="T748" i="10" s="1"/>
  <c r="S746" i="10"/>
  <c r="S744" i="10"/>
  <c r="T744" i="10" s="1"/>
  <c r="S733" i="10"/>
  <c r="T733" i="10" s="1"/>
  <c r="S731" i="10"/>
  <c r="T731" i="10" s="1"/>
  <c r="S729" i="10"/>
  <c r="T729" i="10" s="1"/>
  <c r="S727" i="10"/>
  <c r="T727" i="10" s="1"/>
  <c r="S725" i="10"/>
  <c r="T725" i="10" s="1"/>
  <c r="S721" i="10"/>
  <c r="T721" i="10" s="1"/>
  <c r="S719" i="10"/>
  <c r="T719" i="10" s="1"/>
  <c r="S717" i="10"/>
  <c r="T717" i="10" s="1"/>
  <c r="S715" i="10"/>
  <c r="T715" i="10" s="1"/>
  <c r="S713" i="10"/>
  <c r="T713" i="10" s="1"/>
  <c r="S711" i="10"/>
  <c r="T711" i="10" s="1"/>
  <c r="S709" i="10"/>
  <c r="T709" i="10" s="1"/>
  <c r="S707" i="10"/>
  <c r="T707" i="10" s="1"/>
  <c r="S705" i="10"/>
  <c r="T705" i="10" s="1"/>
  <c r="S703" i="10"/>
  <c r="T703" i="10" s="1"/>
  <c r="S701" i="10"/>
  <c r="T701" i="10" s="1"/>
  <c r="S699" i="10"/>
  <c r="T699" i="10" s="1"/>
  <c r="S697" i="10"/>
  <c r="T697" i="10" s="1"/>
  <c r="S695" i="10"/>
  <c r="T695" i="10" s="1"/>
  <c r="S692" i="10"/>
  <c r="T692" i="10" s="1"/>
  <c r="S688" i="10"/>
  <c r="T688" i="10" s="1"/>
  <c r="S686" i="10"/>
  <c r="T686" i="10" s="1"/>
  <c r="S684" i="10"/>
  <c r="T684" i="10" s="1"/>
  <c r="S678" i="10"/>
  <c r="T678" i="10" s="1"/>
  <c r="S676" i="10"/>
  <c r="T676" i="10" s="1"/>
  <c r="S674" i="10"/>
  <c r="T674" i="10" s="1"/>
  <c r="S672" i="10"/>
  <c r="T672" i="10" s="1"/>
  <c r="S670" i="10"/>
  <c r="T670" i="10" s="1"/>
  <c r="S668" i="10"/>
  <c r="T668" i="10" s="1"/>
  <c r="S666" i="10"/>
  <c r="T666" i="10" s="1"/>
  <c r="S664" i="10"/>
  <c r="T664" i="10" s="1"/>
  <c r="S662" i="10"/>
  <c r="T662" i="10" s="1"/>
  <c r="S660" i="10"/>
  <c r="T660" i="10" s="1"/>
  <c r="S658" i="10"/>
  <c r="T658" i="10" s="1"/>
  <c r="S656" i="10"/>
  <c r="T656" i="10" s="1"/>
  <c r="S654" i="10"/>
  <c r="T654" i="10" s="1"/>
  <c r="S652" i="10"/>
  <c r="T652" i="10" s="1"/>
  <c r="S650" i="10"/>
  <c r="T650" i="10" s="1"/>
  <c r="S648" i="10"/>
  <c r="T648" i="10" s="1"/>
  <c r="S646" i="10"/>
  <c r="T646" i="10" s="1"/>
  <c r="S644" i="10"/>
  <c r="T644" i="10" s="1"/>
  <c r="S642" i="10"/>
  <c r="T642" i="10" s="1"/>
  <c r="S640" i="10"/>
  <c r="T640" i="10" s="1"/>
  <c r="S638" i="10"/>
  <c r="T638" i="10" s="1"/>
  <c r="S636" i="10"/>
  <c r="T636" i="10" s="1"/>
  <c r="S634" i="10"/>
  <c r="T634" i="10" s="1"/>
  <c r="S632" i="10"/>
  <c r="T632" i="10" s="1"/>
  <c r="S630" i="10"/>
  <c r="T630" i="10" s="1"/>
  <c r="S628" i="10"/>
  <c r="T628" i="10" s="1"/>
  <c r="S626" i="10"/>
  <c r="T626" i="10" s="1"/>
  <c r="S624" i="10"/>
  <c r="T624" i="10" s="1"/>
  <c r="S622" i="10"/>
  <c r="T622" i="10" s="1"/>
  <c r="S620" i="10"/>
  <c r="T620" i="10" s="1"/>
  <c r="S618" i="10"/>
  <c r="T618" i="10" s="1"/>
  <c r="S616" i="10"/>
  <c r="T616" i="10" s="1"/>
  <c r="S614" i="10"/>
  <c r="T614" i="10" s="1"/>
  <c r="S612" i="10"/>
  <c r="T612" i="10" s="1"/>
  <c r="S610" i="10"/>
  <c r="T610" i="10" s="1"/>
  <c r="S608" i="10"/>
  <c r="T608" i="10" s="1"/>
  <c r="S606" i="10"/>
  <c r="T606" i="10" s="1"/>
  <c r="S604" i="10"/>
  <c r="T604" i="10" s="1"/>
  <c r="S602" i="10"/>
  <c r="T602" i="10" s="1"/>
  <c r="S600" i="10"/>
  <c r="T600" i="10" s="1"/>
  <c r="S598" i="10"/>
  <c r="T598" i="10" s="1"/>
  <c r="S596" i="10"/>
  <c r="T596" i="10" s="1"/>
  <c r="S594" i="10"/>
  <c r="T594" i="10" s="1"/>
  <c r="S592" i="10"/>
  <c r="T592" i="10" s="1"/>
  <c r="S590" i="10"/>
  <c r="T590" i="10" s="1"/>
  <c r="S588" i="10"/>
  <c r="T588" i="10" s="1"/>
  <c r="S586" i="10"/>
  <c r="T586" i="10" s="1"/>
  <c r="S584" i="10"/>
  <c r="T584" i="10" s="1"/>
  <c r="S582" i="10"/>
  <c r="T582" i="10" s="1"/>
  <c r="S580" i="10"/>
  <c r="T580" i="10" s="1"/>
  <c r="S578" i="10"/>
  <c r="T578" i="10" s="1"/>
  <c r="S576" i="10"/>
  <c r="T576" i="10" s="1"/>
  <c r="S574" i="10"/>
  <c r="T574" i="10" s="1"/>
  <c r="S572" i="10"/>
  <c r="T572" i="10" s="1"/>
  <c r="S570" i="10"/>
  <c r="T570" i="10" s="1"/>
  <c r="S568" i="10"/>
  <c r="T568" i="10" s="1"/>
  <c r="S566" i="10"/>
  <c r="T566" i="10" s="1"/>
  <c r="S565" i="10"/>
  <c r="T565" i="10" s="1"/>
  <c r="S563" i="10"/>
  <c r="T563" i="10" s="1"/>
  <c r="S561" i="10"/>
  <c r="T561" i="10" s="1"/>
  <c r="S559" i="10"/>
  <c r="T559" i="10" s="1"/>
  <c r="S557" i="10"/>
  <c r="T557" i="10" s="1"/>
  <c r="S555" i="10"/>
  <c r="T555" i="10" s="1"/>
  <c r="S554" i="10"/>
  <c r="T554" i="10" s="1"/>
  <c r="S552" i="10"/>
  <c r="T552" i="10" s="1"/>
  <c r="S550" i="10"/>
  <c r="T550" i="10" s="1"/>
  <c r="S548" i="10"/>
  <c r="T548" i="10" s="1"/>
  <c r="S546" i="10"/>
  <c r="T546" i="10" s="1"/>
  <c r="S544" i="10"/>
  <c r="T544" i="10" s="1"/>
  <c r="S542" i="10"/>
  <c r="T542" i="10" s="1"/>
  <c r="S540" i="10"/>
  <c r="T540" i="10" s="1"/>
  <c r="S538" i="10"/>
  <c r="T538" i="10" s="1"/>
  <c r="S536" i="10"/>
  <c r="T536" i="10" s="1"/>
  <c r="S534" i="10"/>
  <c r="T534" i="10" s="1"/>
  <c r="S532" i="10"/>
  <c r="T532" i="10" s="1"/>
  <c r="S530" i="10"/>
  <c r="T530" i="10" s="1"/>
  <c r="S528" i="10"/>
  <c r="T528" i="10" s="1"/>
  <c r="S526" i="10"/>
  <c r="T526" i="10" s="1"/>
  <c r="S524" i="10"/>
  <c r="T524" i="10" s="1"/>
  <c r="S522" i="10"/>
  <c r="T522" i="10" s="1"/>
  <c r="S520" i="10"/>
  <c r="T520" i="10" s="1"/>
  <c r="S518" i="10"/>
  <c r="T518" i="10" s="1"/>
  <c r="S516" i="10"/>
  <c r="T516" i="10" s="1"/>
  <c r="S514" i="10"/>
  <c r="T514" i="10" s="1"/>
  <c r="S512" i="10"/>
  <c r="T512" i="10" s="1"/>
  <c r="S510" i="10"/>
  <c r="T510" i="10" s="1"/>
  <c r="S508" i="10"/>
  <c r="T508" i="10" s="1"/>
  <c r="S506" i="10"/>
  <c r="T506" i="10" s="1"/>
  <c r="S504" i="10"/>
  <c r="T504" i="10" s="1"/>
  <c r="S502" i="10"/>
  <c r="T502" i="10" s="1"/>
  <c r="S500" i="10"/>
  <c r="T500" i="10" s="1"/>
  <c r="S498" i="10"/>
  <c r="T498" i="10" s="1"/>
  <c r="S496" i="10"/>
  <c r="T496" i="10" s="1"/>
  <c r="S494" i="10"/>
  <c r="T494" i="10" s="1"/>
  <c r="S492" i="10"/>
  <c r="T492" i="10" s="1"/>
  <c r="S490" i="10"/>
  <c r="T490" i="10" s="1"/>
  <c r="S488" i="10"/>
  <c r="T488" i="10" s="1"/>
  <c r="S486" i="10"/>
  <c r="T486" i="10" s="1"/>
  <c r="S484" i="10"/>
  <c r="T484" i="10" s="1"/>
  <c r="S482" i="10"/>
  <c r="T482" i="10" s="1"/>
  <c r="S480" i="10"/>
  <c r="T480" i="10" s="1"/>
  <c r="S478" i="10"/>
  <c r="T478" i="10" s="1"/>
  <c r="S476" i="10"/>
  <c r="T476" i="10" s="1"/>
  <c r="S474" i="10"/>
  <c r="T474" i="10" s="1"/>
  <c r="S472" i="10"/>
  <c r="T472" i="10" s="1"/>
  <c r="S470" i="10"/>
  <c r="T470" i="10" s="1"/>
  <c r="S468" i="10"/>
  <c r="T468" i="10" s="1"/>
  <c r="S466" i="10"/>
  <c r="T466" i="10" s="1"/>
  <c r="S464" i="10"/>
  <c r="T464" i="10" s="1"/>
  <c r="S462" i="10"/>
  <c r="T462" i="10" s="1"/>
  <c r="S460" i="10"/>
  <c r="T460" i="10" s="1"/>
  <c r="S458" i="10"/>
  <c r="T458" i="10" s="1"/>
  <c r="S456" i="10"/>
  <c r="T456" i="10" s="1"/>
  <c r="S455" i="10"/>
  <c r="T455" i="10" s="1"/>
  <c r="S453" i="10"/>
  <c r="T453" i="10" s="1"/>
  <c r="S451" i="10"/>
  <c r="T451" i="10" s="1"/>
  <c r="S449" i="10"/>
  <c r="T449" i="10" s="1"/>
  <c r="S447" i="10"/>
  <c r="T447" i="10" s="1"/>
  <c r="S445" i="10"/>
  <c r="T445" i="10" s="1"/>
  <c r="S443" i="10"/>
  <c r="T443" i="10" s="1"/>
  <c r="S441" i="10"/>
  <c r="T441" i="10" s="1"/>
  <c r="S439" i="10"/>
  <c r="T439" i="10" s="1"/>
  <c r="S437" i="10"/>
  <c r="T437" i="10" s="1"/>
  <c r="S435" i="10"/>
  <c r="T435" i="10" s="1"/>
  <c r="S433" i="10"/>
  <c r="T433" i="10" s="1"/>
  <c r="S431" i="10"/>
  <c r="T431" i="10" s="1"/>
  <c r="S429" i="10"/>
  <c r="T429" i="10" s="1"/>
  <c r="S427" i="10"/>
  <c r="T427" i="10" s="1"/>
  <c r="S425" i="10"/>
  <c r="T425" i="10" s="1"/>
  <c r="S423" i="10"/>
  <c r="T423" i="10" s="1"/>
  <c r="S421" i="10"/>
  <c r="T421" i="10" s="1"/>
  <c r="S419" i="10"/>
  <c r="T419" i="10" s="1"/>
  <c r="S417" i="10"/>
  <c r="T417" i="10" s="1"/>
  <c r="S415" i="10"/>
  <c r="T415" i="10" s="1"/>
  <c r="S413" i="10"/>
  <c r="T413" i="10" s="1"/>
  <c r="S411" i="10"/>
  <c r="T411" i="10" s="1"/>
  <c r="S409" i="10"/>
  <c r="T409" i="10" s="1"/>
  <c r="S407" i="10"/>
  <c r="T407" i="10" s="1"/>
  <c r="S404" i="10"/>
  <c r="T404" i="10" s="1"/>
  <c r="S402" i="10"/>
  <c r="T402" i="10" s="1"/>
  <c r="S400" i="10"/>
  <c r="T400" i="10" s="1"/>
  <c r="S398" i="10"/>
  <c r="T398" i="10" s="1"/>
  <c r="S397" i="10"/>
  <c r="T397" i="10" s="1"/>
  <c r="S395" i="10"/>
  <c r="T395" i="10" s="1"/>
  <c r="S393" i="10"/>
  <c r="T393" i="10" s="1"/>
  <c r="S391" i="10"/>
  <c r="T391" i="10" s="1"/>
  <c r="S389" i="10"/>
  <c r="T389" i="10" s="1"/>
  <c r="S387" i="10"/>
  <c r="T387" i="10" s="1"/>
  <c r="S385" i="10"/>
  <c r="T385" i="10" s="1"/>
  <c r="S383" i="10"/>
  <c r="T383" i="10" s="1"/>
  <c r="S378" i="10"/>
  <c r="T378" i="10" s="1"/>
  <c r="S376" i="10"/>
  <c r="T376" i="10" s="1"/>
  <c r="S374" i="10"/>
  <c r="T374" i="10" s="1"/>
  <c r="S372" i="10"/>
  <c r="T372" i="10" s="1"/>
  <c r="S369" i="10"/>
  <c r="T369" i="10" s="1"/>
  <c r="S367" i="10"/>
  <c r="T367" i="10" s="1"/>
  <c r="S365" i="10"/>
  <c r="T365" i="10" s="1"/>
  <c r="S364" i="10"/>
  <c r="T364" i="10" s="1"/>
  <c r="S359" i="10"/>
  <c r="T359" i="10" s="1"/>
  <c r="S355" i="10"/>
  <c r="T355" i="10" s="1"/>
  <c r="S352" i="10"/>
  <c r="T352" i="10" s="1"/>
  <c r="S350" i="10"/>
  <c r="T350" i="10" s="1"/>
  <c r="S344" i="10"/>
  <c r="T344" i="10" s="1"/>
  <c r="S342" i="10"/>
  <c r="T342" i="10" s="1"/>
  <c r="S340" i="10"/>
  <c r="T340" i="10" s="1"/>
  <c r="S336" i="10"/>
  <c r="T336" i="10" s="1"/>
  <c r="S334" i="10"/>
  <c r="T334" i="10" s="1"/>
  <c r="S332" i="10"/>
  <c r="T332" i="10" s="1"/>
  <c r="S330" i="10"/>
  <c r="T330" i="10" s="1"/>
  <c r="S328" i="10"/>
  <c r="T328" i="10" s="1"/>
  <c r="S325" i="10"/>
  <c r="T325" i="10" s="1"/>
  <c r="S305" i="10"/>
  <c r="T305" i="10" s="1"/>
  <c r="S212" i="10"/>
  <c r="T212" i="10" s="1"/>
  <c r="S268" i="10"/>
  <c r="T268" i="10" s="1"/>
  <c r="S266" i="10"/>
  <c r="T266" i="10" s="1"/>
  <c r="S264" i="10"/>
  <c r="T264" i="10" s="1"/>
  <c r="S262" i="10"/>
  <c r="T262" i="10" s="1"/>
  <c r="S260" i="10"/>
  <c r="T260" i="10" s="1"/>
  <c r="S258" i="10"/>
  <c r="T258" i="10" s="1"/>
  <c r="S256" i="10"/>
  <c r="T256" i="10" s="1"/>
  <c r="S254" i="10"/>
  <c r="T254" i="10" s="1"/>
  <c r="S209" i="10"/>
  <c r="T209" i="10" s="1"/>
  <c r="S207" i="10"/>
  <c r="T207" i="10" s="1"/>
  <c r="S200" i="10"/>
  <c r="T200" i="10" s="1"/>
  <c r="S198" i="10"/>
  <c r="T198" i="10" s="1"/>
  <c r="S197" i="10"/>
  <c r="T197" i="10" s="1"/>
  <c r="S193" i="10"/>
  <c r="T193" i="10" s="1"/>
  <c r="S191" i="10"/>
  <c r="T191" i="10" s="1"/>
  <c r="S187" i="10"/>
  <c r="T187" i="10" s="1"/>
  <c r="S184" i="10"/>
  <c r="T184" i="10" s="1"/>
  <c r="S181" i="10"/>
  <c r="T181" i="10" s="1"/>
  <c r="S178" i="10"/>
  <c r="T178" i="10" s="1"/>
  <c r="S174" i="10"/>
  <c r="T174" i="10" s="1"/>
  <c r="S172" i="10"/>
  <c r="T172" i="10" s="1"/>
  <c r="S170" i="10"/>
  <c r="T170" i="10" s="1"/>
  <c r="S168" i="10"/>
  <c r="T168" i="10" s="1"/>
  <c r="S166" i="10"/>
  <c r="T166" i="10" s="1"/>
  <c r="S164" i="10"/>
  <c r="T164" i="10" s="1"/>
  <c r="S162" i="10"/>
  <c r="T162" i="10" s="1"/>
  <c r="S151" i="10"/>
  <c r="T151" i="10" s="1"/>
  <c r="S148" i="10"/>
  <c r="T148" i="10" s="1"/>
  <c r="S146" i="10"/>
  <c r="T146" i="10" s="1"/>
  <c r="S144" i="10"/>
  <c r="T144" i="10" s="1"/>
  <c r="S142" i="10"/>
  <c r="T142" i="10" s="1"/>
  <c r="S140" i="10"/>
  <c r="T140" i="10" s="1"/>
  <c r="S138" i="10"/>
  <c r="T138" i="10" s="1"/>
  <c r="S136" i="10"/>
  <c r="T136" i="10" s="1"/>
  <c r="S135" i="10"/>
  <c r="T135" i="10" s="1"/>
  <c r="S133" i="10"/>
  <c r="T133" i="10" s="1"/>
  <c r="S131" i="10"/>
  <c r="T131" i="10" s="1"/>
  <c r="S127" i="10"/>
  <c r="T127" i="10" s="1"/>
  <c r="S125" i="10"/>
  <c r="T125" i="10" s="1"/>
  <c r="S123" i="10"/>
  <c r="T123" i="10" s="1"/>
  <c r="S122" i="10"/>
  <c r="T122" i="10" s="1"/>
  <c r="S120" i="10"/>
  <c r="T120" i="10" s="1"/>
  <c r="S119" i="10"/>
  <c r="T119" i="10" s="1"/>
  <c r="S117" i="10"/>
  <c r="T117" i="10" s="1"/>
  <c r="S116" i="10"/>
  <c r="T116" i="10" s="1"/>
  <c r="S112" i="10"/>
  <c r="T112" i="10" s="1"/>
  <c r="S100" i="10"/>
  <c r="T100" i="10" s="1"/>
  <c r="S98" i="10"/>
  <c r="T98" i="10" s="1"/>
  <c r="S96" i="10"/>
  <c r="T96" i="10" s="1"/>
  <c r="S94" i="10"/>
  <c r="T94" i="10" s="1"/>
  <c r="S92" i="10"/>
  <c r="T92" i="10" s="1"/>
  <c r="S90" i="10"/>
  <c r="T90" i="10" s="1"/>
  <c r="S88" i="10"/>
  <c r="T88" i="10" s="1"/>
  <c r="S86" i="10"/>
  <c r="T86" i="10" s="1"/>
  <c r="S84" i="10"/>
  <c r="T84" i="10" s="1"/>
  <c r="S82" i="10"/>
  <c r="T82" i="10" s="1"/>
  <c r="S80" i="10"/>
  <c r="T80" i="10" s="1"/>
  <c r="S78" i="10"/>
  <c r="T78" i="10" s="1"/>
  <c r="S76" i="10"/>
  <c r="T76" i="10" s="1"/>
  <c r="S74" i="10"/>
  <c r="T74" i="10" s="1"/>
  <c r="S72" i="10"/>
  <c r="T72" i="10" s="1"/>
  <c r="S70" i="10"/>
  <c r="T70" i="10" s="1"/>
  <c r="S68" i="10"/>
  <c r="T68" i="10" s="1"/>
  <c r="S66" i="10"/>
  <c r="T66" i="10" s="1"/>
  <c r="S64" i="10"/>
  <c r="T64" i="10" s="1"/>
  <c r="S62" i="10"/>
  <c r="T62" i="10" s="1"/>
  <c r="S60" i="10"/>
  <c r="T60" i="10" s="1"/>
  <c r="S51" i="10"/>
  <c r="T51" i="10" s="1"/>
  <c r="S49" i="10"/>
  <c r="T49" i="10" s="1"/>
  <c r="S47" i="10"/>
  <c r="T47" i="10" s="1"/>
  <c r="S44" i="10"/>
  <c r="T44" i="10" s="1"/>
  <c r="S40" i="10"/>
  <c r="T40" i="10" s="1"/>
  <c r="S39" i="10"/>
  <c r="T39" i="10" s="1"/>
  <c r="S37" i="10"/>
  <c r="T37" i="10" s="1"/>
  <c r="S35" i="10"/>
  <c r="T35" i="10" s="1"/>
  <c r="S22" i="10"/>
  <c r="T22" i="10" s="1"/>
  <c r="S19" i="10"/>
  <c r="T19" i="10" s="1"/>
  <c r="S18" i="10"/>
  <c r="T18" i="10" s="1"/>
  <c r="S17" i="10"/>
  <c r="T17" i="10" s="1"/>
  <c r="S13" i="10"/>
  <c r="T13" i="10" s="1"/>
  <c r="S11" i="10"/>
  <c r="T11" i="10" s="1"/>
  <c r="T749" i="10"/>
  <c r="T746" i="10"/>
  <c r="T730" i="10"/>
  <c r="S756" i="10"/>
  <c r="S681" i="10"/>
  <c r="T625" i="10"/>
  <c r="T597" i="10"/>
  <c r="T581" i="10"/>
  <c r="T370" i="10"/>
  <c r="T368" i="10"/>
  <c r="T366" i="10"/>
  <c r="T295" i="10"/>
  <c r="T353" i="10"/>
  <c r="T351" i="10"/>
  <c r="T349" i="10"/>
  <c r="T238" i="10"/>
  <c r="T179" i="10"/>
  <c r="S362" i="10"/>
  <c r="T155" i="10"/>
  <c r="T23" i="10"/>
  <c r="T85" i="10"/>
  <c r="T30" i="10"/>
  <c r="Q60" i="7"/>
  <c r="S20" i="1" l="1"/>
  <c r="T20" i="1"/>
  <c r="S120" i="9"/>
  <c r="T120" i="9" s="1"/>
  <c r="N966" i="10"/>
  <c r="S55" i="9"/>
  <c r="T55" i="9" s="1"/>
  <c r="R231" i="9"/>
  <c r="R275" i="9" s="1"/>
  <c r="R336" i="9" s="1"/>
  <c r="Q67" i="7"/>
  <c r="Q93" i="7" s="1"/>
  <c r="S767" i="10"/>
  <c r="S882" i="10" s="1"/>
  <c r="T9" i="10"/>
  <c r="S176" i="10"/>
  <c r="T176" i="10" s="1"/>
  <c r="R60" i="7"/>
  <c r="T223" i="9"/>
  <c r="T206" i="9"/>
  <c r="T202" i="9"/>
  <c r="T225" i="9"/>
  <c r="T201" i="9"/>
  <c r="T765" i="10"/>
  <c r="T767" i="10" s="1"/>
  <c r="T882" i="10" s="1"/>
  <c r="T362" i="10"/>
  <c r="T681" i="10"/>
  <c r="T756" i="10"/>
  <c r="R65" i="7"/>
  <c r="S231" i="9" l="1"/>
  <c r="S275" i="9" s="1"/>
  <c r="S336" i="9" s="1"/>
  <c r="P306" i="9"/>
  <c r="P307" i="9" s="1"/>
  <c r="S762" i="10"/>
  <c r="S884" i="10" s="1"/>
  <c r="S966" i="10" s="1"/>
  <c r="T762" i="10"/>
  <c r="T884" i="10" s="1"/>
  <c r="T966" i="10" s="1"/>
  <c r="T231" i="9"/>
  <c r="M9" i="5"/>
  <c r="R9" i="5"/>
  <c r="M10" i="5"/>
  <c r="R10" i="5"/>
  <c r="M11" i="5"/>
  <c r="R11" i="5"/>
  <c r="M12" i="5"/>
  <c r="R12" i="5"/>
  <c r="M13" i="5"/>
  <c r="R13" i="5"/>
  <c r="M14" i="5"/>
  <c r="R14" i="5"/>
  <c r="M15" i="5"/>
  <c r="R15" i="5"/>
  <c r="M16" i="5"/>
  <c r="R16" i="5"/>
  <c r="M17" i="5"/>
  <c r="R17" i="5"/>
  <c r="M18" i="5"/>
  <c r="R18" i="5"/>
  <c r="M19" i="5"/>
  <c r="R19" i="5"/>
  <c r="M20" i="5"/>
  <c r="R20" i="5"/>
  <c r="M21" i="5"/>
  <c r="R21" i="5"/>
  <c r="M22" i="5"/>
  <c r="R22" i="5"/>
  <c r="M23" i="5"/>
  <c r="R23" i="5"/>
  <c r="M24" i="5"/>
  <c r="R24" i="5"/>
  <c r="R25" i="5"/>
  <c r="R29" i="5"/>
  <c r="R12" i="4"/>
  <c r="R13" i="4"/>
  <c r="S13" i="4" s="1"/>
  <c r="R19" i="4"/>
  <c r="S19" i="4" s="1"/>
  <c r="R20" i="4"/>
  <c r="S20" i="4" s="1"/>
  <c r="R21" i="4"/>
  <c r="S21" i="4" s="1"/>
  <c r="R22" i="4"/>
  <c r="S22" i="4" s="1"/>
  <c r="R25" i="4"/>
  <c r="S25" i="4" s="1"/>
  <c r="R26" i="4"/>
  <c r="S26" i="4" s="1"/>
  <c r="R27" i="4"/>
  <c r="S27" i="4" s="1"/>
  <c r="R28" i="4"/>
  <c r="S28" i="4" s="1"/>
  <c r="S29" i="4"/>
  <c r="N31" i="4"/>
  <c r="R33" i="4"/>
  <c r="R34" i="4"/>
  <c r="S34" i="4" s="1"/>
  <c r="R35" i="4"/>
  <c r="S35" i="4" s="1"/>
  <c r="N36" i="4"/>
  <c r="R40" i="4"/>
  <c r="S40" i="4" s="1"/>
  <c r="R41" i="4"/>
  <c r="S41" i="4" s="1"/>
  <c r="R42" i="4"/>
  <c r="S42" i="4" s="1"/>
  <c r="N43" i="4"/>
  <c r="O48" i="4"/>
  <c r="P48" i="4"/>
  <c r="K7" i="3"/>
  <c r="H7" i="3"/>
  <c r="I7" i="3"/>
  <c r="J7" i="3"/>
  <c r="V8" i="2"/>
  <c r="S12" i="4" l="1"/>
  <c r="R31" i="4"/>
  <c r="M26" i="5"/>
  <c r="M33" i="5" s="1"/>
  <c r="M83" i="5" s="1"/>
  <c r="R67" i="7"/>
  <c r="T275" i="9"/>
  <c r="T336" i="9" s="1"/>
  <c r="O24" i="5"/>
  <c r="P24" i="5" s="1"/>
  <c r="Q24" i="5" s="1"/>
  <c r="O23" i="5"/>
  <c r="P23" i="5" s="1"/>
  <c r="Q23" i="5" s="1"/>
  <c r="O22" i="5"/>
  <c r="P22" i="5" s="1"/>
  <c r="Q22" i="5" s="1"/>
  <c r="O21" i="5"/>
  <c r="P21" i="5" s="1"/>
  <c r="Q21" i="5" s="1"/>
  <c r="O20" i="5"/>
  <c r="P20" i="5" s="1"/>
  <c r="Q20" i="5" s="1"/>
  <c r="O19" i="5"/>
  <c r="P19" i="5" s="1"/>
  <c r="Q19" i="5" s="1"/>
  <c r="O18" i="5"/>
  <c r="P18" i="5" s="1"/>
  <c r="Q18" i="5" s="1"/>
  <c r="O17" i="5"/>
  <c r="P17" i="5" s="1"/>
  <c r="Q17" i="5" s="1"/>
  <c r="O16" i="5"/>
  <c r="P16" i="5" s="1"/>
  <c r="Q16" i="5" s="1"/>
  <c r="O15" i="5"/>
  <c r="P15" i="5" s="1"/>
  <c r="Q15" i="5" s="1"/>
  <c r="O14" i="5"/>
  <c r="P14" i="5" s="1"/>
  <c r="Q14" i="5" s="1"/>
  <c r="O13" i="5"/>
  <c r="P13" i="5" s="1"/>
  <c r="Q13" i="5" s="1"/>
  <c r="O12" i="5"/>
  <c r="P12" i="5" s="1"/>
  <c r="Q12" i="5" s="1"/>
  <c r="O11" i="5"/>
  <c r="P11" i="5" s="1"/>
  <c r="Q11" i="5" s="1"/>
  <c r="O10" i="5"/>
  <c r="P10" i="5" s="1"/>
  <c r="Q10" i="5" s="1"/>
  <c r="O9" i="5"/>
  <c r="L7" i="3"/>
  <c r="N38" i="4"/>
  <c r="R36" i="4"/>
  <c r="S33" i="4"/>
  <c r="Q36" i="4"/>
  <c r="Q31" i="4"/>
  <c r="Q43" i="4"/>
  <c r="S18" i="4"/>
  <c r="S23" i="4"/>
  <c r="R43" i="4"/>
  <c r="R38" i="4" l="1"/>
  <c r="R48" i="4" s="1"/>
  <c r="P7" i="3"/>
  <c r="S31" i="4"/>
  <c r="N48" i="4"/>
  <c r="R93" i="7"/>
  <c r="P9" i="5"/>
  <c r="O26" i="5"/>
  <c r="O33" i="5" s="1"/>
  <c r="O83" i="5" s="1"/>
  <c r="Q9" i="5"/>
  <c r="Q26" i="5" s="1"/>
  <c r="Q38" i="4"/>
  <c r="N7" i="3"/>
  <c r="O7" i="3" s="1"/>
  <c r="S36" i="4"/>
  <c r="S43" i="4"/>
  <c r="P26" i="5" l="1"/>
  <c r="P33" i="5" s="1"/>
  <c r="P83" i="5" s="1"/>
  <c r="Q48" i="4"/>
  <c r="Q33" i="5"/>
  <c r="Q83" i="5" s="1"/>
  <c r="S38" i="4"/>
  <c r="S48" i="4" s="1"/>
</calcChain>
</file>

<file path=xl/sharedStrings.xml><?xml version="1.0" encoding="utf-8"?>
<sst xmlns="http://schemas.openxmlformats.org/spreadsheetml/2006/main" count="8208" uniqueCount="2548">
  <si>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</si>
  <si>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</si>
  <si>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</si>
  <si>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</si>
  <si>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</si>
  <si>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</si>
  <si>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</si>
  <si>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</si>
  <si>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</si>
  <si>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</si>
  <si>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</si>
  <si>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</si>
  <si>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</si>
  <si>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</si>
  <si>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</si>
  <si>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</si>
  <si>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</si>
  <si>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</si>
  <si>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</si>
  <si>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</si>
  <si>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</si>
  <si>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</si>
  <si>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</si>
  <si>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</si>
  <si>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</si>
  <si>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</si>
  <si>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</si>
  <si>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</si>
  <si>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</si>
  <si>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</si>
  <si>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</si>
  <si>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</si>
  <si>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</si>
  <si>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</si>
  <si>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</si>
  <si>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</si>
  <si>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</si>
  <si>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</si>
  <si>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</si>
  <si>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</si>
  <si>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</si>
  <si>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</si>
  <si>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</si>
  <si>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</si>
  <si>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</si>
  <si>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</si>
  <si>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</si>
  <si>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</si>
  <si>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</si>
  <si>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</si>
  <si>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</si>
  <si>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</si>
  <si>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</si>
  <si>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</si>
  <si>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</si>
  <si>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</si>
  <si>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</si>
  <si>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</si>
  <si>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</si>
  <si>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</si>
  <si>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</si>
  <si>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</si>
  <si>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</si>
  <si>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</si>
  <si>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</si>
  <si>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</si>
  <si>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</si>
  <si>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</si>
  <si>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</si>
  <si>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</si>
  <si>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</si>
  <si>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</si>
  <si>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</si>
  <si>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</si>
  <si>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</si>
  <si>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</si>
  <si>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</si>
  <si>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</si>
  <si>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</si>
  <si>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</si>
  <si>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</si>
  <si>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</si>
  <si>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</si>
  <si>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</si>
  <si>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</si>
  <si>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</si>
  <si>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</si>
  <si>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</si>
  <si>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</si>
  <si>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</si>
  <si>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</si>
  <si>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</si>
  <si>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</si>
  <si>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</si>
  <si>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</si>
  <si>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</si>
  <si>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</si>
  <si>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</si>
  <si>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</si>
  <si>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</si>
  <si>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</si>
  <si>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</si>
  <si>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</si>
  <si>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</si>
  <si>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</si>
  <si>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</si>
  <si>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</si>
  <si>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</si>
  <si>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</si>
  <si>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</si>
  <si>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</si>
  <si>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</si>
  <si>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</si>
  <si>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</si>
  <si>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</si>
  <si>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</si>
  <si>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</si>
  <si>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</si>
  <si>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</si>
  <si>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</si>
  <si>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</si>
  <si>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</si>
  <si>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</si>
  <si>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</si>
  <si>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</si>
  <si>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</si>
  <si>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</si>
  <si>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</si>
  <si>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</si>
  <si>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</si>
  <si>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</si>
  <si>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</si>
  <si>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</si>
  <si>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</si>
  <si>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</si>
  <si>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</si>
  <si>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</si>
  <si>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</si>
  <si>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</si>
  <si>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</si>
  <si>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</si>
  <si>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</si>
  <si>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</si>
  <si>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</si>
  <si>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</si>
  <si>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</si>
  <si>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</si>
  <si>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</si>
  <si>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</si>
  <si>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</si>
  <si>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</si>
  <si>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</si>
  <si>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</si>
  <si>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</si>
  <si>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</si>
  <si>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</si>
  <si>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</si>
  <si>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</si>
  <si>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</si>
  <si>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</si>
  <si>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</si>
  <si>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</si>
  <si>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</si>
  <si>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</si>
  <si>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</si>
  <si>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</si>
  <si>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</si>
  <si>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</si>
  <si>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</si>
  <si>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</si>
  <si>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</si>
  <si>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</si>
  <si>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</si>
  <si>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</si>
  <si>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</si>
  <si>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</si>
  <si>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</si>
  <si>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</si>
  <si>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</si>
  <si>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</si>
  <si>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</si>
  <si>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</si>
  <si>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</si>
  <si>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</si>
  <si>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</si>
  <si>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</si>
  <si>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</si>
  <si>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</si>
  <si>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</si>
  <si>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</si>
  <si>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</si>
  <si>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</si>
  <si>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</si>
  <si>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</si>
  <si>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</si>
  <si>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</si>
  <si>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</si>
  <si>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</si>
  <si>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</si>
  <si>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</si>
  <si>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</si>
  <si>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</si>
  <si>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</si>
  <si>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</si>
  <si>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</si>
  <si>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</si>
  <si>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</si>
  <si>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</si>
  <si>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</si>
  <si>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</si>
  <si>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</si>
  <si>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</si>
  <si>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</si>
  <si>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</si>
  <si>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</si>
  <si>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</si>
  <si>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</si>
  <si>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</si>
  <si>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</si>
  <si>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</si>
  <si>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</si>
  <si>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</si>
  <si>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</si>
  <si>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</si>
  <si>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</si>
  <si>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</si>
  <si>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</si>
  <si>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</si>
  <si>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</si>
  <si>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</si>
  <si>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</si>
  <si>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</si>
  <si>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</si>
  <si>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</si>
  <si>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</si>
  <si>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</si>
  <si>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</si>
  <si>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</si>
  <si>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</si>
  <si>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</si>
  <si>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</si>
  <si>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</si>
  <si>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</si>
  <si>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</si>
  <si>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</si>
  <si>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</si>
  <si>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</si>
  <si>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</si>
  <si>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</si>
  <si>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</si>
  <si>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</si>
  <si>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</si>
  <si>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</si>
  <si>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</si>
  <si>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</si>
  <si>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</si>
  <si>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</si>
  <si>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</si>
  <si>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</si>
  <si>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</si>
  <si>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</si>
  <si>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</si>
  <si>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</si>
  <si>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</si>
  <si>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</si>
  <si>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</si>
  <si>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</si>
  <si>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</si>
  <si>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</si>
  <si>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</si>
  <si>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</si>
  <si>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</si>
  <si>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</si>
  <si>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</si>
  <si>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</si>
  <si>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</si>
  <si>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</si>
  <si>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</si>
  <si>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</si>
  <si>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</si>
  <si>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</si>
  <si>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</si>
  <si>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</si>
  <si>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</si>
  <si>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</si>
  <si>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</si>
  <si>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</si>
  <si>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</si>
  <si>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</si>
  <si>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</si>
  <si>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</si>
  <si>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</si>
  <si>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</si>
  <si>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</si>
  <si>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</si>
  <si>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</si>
  <si>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</si>
  <si>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</si>
  <si>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</si>
  <si>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</si>
  <si>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</si>
  <si>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</si>
  <si>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</si>
  <si>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</si>
  <si>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</si>
  <si>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</si>
  <si>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</si>
  <si>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</si>
  <si>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</si>
  <si>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</si>
  <si>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</si>
  <si>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</si>
  <si>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</si>
  <si>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</si>
  <si>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</si>
  <si>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</si>
  <si>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</si>
  <si>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</si>
  <si>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</si>
  <si>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</si>
  <si>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</si>
  <si>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</si>
  <si>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</si>
  <si>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</si>
  <si>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</si>
  <si>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</si>
  <si>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</si>
  <si>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</si>
  <si>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</si>
  <si>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</si>
  <si>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</si>
  <si>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</si>
  <si>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</si>
  <si>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</si>
  <si>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</si>
  <si>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</si>
  <si>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</si>
  <si>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</si>
  <si>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</si>
  <si>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</si>
  <si>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</si>
  <si>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</si>
  <si>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</si>
  <si>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</si>
  <si>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</si>
  <si>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</si>
  <si>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</si>
  <si>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</si>
  <si>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</si>
  <si>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</si>
  <si>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</si>
  <si>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</si>
  <si>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</si>
  <si>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</si>
  <si>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</si>
  <si>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</si>
  <si>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</si>
  <si>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</si>
  <si>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</si>
  <si>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</si>
  <si>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</si>
  <si>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</si>
  <si>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</si>
  <si>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</si>
  <si>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</si>
  <si>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</si>
  <si>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</si>
  <si>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</si>
  <si>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</si>
  <si>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</si>
  <si>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</si>
  <si>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</si>
  <si>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</si>
  <si>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</si>
  <si>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</si>
  <si>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</si>
  <si>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</si>
  <si>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</si>
  <si>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</si>
  <si>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</si>
  <si>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</si>
  <si>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</si>
  <si>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</si>
  <si>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</si>
  <si>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</si>
  <si>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</si>
  <si>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</si>
  <si>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</si>
  <si>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</si>
  <si>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</si>
  <si>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</si>
  <si>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</si>
  <si>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</si>
  <si>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</si>
  <si>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</si>
  <si>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</si>
  <si>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</si>
  <si>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</si>
  <si>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</si>
  <si>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</si>
  <si>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</si>
  <si>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</si>
  <si>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</si>
  <si>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</si>
  <si>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</si>
  <si>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</si>
  <si>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</si>
  <si>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</si>
  <si>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</si>
  <si>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</si>
  <si>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</si>
  <si>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</si>
  <si>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</si>
  <si>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</si>
  <si>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</si>
  <si>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</si>
  <si>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</si>
  <si>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</si>
  <si>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</si>
  <si>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</si>
  <si>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</si>
  <si>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</si>
  <si>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</si>
  <si>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</si>
  <si>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FL Betances, S.A.</t>
  </si>
  <si>
    <t>Servidor Poweredge R610.</t>
  </si>
  <si>
    <t>Dell</t>
  </si>
  <si>
    <t>G-042</t>
  </si>
  <si>
    <t>Redes IP, S. A.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</si>
  <si>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</si>
  <si>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</si>
  <si>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</si>
  <si>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</si>
  <si>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</si>
  <si>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SMY98Q2407H</t>
  </si>
  <si>
    <t>HP Officejet</t>
  </si>
  <si>
    <t>Impresora  (IN) HP Officejet 80003 PRO (CB092A)</t>
  </si>
  <si>
    <t>Galaxia Computer, S. A.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</si>
  <si>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</si>
  <si>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</si>
  <si>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</si>
  <si>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</si>
  <si>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</si>
  <si>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</si>
  <si>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</si>
  <si>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</si>
  <si>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</si>
  <si>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</si>
  <si>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</si>
  <si>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</si>
  <si>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</si>
  <si>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</si>
  <si>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</si>
  <si>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</si>
  <si>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</si>
  <si>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</si>
  <si>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</si>
  <si>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</si>
  <si>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</si>
  <si>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</si>
  <si>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</si>
  <si>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</si>
  <si>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</si>
  <si>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</si>
  <si>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</si>
  <si>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</si>
  <si>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</si>
  <si>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</si>
  <si>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</si>
  <si>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Sharp</t>
  </si>
  <si>
    <t>2008DIC314</t>
  </si>
  <si>
    <t>E/D</t>
  </si>
  <si>
    <t>Abastos y Servicios</t>
  </si>
  <si>
    <t>Advantics</t>
  </si>
  <si>
    <t>P010010011500169137</t>
  </si>
  <si>
    <t>Centro de Soporte Tecn. Y Comunic.</t>
  </si>
  <si>
    <t>Omar Muebles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</si>
  <si>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</si>
  <si>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</si>
  <si>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</si>
  <si>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</si>
  <si>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</si>
  <si>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</si>
  <si>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</si>
  <si>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</si>
  <si>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</si>
  <si>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</si>
  <si>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</si>
  <si>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</si>
  <si>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</si>
  <si>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</si>
  <si>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</si>
  <si>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</si>
  <si>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</si>
  <si>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</si>
  <si>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</si>
  <si>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</si>
  <si>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</si>
  <si>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</si>
  <si>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</si>
  <si>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</si>
  <si>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</si>
  <si>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</si>
  <si>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</si>
  <si>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</si>
  <si>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</si>
  <si>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</si>
  <si>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</si>
  <si>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</si>
  <si>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</si>
  <si>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</si>
  <si>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</si>
  <si>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</si>
  <si>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Galaxia Computer, S.A.</t>
  </si>
  <si>
    <t>CN69VSR03M</t>
  </si>
  <si>
    <t>Scanner</t>
  </si>
  <si>
    <t>D-209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</si>
  <si>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</si>
  <si>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</si>
  <si>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</si>
  <si>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</si>
  <si>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</si>
  <si>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</si>
  <si>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</si>
  <si>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</si>
  <si>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</si>
  <si>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</si>
  <si>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</si>
  <si>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</si>
  <si>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</si>
  <si>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Recepción</t>
  </si>
  <si>
    <t>E551</t>
  </si>
  <si>
    <t>Monitor negro 14", color negro</t>
  </si>
  <si>
    <t>CPU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</si>
  <si>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</si>
  <si>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</si>
  <si>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</si>
  <si>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</si>
  <si>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</si>
  <si>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</si>
  <si>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</si>
  <si>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</si>
  <si>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</si>
  <si>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</si>
  <si>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</si>
  <si>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</si>
  <si>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</si>
  <si>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</si>
  <si>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</si>
  <si>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</si>
  <si>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</si>
  <si>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</si>
  <si>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CN33XS1OHJ</t>
  </si>
  <si>
    <t>GRLYB-0306</t>
  </si>
  <si>
    <t>Escaner</t>
  </si>
  <si>
    <t>D-167</t>
  </si>
  <si>
    <t>V237KRBXA559</t>
  </si>
  <si>
    <t>EVO</t>
  </si>
  <si>
    <t>Compaq</t>
  </si>
  <si>
    <t>D-164</t>
  </si>
  <si>
    <t>Sótano /Seguridad</t>
  </si>
  <si>
    <t>MX21992202</t>
  </si>
  <si>
    <t>551W</t>
  </si>
  <si>
    <t>CPU Pavilon, color gris</t>
  </si>
  <si>
    <t>D-130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</si>
  <si>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</si>
  <si>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</si>
  <si>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</si>
  <si>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</si>
  <si>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</si>
  <si>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</si>
  <si>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</si>
  <si>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</si>
  <si>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</si>
  <si>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</si>
  <si>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</si>
  <si>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</si>
  <si>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</si>
  <si>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</si>
  <si>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</si>
  <si>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</si>
  <si>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JB0310013092</t>
  </si>
  <si>
    <t>D-103</t>
  </si>
  <si>
    <t>MY3401M2Q7</t>
  </si>
  <si>
    <t>D-100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</si>
  <si>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</si>
  <si>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</si>
  <si>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</si>
  <si>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</si>
  <si>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</si>
  <si>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</si>
  <si>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</si>
  <si>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</si>
  <si>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</si>
  <si>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MY-OY1352-47603-4AJ-FGWA</t>
  </si>
  <si>
    <t>E773s</t>
  </si>
  <si>
    <t>Monitor Policromatico 17", color negro.</t>
  </si>
  <si>
    <t>D-084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</si>
  <si>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</si>
  <si>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</si>
  <si>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</si>
  <si>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</si>
  <si>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</si>
  <si>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</si>
  <si>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</si>
  <si>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</si>
  <si>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</si>
  <si>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</si>
  <si>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</si>
  <si>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</si>
  <si>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</si>
  <si>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</si>
  <si>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Comisión Regional O</t>
  </si>
  <si>
    <t>SG2B4511CR</t>
  </si>
  <si>
    <t>C8108A</t>
  </si>
  <si>
    <t>Impresora Inkjet 1700 Color</t>
  </si>
  <si>
    <t>D-057</t>
  </si>
  <si>
    <t>MY-095WVP-46632-19J-90J-90RX</t>
  </si>
  <si>
    <t>E-551</t>
  </si>
  <si>
    <t>D-054</t>
  </si>
  <si>
    <t>Seguridad</t>
  </si>
  <si>
    <t>14213M28HC508</t>
  </si>
  <si>
    <t>V570</t>
  </si>
  <si>
    <t>D-051</t>
  </si>
  <si>
    <t xml:space="preserve">Dpto. legal </t>
  </si>
  <si>
    <t>CN-OWH318-72872-67P-OK5S</t>
  </si>
  <si>
    <t>D- 199</t>
  </si>
  <si>
    <t>CN-095WVP-46633-36L-4778</t>
  </si>
  <si>
    <t>Monitor, Policromatico 14",color negro</t>
  </si>
  <si>
    <t>D-039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</si>
  <si>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</si>
  <si>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</si>
  <si>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</si>
  <si>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</si>
  <si>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</si>
  <si>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</si>
  <si>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</si>
  <si>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Sótano (Serv. Generales)</t>
  </si>
  <si>
    <t>CDUY129672</t>
  </si>
  <si>
    <t>P170A</t>
  </si>
  <si>
    <t>Printer LX-300+</t>
  </si>
  <si>
    <t>D-019</t>
  </si>
  <si>
    <t>Contabilidad</t>
  </si>
  <si>
    <t>MX22890383</t>
  </si>
  <si>
    <t>P7519AR</t>
  </si>
  <si>
    <t>CPU, Pavilion 551w.</t>
  </si>
  <si>
    <t>D-010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</si>
  <si>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</si>
  <si>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</si>
  <si>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</si>
  <si>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</si>
  <si>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</si>
  <si>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</si>
  <si>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</si>
  <si>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</si>
  <si>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</si>
  <si>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</si>
  <si>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</si>
  <si>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</si>
  <si>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</si>
  <si>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</si>
  <si>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</si>
  <si>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</si>
  <si>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</si>
  <si>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</si>
  <si>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</si>
  <si>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</si>
  <si>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</si>
  <si>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</si>
  <si>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</si>
  <si>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</si>
  <si>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</si>
  <si>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</si>
  <si>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</si>
  <si>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</si>
  <si>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</si>
  <si>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</si>
  <si>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</si>
  <si>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</si>
  <si>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</si>
  <si>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</si>
  <si>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</si>
  <si>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</si>
  <si>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</si>
  <si>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</si>
  <si>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</si>
  <si>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</si>
  <si>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</si>
  <si>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</si>
  <si>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</si>
  <si>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</si>
  <si>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</si>
  <si>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</si>
  <si>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</si>
  <si>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</si>
  <si>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</si>
  <si>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</si>
  <si>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</si>
  <si>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</si>
  <si>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</si>
  <si>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</si>
  <si>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</si>
  <si>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</si>
  <si>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</si>
  <si>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</si>
  <si>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</si>
  <si>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</si>
  <si>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</si>
  <si>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</si>
  <si>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</si>
  <si>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</si>
  <si>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</si>
  <si>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</si>
  <si>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</si>
  <si>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</si>
  <si>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</si>
  <si>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</si>
  <si>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</si>
  <si>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</si>
  <si>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</si>
  <si>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</si>
  <si>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</si>
  <si>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</si>
  <si>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</si>
  <si>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</si>
  <si>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</si>
  <si>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</si>
  <si>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</si>
  <si>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</si>
  <si>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</si>
  <si>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</si>
  <si>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</si>
  <si>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</si>
  <si>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</si>
  <si>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</si>
  <si>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</si>
  <si>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</si>
  <si>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</si>
  <si>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</si>
  <si>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</si>
  <si>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</si>
  <si>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</si>
  <si>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</si>
  <si>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</si>
  <si>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</si>
  <si>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</si>
  <si>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</si>
  <si>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</si>
  <si>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</si>
  <si>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</si>
  <si>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</si>
  <si>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</si>
  <si>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</si>
  <si>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</si>
  <si>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</si>
  <si>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</si>
  <si>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</si>
  <si>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</si>
  <si>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</si>
  <si>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</si>
  <si>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</si>
  <si>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</si>
  <si>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</si>
  <si>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</si>
  <si>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</si>
  <si>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</si>
  <si>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</si>
  <si>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</si>
  <si>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</si>
  <si>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</si>
  <si>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</si>
  <si>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</si>
  <si>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</si>
  <si>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</si>
  <si>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</si>
  <si>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</si>
  <si>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</si>
  <si>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</si>
  <si>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</si>
  <si>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</si>
  <si>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</si>
  <si>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</si>
  <si>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</si>
  <si>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</si>
  <si>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</si>
  <si>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</si>
  <si>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</si>
  <si>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</si>
  <si>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</si>
  <si>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</si>
  <si>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</si>
  <si>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</si>
  <si>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</si>
  <si>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</si>
  <si>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</si>
  <si>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</si>
  <si>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</si>
  <si>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</si>
  <si>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</si>
  <si>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</si>
  <si>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</si>
  <si>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</si>
  <si>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</si>
  <si>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</si>
  <si>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</si>
  <si>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</si>
  <si>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</si>
  <si>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</si>
  <si>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</si>
  <si>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</si>
  <si>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</si>
  <si>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</si>
  <si>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</si>
  <si>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</si>
  <si>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</si>
  <si>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</si>
  <si>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</si>
  <si>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</si>
  <si>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</si>
  <si>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</si>
  <si>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</si>
  <si>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</si>
  <si>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</si>
  <si>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</si>
  <si>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</si>
  <si>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</si>
  <si>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</si>
  <si>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</si>
  <si>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</si>
  <si>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</si>
  <si>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</si>
  <si>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</si>
  <si>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</si>
  <si>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</si>
  <si>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</si>
  <si>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</si>
  <si>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</si>
  <si>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</si>
  <si>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</si>
  <si>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</si>
  <si>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</si>
  <si>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</si>
  <si>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</si>
  <si>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</si>
  <si>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</si>
  <si>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</si>
  <si>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</si>
  <si>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</si>
  <si>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</si>
  <si>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</si>
  <si>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</si>
  <si>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</si>
  <si>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</si>
  <si>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</si>
  <si>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</si>
  <si>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</si>
  <si>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</si>
  <si>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</si>
  <si>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</si>
  <si>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</si>
  <si>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</si>
  <si>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</si>
  <si>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</si>
  <si>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</si>
  <si>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</si>
  <si>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</si>
  <si>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</si>
  <si>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</si>
  <si>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</si>
  <si>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</si>
  <si>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</si>
  <si>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</si>
  <si>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</si>
  <si>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</si>
  <si>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</si>
  <si>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</si>
  <si>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</si>
  <si>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</si>
  <si>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</si>
  <si>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</si>
  <si>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</si>
  <si>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</si>
  <si>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</si>
  <si>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</si>
  <si>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</si>
  <si>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</si>
  <si>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</si>
  <si>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</si>
  <si>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</si>
  <si>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</si>
  <si>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</si>
  <si>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</si>
  <si>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</si>
  <si>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</si>
  <si>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</si>
  <si>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</si>
  <si>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</si>
  <si>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</si>
  <si>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</si>
  <si>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</si>
  <si>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</si>
  <si>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</si>
  <si>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</si>
  <si>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</si>
  <si>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</si>
  <si>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</si>
  <si>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</si>
  <si>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</si>
  <si>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</si>
  <si>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</si>
  <si>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</si>
  <si>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</si>
  <si>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</si>
  <si>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</si>
  <si>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</si>
  <si>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</si>
  <si>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</si>
  <si>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</si>
  <si>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</si>
  <si>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</si>
  <si>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</si>
  <si>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</si>
  <si>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</si>
  <si>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</si>
  <si>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</si>
  <si>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</si>
  <si>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</si>
  <si>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</si>
  <si>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</si>
  <si>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</si>
  <si>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</si>
  <si>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</si>
  <si>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</si>
  <si>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</si>
  <si>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</si>
  <si>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</si>
  <si>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</si>
  <si>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</si>
  <si>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</si>
  <si>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</si>
  <si>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</si>
  <si>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</si>
  <si>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</si>
  <si>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</si>
  <si>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</si>
  <si>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</si>
  <si>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</si>
  <si>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</si>
  <si>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</si>
  <si>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</si>
  <si>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</si>
  <si>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</si>
  <si>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</si>
  <si>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</si>
  <si>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</si>
  <si>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</si>
  <si>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</si>
  <si>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</si>
  <si>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</si>
  <si>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</si>
  <si>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</si>
  <si>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</si>
  <si>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</si>
  <si>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</si>
  <si>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</si>
  <si>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</si>
  <si>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</si>
  <si>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</si>
  <si>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</si>
  <si>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G-700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</si>
  <si>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</si>
  <si>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</si>
  <si>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</si>
  <si>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</si>
  <si>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</si>
  <si>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</si>
  <si>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</si>
  <si>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</si>
  <si>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</si>
  <si>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G-684</t>
  </si>
  <si>
    <t>G-683</t>
  </si>
  <si>
    <t>Sala de espera</t>
  </si>
  <si>
    <t>G-682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</si>
  <si>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</si>
  <si>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</si>
  <si>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</si>
  <si>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</si>
  <si>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</si>
  <si>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</si>
  <si>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</si>
  <si>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</si>
  <si>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</si>
  <si>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</si>
  <si>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</si>
  <si>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</si>
  <si>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</si>
  <si>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</si>
  <si>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</si>
  <si>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</si>
  <si>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</si>
  <si>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</si>
  <si>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</si>
  <si>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</si>
  <si>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</si>
  <si>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</si>
  <si>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</si>
  <si>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</si>
  <si>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</si>
  <si>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</si>
  <si>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</si>
  <si>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</si>
  <si>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</si>
  <si>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</si>
  <si>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</si>
  <si>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</si>
  <si>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</si>
  <si>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</si>
  <si>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</si>
  <si>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</si>
  <si>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</si>
  <si>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</si>
  <si>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</si>
  <si>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</si>
  <si>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</si>
  <si>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</si>
  <si>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</si>
  <si>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</si>
  <si>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</si>
  <si>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</si>
  <si>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</si>
  <si>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</si>
  <si>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</si>
  <si>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</si>
  <si>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</si>
  <si>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</si>
  <si>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</si>
  <si>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</si>
  <si>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</si>
  <si>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</si>
  <si>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</si>
  <si>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</si>
  <si>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</si>
  <si>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</si>
  <si>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</si>
  <si>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</si>
  <si>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</si>
  <si>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</si>
  <si>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</si>
  <si>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</si>
  <si>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</si>
  <si>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</si>
  <si>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</si>
  <si>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</si>
  <si>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</si>
  <si>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</si>
  <si>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</si>
  <si>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</si>
  <si>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</si>
  <si>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</si>
  <si>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</si>
  <si>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</si>
  <si>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</si>
  <si>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</si>
  <si>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</si>
  <si>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</si>
  <si>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</si>
  <si>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</si>
  <si>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</si>
  <si>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</si>
  <si>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</si>
  <si>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</si>
  <si>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</si>
  <si>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</si>
  <si>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</si>
  <si>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</si>
  <si>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</si>
  <si>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</si>
  <si>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</si>
  <si>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</si>
  <si>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</si>
  <si>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</si>
  <si>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</si>
  <si>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</si>
  <si>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</si>
  <si>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</si>
  <si>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</si>
  <si>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</si>
  <si>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</si>
  <si>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</si>
  <si>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</si>
  <si>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</si>
  <si>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</si>
  <si>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</si>
  <si>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</si>
  <si>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</si>
  <si>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</si>
  <si>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</si>
  <si>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</si>
  <si>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</si>
  <si>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</si>
  <si>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</si>
  <si>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</si>
  <si>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</si>
  <si>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</si>
  <si>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</si>
  <si>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</si>
  <si>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</si>
  <si>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</si>
  <si>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</si>
  <si>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</si>
  <si>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</si>
  <si>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</si>
  <si>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</si>
  <si>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</si>
  <si>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</si>
  <si>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</si>
  <si>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</si>
  <si>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</si>
  <si>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</si>
  <si>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</si>
  <si>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</si>
  <si>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</si>
  <si>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</si>
  <si>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</si>
  <si>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</si>
  <si>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</si>
  <si>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</si>
  <si>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</si>
  <si>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</si>
  <si>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</si>
  <si>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</si>
  <si>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</si>
  <si>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</si>
  <si>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</si>
  <si>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</si>
  <si>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</si>
  <si>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</si>
  <si>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</si>
  <si>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</si>
  <si>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</si>
  <si>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</si>
  <si>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</si>
  <si>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</si>
  <si>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</si>
  <si>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</si>
  <si>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</si>
  <si>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</si>
  <si>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</si>
  <si>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</si>
  <si>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</si>
  <si>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</si>
  <si>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</si>
  <si>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</si>
  <si>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</si>
  <si>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</si>
  <si>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</si>
  <si>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</si>
  <si>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</si>
  <si>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</si>
  <si>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</si>
  <si>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</si>
  <si>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</si>
  <si>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</si>
  <si>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</si>
  <si>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</si>
  <si>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</si>
  <si>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</si>
  <si>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</si>
  <si>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</si>
  <si>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</si>
  <si>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</si>
  <si>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</si>
  <si>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</si>
  <si>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</si>
  <si>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</si>
  <si>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</si>
  <si>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</si>
  <si>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</si>
  <si>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</si>
  <si>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</si>
  <si>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</si>
  <si>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</si>
  <si>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</si>
  <si>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</si>
  <si>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</si>
  <si>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</si>
  <si>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</si>
  <si>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</si>
  <si>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</si>
  <si>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</si>
  <si>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</si>
  <si>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</si>
  <si>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</si>
  <si>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</si>
  <si>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</si>
  <si>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</si>
  <si>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</si>
  <si>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</si>
  <si>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</si>
  <si>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</si>
  <si>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</si>
  <si>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</si>
  <si>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</si>
  <si>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</si>
  <si>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</si>
  <si>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</si>
  <si>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</si>
  <si>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</si>
  <si>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</si>
  <si>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</si>
  <si>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</si>
  <si>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</si>
  <si>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</si>
  <si>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</si>
  <si>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</si>
  <si>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</si>
  <si>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13A22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</si>
  <si>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</si>
  <si>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</si>
  <si>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</si>
  <si>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</si>
  <si>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</si>
  <si>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</si>
  <si>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</si>
  <si>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</si>
  <si>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</si>
  <si>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</si>
  <si>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</si>
  <si>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</si>
  <si>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</si>
  <si>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</si>
  <si>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</si>
  <si>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</si>
  <si>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</si>
  <si>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</si>
  <si>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</si>
  <si>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</si>
  <si>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</si>
  <si>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</si>
  <si>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</si>
  <si>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</si>
  <si>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</si>
  <si>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</si>
  <si>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</si>
  <si>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</si>
  <si>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</si>
  <si>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</si>
  <si>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</si>
  <si>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</si>
  <si>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</si>
  <si>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</si>
  <si>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</si>
  <si>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</si>
  <si>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</si>
  <si>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</si>
  <si>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</si>
  <si>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</si>
  <si>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</si>
  <si>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</si>
  <si>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</si>
  <si>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</si>
  <si>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</si>
  <si>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</si>
  <si>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</si>
  <si>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</si>
  <si>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</si>
  <si>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</si>
  <si>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</si>
  <si>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</si>
  <si>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</si>
  <si>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</si>
  <si>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</si>
  <si>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</si>
  <si>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</si>
  <si>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</si>
  <si>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</si>
  <si>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</si>
  <si>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</si>
  <si>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</si>
  <si>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</si>
  <si>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</si>
  <si>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</si>
  <si>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</si>
  <si>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</si>
  <si>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</si>
  <si>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</si>
  <si>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</si>
  <si>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Cocina 7mo. Piso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</si>
  <si>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</si>
  <si>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</si>
  <si>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</si>
  <si>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</si>
  <si>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</si>
  <si>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</si>
  <si>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</si>
  <si>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</si>
  <si>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</si>
  <si>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</si>
  <si>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</si>
  <si>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</si>
  <si>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</si>
  <si>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</si>
  <si>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</si>
  <si>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</si>
  <si>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</si>
  <si>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</si>
  <si>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</si>
  <si>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</si>
  <si>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</si>
  <si>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</si>
  <si>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</si>
  <si>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</si>
  <si>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</si>
  <si>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</si>
  <si>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</si>
  <si>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TEKA</t>
  </si>
  <si>
    <t>Cocina 6to. piso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</si>
  <si>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</si>
  <si>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</si>
  <si>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</si>
  <si>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</si>
  <si>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</si>
  <si>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</si>
  <si>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</si>
  <si>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</si>
  <si>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</si>
  <si>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</si>
  <si>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</si>
  <si>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</si>
  <si>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</si>
  <si>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</si>
  <si>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</si>
  <si>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</si>
  <si>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</si>
  <si>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</si>
  <si>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</si>
  <si>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</si>
  <si>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</si>
  <si>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</si>
  <si>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</si>
  <si>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</si>
  <si>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</si>
  <si>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</si>
  <si>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</si>
  <si>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</si>
  <si>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</si>
  <si>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</si>
  <si>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</si>
  <si>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</si>
  <si>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</si>
  <si>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</si>
  <si>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</si>
  <si>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</si>
  <si>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</si>
  <si>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</si>
  <si>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</si>
  <si>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</si>
  <si>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</si>
  <si>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</si>
  <si>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</si>
  <si>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</si>
  <si>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</si>
  <si>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</si>
  <si>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</si>
  <si>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</si>
  <si>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</si>
  <si>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</si>
  <si>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</si>
  <si>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</si>
  <si>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</si>
  <si>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</si>
  <si>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</si>
  <si>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</si>
  <si>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</si>
  <si>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</si>
  <si>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</si>
  <si>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</si>
  <si>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</si>
  <si>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</si>
  <si>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</si>
  <si>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</si>
  <si>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</si>
  <si>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</si>
  <si>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</si>
  <si>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</si>
  <si>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</si>
  <si>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</si>
  <si>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</si>
  <si>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</si>
  <si>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</si>
  <si>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</si>
  <si>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</si>
  <si>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</si>
  <si>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</si>
  <si>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</si>
  <si>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</si>
  <si>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</si>
  <si>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</si>
  <si>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</si>
  <si>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</si>
  <si>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</si>
  <si>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</si>
  <si>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</si>
  <si>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</si>
  <si>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</si>
  <si>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</si>
  <si>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</si>
  <si>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</si>
  <si>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</si>
  <si>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</si>
  <si>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</si>
  <si>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</si>
  <si>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</si>
  <si>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</si>
  <si>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</si>
  <si>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</si>
  <si>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</si>
  <si>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</si>
  <si>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</si>
  <si>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</si>
  <si>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</si>
  <si>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</si>
  <si>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</si>
  <si>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</si>
  <si>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</si>
  <si>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</si>
  <si>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</si>
  <si>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</si>
  <si>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</si>
  <si>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</si>
  <si>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</si>
  <si>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</si>
  <si>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</si>
  <si>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</si>
  <si>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</si>
  <si>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</si>
  <si>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</si>
  <si>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</si>
  <si>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</si>
  <si>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</si>
  <si>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</si>
  <si>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</si>
  <si>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</si>
  <si>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</si>
  <si>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</si>
  <si>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</si>
  <si>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</si>
  <si>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</si>
  <si>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</si>
  <si>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</si>
  <si>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</si>
  <si>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</si>
  <si>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</si>
  <si>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</si>
  <si>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</si>
  <si>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</si>
  <si>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</si>
  <si>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</si>
  <si>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</si>
  <si>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</si>
  <si>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</si>
  <si>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</si>
  <si>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</si>
  <si>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</si>
  <si>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</si>
  <si>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</si>
  <si>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</si>
  <si>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</si>
  <si>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</si>
  <si>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</si>
  <si>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</si>
  <si>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</si>
  <si>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</si>
  <si>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</si>
  <si>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</si>
  <si>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</si>
  <si>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</si>
  <si>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</si>
  <si>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</si>
  <si>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</si>
  <si>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</si>
  <si>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</si>
  <si>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</si>
  <si>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</si>
  <si>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</si>
  <si>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</si>
  <si>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</si>
  <si>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</si>
  <si>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</si>
  <si>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</si>
  <si>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</si>
  <si>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</si>
  <si>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</si>
  <si>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</si>
  <si>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</si>
  <si>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</si>
  <si>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</si>
  <si>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</si>
  <si>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Dominicana de Oficina, S. A,</t>
  </si>
  <si>
    <t>Sillón semi-ejecutivo, color negro. (mal estado)</t>
  </si>
  <si>
    <t>G-113</t>
  </si>
  <si>
    <t>Sillón semi-ejecutivo en tela, color negro HID. LG-0306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</si>
  <si>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</si>
  <si>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</si>
  <si>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</si>
  <si>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</si>
  <si>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</si>
  <si>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</si>
  <si>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</si>
  <si>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</si>
  <si>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</si>
  <si>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ejecutivo, color negro.</t>
  </si>
  <si>
    <t>G-128</t>
  </si>
  <si>
    <t>G-094</t>
  </si>
  <si>
    <t>Sillón ejecutivo, color negro</t>
  </si>
  <si>
    <t>G-147</t>
  </si>
  <si>
    <t>G-144</t>
  </si>
  <si>
    <t>G-120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</si>
  <si>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</si>
  <si>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</si>
  <si>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</si>
  <si>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</si>
  <si>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</si>
  <si>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</si>
  <si>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</si>
  <si>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</si>
  <si>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</si>
  <si>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</si>
  <si>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</si>
  <si>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</si>
  <si>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</si>
  <si>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</si>
  <si>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</si>
  <si>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</si>
  <si>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</si>
  <si>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</si>
  <si>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</si>
  <si>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</si>
  <si>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</si>
  <si>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</si>
  <si>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</si>
  <si>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</si>
  <si>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</si>
  <si>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</si>
  <si>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</si>
  <si>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</si>
  <si>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</si>
  <si>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</si>
  <si>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</si>
  <si>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</si>
  <si>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</si>
  <si>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</si>
  <si>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</si>
  <si>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</si>
  <si>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</si>
  <si>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</si>
  <si>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</si>
  <si>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</si>
  <si>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</si>
  <si>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</si>
  <si>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</si>
  <si>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</si>
  <si>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</si>
  <si>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</si>
  <si>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</si>
  <si>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</si>
  <si>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</si>
  <si>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</si>
  <si>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</si>
  <si>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</si>
  <si>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</si>
  <si>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</si>
  <si>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</si>
  <si>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</si>
  <si>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</si>
  <si>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</si>
  <si>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</si>
  <si>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</si>
  <si>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</si>
  <si>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</si>
  <si>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G-398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</si>
  <si>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</si>
  <si>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</si>
  <si>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</si>
  <si>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</si>
  <si>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</si>
  <si>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</si>
  <si>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</si>
  <si>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</si>
  <si>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</si>
  <si>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</si>
  <si>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</si>
  <si>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</si>
  <si>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</si>
  <si>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</si>
  <si>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</si>
  <si>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</si>
  <si>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</si>
  <si>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</si>
  <si>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</si>
  <si>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</si>
  <si>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</si>
  <si>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</si>
  <si>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</si>
  <si>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</si>
  <si>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</si>
  <si>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</si>
  <si>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</si>
  <si>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</si>
  <si>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</si>
  <si>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</si>
  <si>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Silla plegadiza para visitas, en tela color crema</t>
  </si>
  <si>
    <t>G-036</t>
  </si>
  <si>
    <t>G-035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</si>
  <si>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</si>
  <si>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</si>
  <si>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</si>
  <si>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</si>
  <si>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</si>
  <si>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</si>
  <si>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</si>
  <si>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</si>
  <si>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</si>
  <si>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</si>
  <si>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</si>
  <si>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</si>
  <si>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</si>
  <si>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</si>
  <si>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</si>
  <si>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</si>
  <si>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</si>
  <si>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</si>
  <si>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</si>
  <si>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</si>
  <si>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</si>
  <si>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</si>
  <si>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</si>
  <si>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</si>
  <si>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</si>
  <si>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Gerencia de planificación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</si>
  <si>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</si>
  <si>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</si>
  <si>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</si>
  <si>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</si>
  <si>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</si>
  <si>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</si>
  <si>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</si>
  <si>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</si>
  <si>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</si>
  <si>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</si>
  <si>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</si>
  <si>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</si>
  <si>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</si>
  <si>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</si>
  <si>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</si>
  <si>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</si>
  <si>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</si>
  <si>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</si>
  <si>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</si>
  <si>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</si>
  <si>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</si>
  <si>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</si>
  <si>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</si>
  <si>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</si>
  <si>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</si>
  <si>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bidrio color negro</t>
  </si>
  <si>
    <t>G-403</t>
  </si>
  <si>
    <t>Set de silla para visita de 4 personas, plastico color negro</t>
  </si>
  <si>
    <t>G-452</t>
  </si>
  <si>
    <t>Set de silla para visita de 3 personas, plastico color negro</t>
  </si>
  <si>
    <t>G-454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</si>
  <si>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</si>
  <si>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</si>
  <si>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</si>
  <si>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</si>
  <si>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</si>
  <si>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</si>
  <si>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</si>
  <si>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</si>
  <si>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</si>
  <si>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</si>
  <si>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</si>
  <si>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</si>
  <si>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</si>
  <si>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</si>
  <si>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</si>
  <si>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</si>
  <si>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</si>
  <si>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</si>
  <si>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</si>
  <si>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</si>
  <si>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</si>
  <si>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</si>
  <si>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</si>
  <si>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</si>
  <si>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</si>
  <si>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</si>
  <si>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</si>
  <si>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</si>
  <si>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</si>
  <si>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</si>
  <si>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</si>
  <si>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</si>
  <si>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</si>
  <si>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</si>
  <si>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</si>
  <si>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</si>
  <si>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</si>
  <si>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</si>
  <si>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</si>
  <si>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</si>
  <si>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</si>
  <si>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</si>
  <si>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</si>
  <si>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</si>
  <si>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</si>
  <si>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</si>
  <si>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</si>
  <si>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</si>
  <si>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</si>
  <si>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</si>
  <si>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</si>
  <si>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</si>
  <si>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</si>
  <si>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</si>
  <si>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</si>
  <si>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</si>
  <si>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</si>
  <si>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</si>
  <si>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</si>
  <si>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</si>
  <si>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</si>
  <si>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</si>
  <si>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</si>
  <si>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</si>
  <si>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</si>
  <si>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</si>
  <si>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</si>
  <si>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</si>
  <si>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</si>
  <si>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</si>
  <si>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</si>
  <si>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</si>
  <si>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</si>
  <si>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</si>
  <si>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</si>
  <si>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</si>
  <si>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</si>
  <si>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</si>
  <si>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</si>
  <si>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</si>
  <si>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</si>
  <si>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</si>
  <si>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</si>
  <si>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</si>
  <si>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</si>
  <si>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</si>
  <si>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</si>
  <si>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</si>
  <si>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G-329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</si>
  <si>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</si>
  <si>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</si>
  <si>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</si>
  <si>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</si>
  <si>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</si>
  <si>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</si>
  <si>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</si>
  <si>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</si>
  <si>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</si>
  <si>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</si>
  <si>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</si>
  <si>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</si>
  <si>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</si>
  <si>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</si>
  <si>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</si>
  <si>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</si>
  <si>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</si>
  <si>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</si>
  <si>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</si>
  <si>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</si>
  <si>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</si>
  <si>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</si>
  <si>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</si>
  <si>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</si>
  <si>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</si>
  <si>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</si>
  <si>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</si>
  <si>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</si>
  <si>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</si>
  <si>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</si>
  <si>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</si>
  <si>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</si>
  <si>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</si>
  <si>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</si>
  <si>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</si>
  <si>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</si>
  <si>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</si>
  <si>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</si>
  <si>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</si>
  <si>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</si>
  <si>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</si>
  <si>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</si>
  <si>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</si>
  <si>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</si>
  <si>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</si>
  <si>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</si>
  <si>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</si>
  <si>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</si>
  <si>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</si>
  <si>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</si>
  <si>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</si>
  <si>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</si>
  <si>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</si>
  <si>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</si>
  <si>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</si>
  <si>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</si>
  <si>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</si>
  <si>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</si>
  <si>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</si>
  <si>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</si>
  <si>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</si>
  <si>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</si>
  <si>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</si>
  <si>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</si>
  <si>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</si>
  <si>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</si>
  <si>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</si>
  <si>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</si>
  <si>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</si>
  <si>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</si>
  <si>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</si>
  <si>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</si>
  <si>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</si>
  <si>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</si>
  <si>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</si>
  <si>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</si>
  <si>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</si>
  <si>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</si>
  <si>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</si>
  <si>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</si>
  <si>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</si>
  <si>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</si>
  <si>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</si>
  <si>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</si>
  <si>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</si>
  <si>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</si>
  <si>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</si>
  <si>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</si>
  <si>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</si>
  <si>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</si>
  <si>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</si>
  <si>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28 X 48"</t>
  </si>
  <si>
    <t>Escritorio en estructura metal color negro y tope en melanina color haya</t>
  </si>
  <si>
    <t>G-407</t>
  </si>
  <si>
    <t>62"L X 31"Ancho</t>
  </si>
  <si>
    <t>Escritorio en caoba tipo L de 3 gavetas y una puerta.</t>
  </si>
  <si>
    <t>G-134</t>
  </si>
  <si>
    <t>63L X 31Ancho</t>
  </si>
  <si>
    <t>Escritorio en caoba</t>
  </si>
  <si>
    <t>G-014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</si>
  <si>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</si>
  <si>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</si>
  <si>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</si>
  <si>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</si>
  <si>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</si>
  <si>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</si>
  <si>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</si>
  <si>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</si>
  <si>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</si>
  <si>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</si>
  <si>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</si>
  <si>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</si>
  <si>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</si>
  <si>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</si>
  <si>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</si>
  <si>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</si>
  <si>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</si>
  <si>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</si>
  <si>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</si>
  <si>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</si>
  <si>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</si>
  <si>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</si>
  <si>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</si>
  <si>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</si>
  <si>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</si>
  <si>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</si>
  <si>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</si>
  <si>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</si>
  <si>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</si>
  <si>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</si>
  <si>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</si>
  <si>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</si>
  <si>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</si>
  <si>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</si>
  <si>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</si>
  <si>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</si>
  <si>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</si>
  <si>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</si>
  <si>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</si>
  <si>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</si>
  <si>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</si>
  <si>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</si>
  <si>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</si>
  <si>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</si>
  <si>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</si>
  <si>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</si>
  <si>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</si>
  <si>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</si>
  <si>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</si>
  <si>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</si>
  <si>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</si>
  <si>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</si>
  <si>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</si>
  <si>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</si>
  <si>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</si>
  <si>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</si>
  <si>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</si>
  <si>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</si>
  <si>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</si>
  <si>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</si>
  <si>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</si>
  <si>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</si>
  <si>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</si>
  <si>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</si>
  <si>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</si>
  <si>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</si>
  <si>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</si>
  <si>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</si>
  <si>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</si>
  <si>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</si>
  <si>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</si>
  <si>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</si>
  <si>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</si>
  <si>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</si>
  <si>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</si>
  <si>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</si>
  <si>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</si>
  <si>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</si>
  <si>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</si>
  <si>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</si>
  <si>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</si>
  <si>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</si>
  <si>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</si>
  <si>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</si>
  <si>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</si>
  <si>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</si>
  <si>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</si>
  <si>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</si>
  <si>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</si>
  <si>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</si>
  <si>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</si>
  <si>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</si>
  <si>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</si>
  <si>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</si>
  <si>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</si>
  <si>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</si>
  <si>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</si>
  <si>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</si>
  <si>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</si>
  <si>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</si>
  <si>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</si>
  <si>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</si>
  <si>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</si>
  <si>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</si>
  <si>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</si>
  <si>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</si>
  <si>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</si>
  <si>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</si>
  <si>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</si>
  <si>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</si>
  <si>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</si>
  <si>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</si>
  <si>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</si>
  <si>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</si>
  <si>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</si>
  <si>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</si>
  <si>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</si>
  <si>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</si>
  <si>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</si>
  <si>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</si>
  <si>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</si>
  <si>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</si>
  <si>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</si>
  <si>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</si>
  <si>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</si>
  <si>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</si>
  <si>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</si>
  <si>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</si>
  <si>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</si>
  <si>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</si>
  <si>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</si>
  <si>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</si>
  <si>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</si>
  <si>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</si>
  <si>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</si>
  <si>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Of. Regional S.P.M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</si>
  <si>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</si>
  <si>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</si>
  <si>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</si>
  <si>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</si>
  <si>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</si>
  <si>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</si>
  <si>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</si>
  <si>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</si>
  <si>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</si>
  <si>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</si>
  <si>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</si>
  <si>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</si>
  <si>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</si>
  <si>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</si>
  <si>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</si>
  <si>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</si>
  <si>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</si>
  <si>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</si>
  <si>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</si>
  <si>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</si>
  <si>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</si>
  <si>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</si>
  <si>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</si>
  <si>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</si>
  <si>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</si>
  <si>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</si>
  <si>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</si>
  <si>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</si>
  <si>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</si>
  <si>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</si>
  <si>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</si>
  <si>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</si>
  <si>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</si>
  <si>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</si>
  <si>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</si>
  <si>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</si>
  <si>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</si>
  <si>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</si>
  <si>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</si>
  <si>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</si>
  <si>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</si>
  <si>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</si>
  <si>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</si>
  <si>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</si>
  <si>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</si>
  <si>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</si>
  <si>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</si>
  <si>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</si>
  <si>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</si>
  <si>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</si>
  <si>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2 gavetas, color gris, 8 1/2 x 13</t>
  </si>
  <si>
    <t>G-070</t>
  </si>
  <si>
    <t>Archivo de 4 gavetas en melanina, color haya</t>
  </si>
  <si>
    <t>G-394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</si>
  <si>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</si>
  <si>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</si>
  <si>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</si>
  <si>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</si>
  <si>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</si>
  <si>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</si>
  <si>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</si>
  <si>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G-095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</si>
  <si>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</si>
  <si>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</si>
  <si>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</si>
  <si>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</si>
  <si>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</si>
  <si>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</si>
  <si>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</si>
  <si>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</si>
  <si>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</si>
  <si>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</si>
  <si>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</si>
  <si>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</si>
  <si>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</si>
  <si>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</si>
  <si>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</si>
  <si>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</si>
  <si>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</si>
  <si>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</si>
  <si>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</si>
  <si>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Archivo contra incendio de 4 gavetas</t>
  </si>
  <si>
    <t>G-430</t>
  </si>
  <si>
    <t>Usuario Miosotis C.</t>
  </si>
  <si>
    <t>G-396</t>
  </si>
  <si>
    <t>G-426</t>
  </si>
  <si>
    <t>Archivo 4 Gavetas</t>
  </si>
  <si>
    <t>G-443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</si>
  <si>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</si>
  <si>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</si>
  <si>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</si>
  <si>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</si>
  <si>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</si>
  <si>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</si>
  <si>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</si>
  <si>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</si>
  <si>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</si>
  <si>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</si>
  <si>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</si>
  <si>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 xml:space="preserve">Monitor LCD Flat 19"  </t>
  </si>
  <si>
    <t xml:space="preserve">HP </t>
  </si>
  <si>
    <t>Compaq LE1911</t>
  </si>
  <si>
    <t>OFFICELINE, SRL</t>
  </si>
  <si>
    <t>A010010011500000524</t>
  </si>
  <si>
    <t>CNK2090ZJ3</t>
  </si>
  <si>
    <t>CNK2090ZJ4</t>
  </si>
  <si>
    <t>CNK2090ZJ8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</si>
  <si>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</si>
  <si>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</si>
  <si>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</si>
  <si>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</si>
  <si>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</si>
  <si>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</si>
  <si>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</si>
  <si>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</si>
  <si>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</si>
  <si>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</si>
  <si>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</si>
  <si>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</si>
  <si>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</si>
  <si>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</si>
  <si>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</si>
  <si>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</si>
  <si>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</si>
  <si>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</si>
  <si>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</si>
  <si>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</si>
  <si>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</si>
  <si>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</si>
  <si>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</si>
  <si>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</si>
  <si>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</si>
  <si>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</si>
  <si>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</si>
  <si>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</si>
  <si>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</si>
  <si>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</si>
  <si>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</si>
  <si>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</si>
  <si>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</si>
  <si>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</si>
  <si>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</si>
  <si>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</si>
  <si>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</si>
  <si>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</si>
  <si>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</si>
  <si>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</si>
  <si>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</si>
  <si>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</si>
  <si>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</si>
  <si>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</si>
  <si>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</si>
  <si>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</si>
  <si>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</si>
  <si>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</si>
  <si>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</si>
  <si>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</si>
  <si>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</si>
  <si>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</si>
  <si>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</si>
  <si>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</si>
  <si>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</si>
  <si>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</si>
  <si>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</si>
  <si>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</si>
  <si>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</si>
  <si>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</si>
  <si>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</si>
  <si>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</si>
  <si>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</si>
  <si>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</si>
  <si>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</si>
  <si>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</si>
  <si>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</si>
  <si>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</si>
  <si>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</si>
  <si>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</si>
  <si>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</si>
  <si>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</si>
  <si>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</si>
  <si>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</si>
  <si>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</si>
  <si>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</si>
  <si>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</si>
  <si>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</si>
  <si>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</si>
  <si>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</si>
  <si>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</si>
  <si>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</si>
  <si>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</si>
  <si>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</si>
  <si>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</si>
  <si>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</si>
  <si>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</si>
  <si>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</si>
  <si>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</si>
  <si>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</si>
  <si>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</si>
  <si>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</si>
  <si>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</si>
  <si>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</si>
  <si>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</si>
  <si>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</si>
  <si>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</si>
  <si>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</si>
  <si>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</si>
  <si>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</si>
  <si>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</si>
  <si>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</si>
  <si>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</si>
  <si>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</si>
  <si>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</si>
  <si>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</si>
  <si>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</si>
  <si>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</si>
  <si>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</si>
  <si>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</si>
  <si>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</si>
  <si>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</si>
  <si>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</si>
  <si>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</si>
  <si>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</si>
  <si>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</si>
  <si>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</si>
  <si>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</si>
  <si>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</si>
  <si>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</si>
  <si>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</si>
  <si>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</si>
  <si>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</si>
  <si>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</si>
  <si>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</si>
  <si>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</si>
  <si>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</si>
  <si>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</si>
  <si>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</si>
  <si>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</si>
  <si>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</si>
  <si>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</si>
  <si>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</si>
  <si>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</si>
  <si>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</si>
  <si>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</si>
  <si>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</si>
  <si>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</si>
  <si>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</si>
  <si>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</si>
  <si>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</si>
  <si>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</si>
  <si>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</si>
  <si>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</si>
  <si>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</si>
  <si>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</si>
  <si>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</si>
  <si>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</si>
  <si>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</si>
  <si>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</si>
  <si>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</si>
  <si>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</si>
  <si>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</si>
  <si>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</si>
  <si>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</si>
  <si>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</si>
  <si>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</si>
  <si>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</si>
  <si>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</si>
  <si>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</si>
  <si>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</si>
  <si>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</si>
  <si>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</si>
  <si>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</si>
  <si>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</si>
  <si>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</si>
  <si>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</si>
  <si>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</si>
  <si>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</si>
  <si>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</si>
  <si>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</si>
  <si>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</si>
  <si>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</si>
  <si>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</si>
  <si>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</si>
  <si>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</si>
  <si>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</si>
  <si>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</si>
  <si>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</si>
  <si>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</si>
  <si>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</si>
  <si>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</si>
  <si>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</si>
  <si>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</si>
  <si>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</si>
  <si>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</si>
  <si>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</si>
  <si>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</si>
  <si>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</si>
  <si>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</si>
  <si>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</si>
  <si>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</si>
  <si>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</si>
  <si>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</si>
  <si>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</si>
  <si>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</si>
  <si>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</si>
  <si>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</si>
  <si>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</si>
  <si>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</si>
  <si>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</si>
  <si>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</si>
  <si>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</si>
  <si>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</si>
  <si>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</si>
  <si>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</si>
  <si>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</si>
  <si>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A030010011500007288</t>
  </si>
  <si>
    <t>GS7000/W</t>
  </si>
  <si>
    <t>ESTANTE CON PUERTAS BAJA 2000 EN MELAMINA, C/HAYA DE 40X90X185</t>
  </si>
  <si>
    <t>A010010011500001119</t>
  </si>
  <si>
    <t>1079-1</t>
  </si>
  <si>
    <t>A010010011500000968</t>
  </si>
  <si>
    <t>LAVE, S.A.</t>
  </si>
  <si>
    <t>GABINETE COLGANTE 80</t>
  </si>
  <si>
    <t>990-1</t>
  </si>
  <si>
    <t>Compras Enero 2014</t>
  </si>
  <si>
    <t>Compras Febrero 2014</t>
  </si>
  <si>
    <t>Compras Julio 2014</t>
  </si>
  <si>
    <t>Compras Agosto 2014</t>
  </si>
  <si>
    <t>Compras Octubre 2014</t>
  </si>
  <si>
    <t>FL BETANCES &amp; ASOC., S.A.</t>
  </si>
  <si>
    <t>A010010011500002642</t>
  </si>
  <si>
    <t>SERVIDOR POWER EDGE R20</t>
  </si>
  <si>
    <t xml:space="preserve">POWER EDGE </t>
  </si>
  <si>
    <t>R20</t>
  </si>
  <si>
    <t>Compras Noviembre 2014</t>
  </si>
  <si>
    <t>IMPRESORA</t>
  </si>
  <si>
    <t>OFFICEJET PRO 8610</t>
  </si>
  <si>
    <t>CN45NB3119</t>
  </si>
  <si>
    <t>2594-1</t>
  </si>
  <si>
    <t>1958/2181/2265-1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</si>
  <si>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</si>
  <si>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</si>
  <si>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</si>
  <si>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</si>
  <si>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</si>
  <si>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</si>
  <si>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</si>
  <si>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</si>
  <si>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DE 3CARROS, 2 SENCILLOS Y 1 DOBLE</t>
  </si>
  <si>
    <t>ARCHIVOS DE ALTA DENSIDAD 36*96*84 CON SET DE CARROS EXTRAS</t>
  </si>
  <si>
    <t>1735-1</t>
  </si>
  <si>
    <t xml:space="preserve"> B-8101 </t>
  </si>
  <si>
    <t>SILLON EJECUTIVO DE PIEL SINTETICA NEGRO Y BASE CROMADA</t>
  </si>
  <si>
    <t>BOSS</t>
  </si>
  <si>
    <t>SILLON GERENCIAL EN TELA NEGRA BRAZOS AJUSTABLES</t>
  </si>
  <si>
    <t>VICTORIA</t>
  </si>
  <si>
    <t>A020010021500002449</t>
  </si>
  <si>
    <t>TRAMOS METALICOS (BANDEJAS) 12" X 36"  PARA ALMACEN DE ARCHIVOS VILLA CONSUELO</t>
  </si>
  <si>
    <t>Sub-total Año 2014</t>
  </si>
  <si>
    <t>(Al 31 de Diciembre del 2014)</t>
  </si>
  <si>
    <t>La diferencia entre el mayor y el auxiliar esta en la depreciacion por tanto hay q hacer una entrada de diario ajustando el mayor y sacando la cantidad correspondiente a la depreciacion y llevarla a la cuenta q le corresponde</t>
  </si>
  <si>
    <t>473-1</t>
  </si>
  <si>
    <t>reclasificar camara nikon</t>
  </si>
  <si>
    <t>Sub-total Año 2012</t>
  </si>
  <si>
    <t xml:space="preserve">SERVIDOR DELL R610 </t>
  </si>
  <si>
    <t>R610</t>
  </si>
  <si>
    <t>FL BETANCES</t>
  </si>
  <si>
    <t xml:space="preserve">IMPRESORA MULTIFUNCIONAL  </t>
  </si>
  <si>
    <t>COLOR QUBE 9303</t>
  </si>
  <si>
    <t>A040030021500004528</t>
  </si>
  <si>
    <t xml:space="preserve">Microondas </t>
  </si>
  <si>
    <t>6AN1230069</t>
  </si>
  <si>
    <t>NN-ST770S</t>
  </si>
  <si>
    <t>LX-300+II</t>
  </si>
  <si>
    <t>Monitor</t>
  </si>
  <si>
    <t>L1706</t>
  </si>
  <si>
    <t>CNC733P4HX</t>
  </si>
  <si>
    <t>CNC733P5YN</t>
  </si>
  <si>
    <t>CNC733P7P9</t>
  </si>
  <si>
    <t>CNC733P7T9</t>
  </si>
  <si>
    <t>CNC733P7SZ</t>
  </si>
  <si>
    <t>CNC733P7PL</t>
  </si>
  <si>
    <t>CNC733P7LS</t>
  </si>
  <si>
    <t>CNC733P7LY</t>
  </si>
  <si>
    <t>CNC733P7LB</t>
  </si>
  <si>
    <t>CNC733P7P7</t>
  </si>
  <si>
    <t>CNC733P7GN</t>
  </si>
  <si>
    <t>CNC733P7PG</t>
  </si>
  <si>
    <t>CNC733P7M2</t>
  </si>
  <si>
    <t>CNC733P7LV</t>
  </si>
  <si>
    <t>CNC733P7H4</t>
  </si>
  <si>
    <t>CNC733P7LM</t>
  </si>
  <si>
    <t>CNC733P4QN</t>
  </si>
  <si>
    <t>CNC733P4M2</t>
  </si>
  <si>
    <t>CNC733P52F</t>
  </si>
  <si>
    <t>CNC733P7GJ</t>
  </si>
  <si>
    <t>CNC733P7M8</t>
  </si>
  <si>
    <t>CNC733P6FF</t>
  </si>
  <si>
    <t>CNC733P6FD</t>
  </si>
  <si>
    <t>CNC733P5SB</t>
  </si>
  <si>
    <t>CNC733P7LH</t>
  </si>
  <si>
    <t>6710B</t>
  </si>
  <si>
    <t>CNU7351H3L</t>
  </si>
  <si>
    <t>530 T2400</t>
  </si>
  <si>
    <t>CND7452KTG</t>
  </si>
  <si>
    <t>PC</t>
  </si>
  <si>
    <t>DC5700</t>
  </si>
  <si>
    <t>MXJ75106RX</t>
  </si>
  <si>
    <t>MXJ75007SW</t>
  </si>
  <si>
    <t>MXJ75007SF</t>
  </si>
  <si>
    <t>MXJ75007MJ</t>
  </si>
  <si>
    <t>MXJ8070C6L</t>
  </si>
  <si>
    <t>MXJ8070C6N</t>
  </si>
  <si>
    <t>MXJ75007SN</t>
  </si>
  <si>
    <t>MXJ8070C6K</t>
  </si>
  <si>
    <t>MXJ8070C6M</t>
  </si>
  <si>
    <t>MXJ75106T9</t>
  </si>
  <si>
    <t>MXJ75007KN</t>
  </si>
  <si>
    <t>MXJ8070C6J</t>
  </si>
  <si>
    <t>Administrativo (Leonarda)</t>
  </si>
  <si>
    <t xml:space="preserve">Informática </t>
  </si>
  <si>
    <t>Rel. Púb. (Yudelca)</t>
  </si>
  <si>
    <t>Of. Libre Acceso (Jose M.)</t>
  </si>
  <si>
    <t>Of. Adm. 7mo. Piso (Miosotis Cabral)</t>
  </si>
  <si>
    <t>Rel. Púb. (Maty Vasquez)</t>
  </si>
  <si>
    <t>RR.HH. (Xiomara C.)</t>
  </si>
  <si>
    <t>RR.HH. (Claribel)</t>
  </si>
  <si>
    <t>Compras (Lisber Ogando)</t>
  </si>
  <si>
    <t>Planificación (Iris Ramirez)</t>
  </si>
  <si>
    <t>Protocolo (Xiomara P.)</t>
  </si>
  <si>
    <t>Contabilidad (Maireni C.)</t>
  </si>
  <si>
    <t>Area Técnica (Ana Isabel)</t>
  </si>
  <si>
    <t>Gcia. Previsiones (Juan Brito)</t>
  </si>
  <si>
    <t>Auditoría (Cristian Baquero)</t>
  </si>
  <si>
    <t>Compras (Luis Marte)</t>
  </si>
  <si>
    <t>Contabilidad (Miguel A.)</t>
  </si>
  <si>
    <t>Of. Adm. 7mo. Piso (Milagros Hdez.)</t>
  </si>
  <si>
    <t>Planificación (Alexandra M)</t>
  </si>
  <si>
    <t>Contabilidad (Alexis R.)</t>
  </si>
  <si>
    <t>Rel. Púb. (Arismalia)</t>
  </si>
  <si>
    <t>Dpto. Legal (Leymi Lora)</t>
  </si>
  <si>
    <t>Salón B 7mo. Piso</t>
  </si>
  <si>
    <t>Gte. Previsiones (Juan Brito)</t>
  </si>
  <si>
    <t>Gte.Salud (Juana González)</t>
  </si>
  <si>
    <t>Informática (Enrique Cabrera)</t>
  </si>
  <si>
    <t>Of. Adm. 7mo. (Miosotis C.)</t>
  </si>
  <si>
    <t>Of. Adm.7mo.(Milagros Hdez)</t>
  </si>
  <si>
    <t>RR.HH. (Claribel Reynoso)</t>
  </si>
  <si>
    <t>RR.HH.( Xiomara Caminero)</t>
  </si>
  <si>
    <t>Rel. Pub. (Matty Vázquez)</t>
  </si>
  <si>
    <t>Serv. Grales. (Flavio Matos)</t>
  </si>
  <si>
    <t>MXJ8040KBC</t>
  </si>
  <si>
    <t>MXJ8040KBY</t>
  </si>
  <si>
    <t>Informática (Amaury Gonz.)</t>
  </si>
  <si>
    <t>MXJ805029F</t>
  </si>
  <si>
    <t>Area Técnica (Bárbara )</t>
  </si>
  <si>
    <t>MXJ8040KBG</t>
  </si>
  <si>
    <t>MXJ8040KBD</t>
  </si>
  <si>
    <t>MXJ8040KBW</t>
  </si>
  <si>
    <t>MXJ8040KBV</t>
  </si>
  <si>
    <t>MXJ8040KC3</t>
  </si>
  <si>
    <t>Administrativo (Jennifer M.)</t>
  </si>
  <si>
    <t xml:space="preserve">Monitor </t>
  </si>
  <si>
    <t>L1710</t>
  </si>
  <si>
    <t>CND7502HJX</t>
  </si>
  <si>
    <t>CND7502J14</t>
  </si>
  <si>
    <t>Suministros (Andy Martinez)</t>
  </si>
  <si>
    <t>CND7502KKJ</t>
  </si>
  <si>
    <t>Recepción 1er. Piso (Yesenia)</t>
  </si>
  <si>
    <t>CND7502J1D</t>
  </si>
  <si>
    <t>CND7502HJZ</t>
  </si>
  <si>
    <t>CND7502J19</t>
  </si>
  <si>
    <t>Swich Fiber Channel</t>
  </si>
  <si>
    <t>Back Mount Brocade</t>
  </si>
  <si>
    <t>220E</t>
  </si>
  <si>
    <t>RD060182293</t>
  </si>
  <si>
    <t>Informática (Area Server)</t>
  </si>
  <si>
    <t>C8970A</t>
  </si>
  <si>
    <t>Presidencia Consejo</t>
  </si>
  <si>
    <t>Impresora  IMP/SCA/FAX/COP</t>
  </si>
  <si>
    <t>J5780</t>
  </si>
  <si>
    <t>SCN865CV332</t>
  </si>
  <si>
    <t xml:space="preserve">Scanner </t>
  </si>
  <si>
    <t>Fujitsu</t>
  </si>
  <si>
    <t>FI-5220C</t>
  </si>
  <si>
    <t>021032</t>
  </si>
  <si>
    <t>020954</t>
  </si>
  <si>
    <t>Recepción 6to.Piso (Elizabeth)</t>
  </si>
  <si>
    <t>UPS APC</t>
  </si>
  <si>
    <t>Symmetra</t>
  </si>
  <si>
    <t>LX16KVA</t>
  </si>
  <si>
    <t>QD0708150918</t>
  </si>
  <si>
    <t>Caja de Disco Storage</t>
  </si>
  <si>
    <t>Cisco Catalyst 2960-24TC-Swich-24 ports-EN, Fast EN, Gigabit EN-10 base-T, 100 Base-TX</t>
  </si>
  <si>
    <t>F0C1252W31A</t>
  </si>
  <si>
    <t>KVM 8 Puertos</t>
  </si>
  <si>
    <t>CDP</t>
  </si>
  <si>
    <t>B-UPR 505</t>
  </si>
  <si>
    <t>Comisiones</t>
  </si>
  <si>
    <t>Mod.AL2030</t>
  </si>
  <si>
    <t>Swich 5 puertos</t>
  </si>
  <si>
    <t>zonet</t>
  </si>
  <si>
    <t>zfs30005p</t>
  </si>
  <si>
    <t>Copiadora  Mod.AL2040  20CPM</t>
  </si>
  <si>
    <t>Sem. Delgate inc. 21 Microfonos</t>
  </si>
  <si>
    <t>13/2/2008</t>
  </si>
  <si>
    <t>A060010011500001298</t>
  </si>
  <si>
    <t>Sillon ejecutivo en piel negro (Almacen)</t>
  </si>
  <si>
    <t>Mesita en madera de 3 niveles, color negro(Almacen)</t>
  </si>
  <si>
    <t>Mesita en madera, color negro de 2 niveles(Almacen)</t>
  </si>
  <si>
    <t>Silla plegadiza para visitas, en tela color crema(Almacen)</t>
  </si>
  <si>
    <t>CNK2090ZJ1(Almacen)</t>
  </si>
  <si>
    <t>CNK2090ZJD(Almacen)</t>
  </si>
  <si>
    <t>CNK2090ZHV(Almacen)</t>
  </si>
  <si>
    <t>CNK2090ZJ5(Almacen)</t>
  </si>
  <si>
    <t>CNK2090ZJ6(Almacen)</t>
  </si>
  <si>
    <t>CNK2090ZJN(Almacen)</t>
  </si>
  <si>
    <t>CN-0HF0K3-64180-23L-3JBM</t>
  </si>
  <si>
    <t>CN-0HF0K3-64180-23L-3HZM</t>
  </si>
  <si>
    <t>CN-0HF0K3-64180-23L-3JAM</t>
  </si>
  <si>
    <t>CN-0HF0K3-64180-23L-3HMM</t>
  </si>
  <si>
    <t>CN-0HF0K3-64180-23L-3HPM</t>
  </si>
  <si>
    <t>CN-0HF0K3-64180-23L-3HUM(Almacen)</t>
  </si>
  <si>
    <t>CN-0HF0K3-64180-22H-352U(Almacen)</t>
  </si>
  <si>
    <t>CN-0HF0K3-64180-22H-353U(Almacen)</t>
  </si>
  <si>
    <t>CN-0HF0K3-64180-23L-3HDM(Almacen)</t>
  </si>
  <si>
    <t>CN-0HF0K3-64180-23L-3J8M(Almacen)</t>
  </si>
  <si>
    <t>Monitor Flat Panel de 18.5</t>
  </si>
  <si>
    <t>w1858</t>
  </si>
  <si>
    <t>CNC0160QB1</t>
  </si>
  <si>
    <t>Compu-Oficce Dominicana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</si>
  <si>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</si>
  <si>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</si>
  <si>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</si>
  <si>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</si>
  <si>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</si>
  <si>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</si>
  <si>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</si>
  <si>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</si>
  <si>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</si>
  <si>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</si>
  <si>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</si>
  <si>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</si>
  <si>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</si>
  <si>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CNC02202H7(Almacen)</t>
  </si>
  <si>
    <t>APC SYMMENTRA POWER MODULE</t>
  </si>
  <si>
    <t>LX 4KVA</t>
  </si>
  <si>
    <t>POWER PLACE DOMINICANA</t>
  </si>
  <si>
    <t>A010010011500000242</t>
  </si>
  <si>
    <t>CN-OWH318-72872-67Q-04MU</t>
  </si>
  <si>
    <t>CN-OWH318-72872-67Q-0MV</t>
  </si>
  <si>
    <t>Acumulada</t>
  </si>
  <si>
    <t>Inventario de Activos Fijos (Equipos Educativos)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</si>
</sst>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8" formatCode="#\ ?/2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6" fillId="0" borderId="0"/>
    <xf numFmtId="0" fontId="2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justify"/>
    </xf>
    <xf numFmtId="40" fontId="8" fillId="0" borderId="0" xfId="0" applyNumberFormat="1" applyFont="1"/>
    <xf numFmtId="0" fontId="9" fillId="3" borderId="4" xfId="0" applyFont="1" applyFill="1" applyBorder="1" applyAlignment="1">
      <alignment vertical="justify"/>
    </xf>
    <xf numFmtId="164" fontId="9" fillId="3" borderId="4" xfId="0" applyNumberFormat="1" applyFont="1" applyFill="1" applyBorder="1" applyAlignment="1">
      <alignment horizontal="center" vertical="justify"/>
    </xf>
    <xf numFmtId="1" fontId="9" fillId="3" borderId="4" xfId="0" applyNumberFormat="1" applyFont="1" applyFill="1" applyBorder="1" applyAlignment="1">
      <alignment horizontal="center" vertical="justify"/>
    </xf>
    <xf numFmtId="40" fontId="9" fillId="3" borderId="4" xfId="0" applyNumberFormat="1" applyFont="1" applyFill="1" applyBorder="1" applyAlignment="1">
      <alignment horizontal="right" vertical="justify"/>
    </xf>
    <xf numFmtId="0" fontId="9" fillId="3" borderId="4" xfId="0" applyFont="1" applyFill="1" applyBorder="1" applyAlignment="1">
      <alignment horizontal="right" vertical="justify"/>
    </xf>
    <xf numFmtId="40" fontId="9" fillId="3" borderId="4" xfId="0" applyNumberFormat="1" applyFont="1" applyFill="1" applyBorder="1" applyAlignment="1">
      <alignment vertical="justify"/>
    </xf>
    <xf numFmtId="0" fontId="9" fillId="0" borderId="0" xfId="0" applyFont="1" applyFill="1" applyAlignment="1">
      <alignment vertical="justify"/>
    </xf>
    <xf numFmtId="0" fontId="8" fillId="0" borderId="0" xfId="0" applyFont="1" applyFill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40" fontId="8" fillId="0" borderId="0" xfId="0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justify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0" fontId="9" fillId="0" borderId="5" xfId="0" applyNumberFormat="1" applyFont="1" applyBorder="1"/>
    <xf numFmtId="0" fontId="9" fillId="0" borderId="5" xfId="0" applyFont="1" applyBorder="1"/>
    <xf numFmtId="0" fontId="8" fillId="0" borderId="0" xfId="3" applyFont="1" applyFill="1" applyAlignment="1">
      <alignment horizontal="left"/>
    </xf>
    <xf numFmtId="0" fontId="8" fillId="0" borderId="0" xfId="3" applyFont="1" applyFill="1"/>
    <xf numFmtId="0" fontId="9" fillId="0" borderId="0" xfId="3" applyFont="1" applyFill="1"/>
    <xf numFmtId="1" fontId="8" fillId="0" borderId="0" xfId="3" applyNumberFormat="1" applyFont="1" applyFill="1" applyBorder="1"/>
    <xf numFmtId="0" fontId="8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horizontal="center" vertical="justify"/>
    </xf>
    <xf numFmtId="0" fontId="9" fillId="2" borderId="4" xfId="3" applyFont="1" applyFill="1" applyBorder="1" applyAlignment="1">
      <alignment horizontal="center" vertical="justify"/>
    </xf>
    <xf numFmtId="40" fontId="9" fillId="3" borderId="4" xfId="3" applyNumberFormat="1" applyFont="1" applyFill="1" applyBorder="1" applyAlignment="1">
      <alignment vertical="justify"/>
    </xf>
    <xf numFmtId="40" fontId="9" fillId="3" borderId="4" xfId="3" applyNumberFormat="1" applyFont="1" applyFill="1" applyBorder="1" applyAlignment="1">
      <alignment horizontal="right" vertical="justify"/>
    </xf>
    <xf numFmtId="40" fontId="9" fillId="2" borderId="4" xfId="3" applyNumberFormat="1" applyFont="1" applyFill="1" applyBorder="1" applyAlignment="1">
      <alignment horizontal="center" vertical="justify"/>
    </xf>
    <xf numFmtId="1" fontId="9" fillId="2" borderId="4" xfId="3" applyNumberFormat="1" applyFont="1" applyFill="1" applyBorder="1" applyAlignment="1">
      <alignment horizontal="center" vertical="justify"/>
    </xf>
    <xf numFmtId="164" fontId="9" fillId="2" borderId="4" xfId="3" applyNumberFormat="1" applyFont="1" applyFill="1" applyBorder="1" applyAlignment="1">
      <alignment horizontal="center" vertical="justify"/>
    </xf>
    <xf numFmtId="40" fontId="8" fillId="0" borderId="0" xfId="3" applyNumberFormat="1" applyFont="1"/>
    <xf numFmtId="40" fontId="8" fillId="0" borderId="0" xfId="3" applyNumberFormat="1" applyFont="1" applyFill="1"/>
    <xf numFmtId="43" fontId="8" fillId="0" borderId="0" xfId="3" applyNumberFormat="1" applyFont="1" applyFill="1" applyAlignment="1">
      <alignment horizontal="center"/>
    </xf>
    <xf numFmtId="0" fontId="9" fillId="0" borderId="0" xfId="3" applyFont="1" applyFill="1" applyAlignment="1">
      <alignment vertical="justify"/>
    </xf>
    <xf numFmtId="40" fontId="9" fillId="3" borderId="8" xfId="3" applyNumberFormat="1" applyFont="1" applyFill="1" applyBorder="1" applyAlignment="1">
      <alignment vertical="justify"/>
    </xf>
    <xf numFmtId="40" fontId="9" fillId="3" borderId="8" xfId="3" applyNumberFormat="1" applyFont="1" applyFill="1" applyBorder="1" applyAlignment="1">
      <alignment horizontal="right" vertical="justify"/>
    </xf>
    <xf numFmtId="165" fontId="9" fillId="3" borderId="4" xfId="3" applyNumberFormat="1" applyFont="1" applyFill="1" applyBorder="1" applyAlignment="1">
      <alignment horizontal="right" vertical="justify"/>
    </xf>
    <xf numFmtId="0" fontId="9" fillId="3" borderId="4" xfId="3" applyFont="1" applyFill="1" applyBorder="1" applyAlignment="1">
      <alignment horizontal="right" vertical="justify"/>
    </xf>
    <xf numFmtId="0" fontId="9" fillId="3" borderId="4" xfId="3" applyFont="1" applyFill="1" applyBorder="1" applyAlignment="1">
      <alignment vertical="justify"/>
    </xf>
    <xf numFmtId="1" fontId="9" fillId="3" borderId="4" xfId="3" applyNumberFormat="1" applyFont="1" applyFill="1" applyBorder="1" applyAlignment="1">
      <alignment horizontal="center" vertical="justify"/>
    </xf>
    <xf numFmtId="164" fontId="9" fillId="3" borderId="4" xfId="3" applyNumberFormat="1" applyFont="1" applyFill="1" applyBorder="1" applyAlignment="1">
      <alignment horizontal="center" vertical="justify"/>
    </xf>
    <xf numFmtId="0" fontId="8" fillId="0" borderId="0" xfId="3" applyFont="1"/>
    <xf numFmtId="165" fontId="8" fillId="0" borderId="0" xfId="3" applyNumberFormat="1" applyFont="1"/>
    <xf numFmtId="0" fontId="8" fillId="0" borderId="0" xfId="3" applyFont="1" applyAlignment="1">
      <alignment vertical="justify"/>
    </xf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/>
    </xf>
    <xf numFmtId="0" fontId="8" fillId="0" borderId="0" xfId="3" applyFont="1" applyBorder="1"/>
    <xf numFmtId="40" fontId="8" fillId="0" borderId="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vertical="justify"/>
    </xf>
    <xf numFmtId="40" fontId="9" fillId="0" borderId="9" xfId="3" applyNumberFormat="1" applyFont="1" applyBorder="1"/>
    <xf numFmtId="0" fontId="9" fillId="0" borderId="0" xfId="3" applyFont="1" applyBorder="1"/>
    <xf numFmtId="40" fontId="9" fillId="0" borderId="2" xfId="3" applyNumberFormat="1" applyFont="1" applyBorder="1"/>
    <xf numFmtId="0" fontId="9" fillId="0" borderId="0" xfId="3" applyFont="1" applyBorder="1" applyAlignment="1">
      <alignment vertical="justify"/>
    </xf>
    <xf numFmtId="0" fontId="8" fillId="0" borderId="0" xfId="3" applyFont="1" applyBorder="1" applyAlignment="1">
      <alignment horizontal="right"/>
    </xf>
    <xf numFmtId="164" fontId="8" fillId="0" borderId="0" xfId="3" applyNumberFormat="1" applyFont="1" applyBorder="1" applyAlignment="1">
      <alignment horizontal="right"/>
    </xf>
    <xf numFmtId="0" fontId="8" fillId="0" borderId="0" xfId="3" applyFont="1" applyFill="1" applyBorder="1"/>
    <xf numFmtId="40" fontId="9" fillId="0" borderId="10" xfId="3" applyNumberFormat="1" applyFont="1" applyBorder="1"/>
    <xf numFmtId="0" fontId="9" fillId="0" borderId="0" xfId="3" applyFont="1" applyBorder="1" applyAlignment="1">
      <alignment horizontal="center"/>
    </xf>
    <xf numFmtId="164" fontId="9" fillId="0" borderId="0" xfId="3" applyNumberFormat="1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9" fillId="0" borderId="2" xfId="3" applyFont="1" applyBorder="1"/>
    <xf numFmtId="40" fontId="8" fillId="0" borderId="0" xfId="3" applyNumberFormat="1" applyFont="1" applyBorder="1" applyAlignment="1">
      <alignment wrapText="1"/>
    </xf>
    <xf numFmtId="40" fontId="8" fillId="0" borderId="0" xfId="3" applyNumberFormat="1" applyFont="1" applyFill="1" applyBorder="1"/>
    <xf numFmtId="0" fontId="8" fillId="0" borderId="0" xfId="3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vertical="justify"/>
    </xf>
    <xf numFmtId="40" fontId="8" fillId="0" borderId="0" xfId="3" applyNumberFormat="1" applyFont="1" applyAlignment="1">
      <alignment wrapText="1"/>
    </xf>
    <xf numFmtId="0" fontId="9" fillId="3" borderId="4" xfId="3" applyFont="1" applyFill="1" applyBorder="1" applyAlignment="1">
      <alignment horizontal="left" vertical="justify"/>
    </xf>
    <xf numFmtId="0" fontId="7" fillId="0" borderId="0" xfId="3" applyFont="1"/>
    <xf numFmtId="0" fontId="7" fillId="0" borderId="0" xfId="3" applyFont="1" applyAlignment="1">
      <alignment horizontal="left"/>
    </xf>
    <xf numFmtId="0" fontId="6" fillId="0" borderId="0" xfId="3" applyFont="1"/>
    <xf numFmtId="0" fontId="5" fillId="0" borderId="0" xfId="3" applyFont="1"/>
    <xf numFmtId="1" fontId="8" fillId="0" borderId="0" xfId="0" applyNumberFormat="1" applyFont="1" applyFill="1" applyBorder="1"/>
    <xf numFmtId="4" fontId="9" fillId="3" borderId="4" xfId="0" applyNumberFormat="1" applyFont="1" applyFill="1" applyBorder="1" applyAlignment="1">
      <alignment vertical="justify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4" fontId="8" fillId="0" borderId="0" xfId="0" applyNumberFormat="1" applyFont="1" applyFill="1" applyAlignment="1">
      <alignment horizontal="center" wrapText="1"/>
    </xf>
    <xf numFmtId="0" fontId="9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 vertical="justify"/>
    </xf>
    <xf numFmtId="40" fontId="9" fillId="2" borderId="11" xfId="0" applyNumberFormat="1" applyFont="1" applyFill="1" applyBorder="1" applyAlignment="1">
      <alignment horizontal="center" vertical="justify"/>
    </xf>
    <xf numFmtId="0" fontId="9" fillId="2" borderId="11" xfId="0" applyFont="1" applyFill="1" applyBorder="1" applyAlignment="1">
      <alignment horizontal="left" vertical="justify"/>
    </xf>
    <xf numFmtId="1" fontId="9" fillId="2" borderId="11" xfId="0" applyNumberFormat="1" applyFont="1" applyFill="1" applyBorder="1" applyAlignment="1">
      <alignment horizontal="center" vertical="justify"/>
    </xf>
    <xf numFmtId="164" fontId="9" fillId="2" borderId="11" xfId="0" applyNumberFormat="1" applyFont="1" applyFill="1" applyBorder="1" applyAlignment="1">
      <alignment horizontal="center" vertical="justify"/>
    </xf>
    <xf numFmtId="40" fontId="8" fillId="0" borderId="0" xfId="0" applyNumberFormat="1" applyFont="1" applyFill="1"/>
    <xf numFmtId="0" fontId="8" fillId="0" borderId="0" xfId="0" applyFont="1" applyFill="1" applyAlignment="1">
      <alignment horizontal="left"/>
    </xf>
    <xf numFmtId="43" fontId="8" fillId="0" borderId="0" xfId="2" applyFont="1" applyFill="1"/>
    <xf numFmtId="43" fontId="8" fillId="0" borderId="0" xfId="2" applyFont="1" applyFill="1" applyAlignment="1">
      <alignment wrapText="1"/>
    </xf>
    <xf numFmtId="43" fontId="8" fillId="0" borderId="0" xfId="2" applyFont="1" applyFill="1" applyAlignment="1">
      <alignment horizontal="left" wrapText="1"/>
    </xf>
    <xf numFmtId="0" fontId="8" fillId="0" borderId="0" xfId="0" applyFont="1" applyFill="1" applyBorder="1" applyAlignment="1">
      <alignment horizontal="right"/>
    </xf>
    <xf numFmtId="0" fontId="8" fillId="4" borderId="0" xfId="0" applyFont="1" applyFill="1" applyBorder="1"/>
    <xf numFmtId="40" fontId="8" fillId="0" borderId="0" xfId="0" applyNumberFormat="1" applyFont="1" applyFill="1" applyBorder="1" applyAlignment="1"/>
    <xf numFmtId="40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4" borderId="0" xfId="0" applyFont="1" applyFill="1" applyBorder="1"/>
    <xf numFmtId="40" fontId="9" fillId="0" borderId="5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" fontId="8" fillId="4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4" fontId="8" fillId="0" borderId="0" xfId="0" applyNumberFormat="1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8" fillId="0" borderId="0" xfId="0" applyNumberFormat="1" applyFont="1" applyBorder="1"/>
    <xf numFmtId="0" fontId="8" fillId="0" borderId="0" xfId="0" applyFont="1" applyBorder="1"/>
    <xf numFmtId="43" fontId="13" fillId="0" borderId="0" xfId="2" applyFont="1" applyBorder="1"/>
    <xf numFmtId="0" fontId="8" fillId="0" borderId="0" xfId="0" applyFont="1" applyBorder="1" applyAlignment="1">
      <alignment horizontal="left"/>
    </xf>
    <xf numFmtId="14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5" borderId="0" xfId="0" applyFont="1" applyFill="1" applyBorder="1"/>
    <xf numFmtId="1" fontId="8" fillId="5" borderId="0" xfId="0" applyNumberFormat="1" applyFont="1" applyFill="1" applyBorder="1" applyAlignment="1">
      <alignment horizontal="center"/>
    </xf>
    <xf numFmtId="40" fontId="8" fillId="5" borderId="0" xfId="0" applyNumberFormat="1" applyFont="1" applyFill="1" applyBorder="1" applyAlignment="1"/>
    <xf numFmtId="40" fontId="8" fillId="5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" fontId="8" fillId="5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40" fontId="8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0" fontId="8" fillId="0" borderId="0" xfId="2" applyNumberFormat="1" applyFont="1" applyFill="1" applyBorder="1" applyAlignment="1">
      <alignment horizontal="right"/>
    </xf>
    <xf numFmtId="0" fontId="8" fillId="6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justify"/>
    </xf>
    <xf numFmtId="0" fontId="15" fillId="4" borderId="0" xfId="0" applyFont="1" applyFill="1" applyBorder="1" applyAlignment="1">
      <alignment vertical="justify"/>
    </xf>
    <xf numFmtId="0" fontId="9" fillId="2" borderId="4" xfId="0" applyFont="1" applyFill="1" applyBorder="1" applyAlignment="1">
      <alignment vertical="justify"/>
    </xf>
    <xf numFmtId="1" fontId="9" fillId="3" borderId="4" xfId="0" applyNumberFormat="1" applyFont="1" applyFill="1" applyBorder="1" applyAlignment="1">
      <alignment vertical="justify"/>
    </xf>
    <xf numFmtId="164" fontId="9" fillId="3" borderId="4" xfId="0" applyNumberFormat="1" applyFont="1" applyFill="1" applyBorder="1" applyAlignment="1">
      <alignment vertical="justify"/>
    </xf>
    <xf numFmtId="0" fontId="9" fillId="3" borderId="4" xfId="0" applyFont="1" applyFill="1" applyBorder="1" applyAlignment="1">
      <alignment horizontal="left" vertical="justify"/>
    </xf>
    <xf numFmtId="0" fontId="7" fillId="0" borderId="0" xfId="0" applyFont="1" applyFill="1" applyBorder="1"/>
    <xf numFmtId="14" fontId="7" fillId="4" borderId="0" xfId="0" applyNumberFormat="1" applyFont="1" applyFill="1" applyBorder="1"/>
    <xf numFmtId="0" fontId="7" fillId="4" borderId="0" xfId="0" applyFont="1" applyFill="1" applyBorder="1"/>
    <xf numFmtId="0" fontId="8" fillId="0" borderId="0" xfId="4" applyFont="1" applyFill="1"/>
    <xf numFmtId="40" fontId="8" fillId="0" borderId="0" xfId="4" applyNumberFormat="1" applyFont="1" applyFill="1"/>
    <xf numFmtId="40" fontId="8" fillId="0" borderId="0" xfId="2" applyNumberFormat="1" applyFont="1" applyFill="1"/>
    <xf numFmtId="0" fontId="8" fillId="0" borderId="0" xfId="4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0" fontId="9" fillId="0" borderId="0" xfId="4" applyFont="1" applyFill="1" applyAlignment="1">
      <alignment wrapText="1"/>
    </xf>
    <xf numFmtId="40" fontId="9" fillId="0" borderId="5" xfId="2" applyNumberFormat="1" applyFont="1" applyFill="1" applyBorder="1" applyAlignment="1">
      <alignment wrapText="1"/>
    </xf>
    <xf numFmtId="40" fontId="9" fillId="0" borderId="0" xfId="2" applyNumberFormat="1" applyFont="1" applyFill="1" applyAlignment="1">
      <alignment wrapText="1"/>
    </xf>
    <xf numFmtId="0" fontId="9" fillId="0" borderId="0" xfId="4" applyFont="1" applyFill="1" applyAlignment="1">
      <alignment horizontal="left" wrapText="1"/>
    </xf>
    <xf numFmtId="1" fontId="9" fillId="0" borderId="0" xfId="4" applyNumberFormat="1" applyFont="1" applyFill="1" applyAlignment="1">
      <alignment horizontal="left" wrapText="1"/>
    </xf>
    <xf numFmtId="164" fontId="9" fillId="0" borderId="0" xfId="4" applyNumberFormat="1" applyFont="1" applyFill="1" applyAlignment="1">
      <alignment horizontal="left" wrapText="1"/>
    </xf>
    <xf numFmtId="0" fontId="9" fillId="0" borderId="0" xfId="4" applyFont="1" applyFill="1" applyAlignment="1">
      <alignment horizontal="left" vertical="justify"/>
    </xf>
    <xf numFmtId="0" fontId="8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horizontal="center" vertical="center" wrapText="1"/>
    </xf>
    <xf numFmtId="40" fontId="8" fillId="0" borderId="0" xfId="4" applyNumberFormat="1" applyFont="1" applyFill="1" applyBorder="1" applyAlignment="1">
      <alignment wrapText="1"/>
    </xf>
    <xf numFmtId="40" fontId="8" fillId="0" borderId="0" xfId="2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right" wrapText="1"/>
    </xf>
    <xf numFmtId="164" fontId="8" fillId="0" borderId="0" xfId="4" applyNumberFormat="1" applyFont="1" applyFill="1" applyBorder="1" applyAlignment="1">
      <alignment horizontal="right" wrapText="1"/>
    </xf>
    <xf numFmtId="14" fontId="8" fillId="0" borderId="0" xfId="4" applyNumberFormat="1" applyFont="1" applyFill="1" applyBorder="1" applyAlignment="1">
      <alignment horizontal="left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 applyBorder="1" applyAlignment="1">
      <alignment horizontal="left" vertical="justify"/>
    </xf>
    <xf numFmtId="0" fontId="8" fillId="0" borderId="0" xfId="4" applyFont="1" applyFill="1" applyBorder="1" applyAlignment="1">
      <alignment vertical="justify"/>
    </xf>
    <xf numFmtId="0" fontId="8" fillId="0" borderId="0" xfId="4" applyFont="1" applyFill="1" applyBorder="1" applyAlignment="1">
      <alignment horizontal="center" wrapText="1"/>
    </xf>
    <xf numFmtId="1" fontId="8" fillId="0" borderId="0" xfId="4" applyNumberFormat="1" applyFont="1" applyFill="1" applyBorder="1" applyAlignment="1">
      <alignment horizontal="left" wrapText="1"/>
    </xf>
    <xf numFmtId="1" fontId="8" fillId="0" borderId="0" xfId="4" applyNumberFormat="1" applyFont="1" applyFill="1" applyBorder="1" applyAlignment="1">
      <alignment horizontal="left" vertical="center" wrapText="1"/>
    </xf>
    <xf numFmtId="4" fontId="8" fillId="0" borderId="0" xfId="4" applyNumberFormat="1" applyFont="1" applyFill="1" applyBorder="1" applyAlignment="1">
      <alignment wrapText="1"/>
    </xf>
    <xf numFmtId="4" fontId="9" fillId="0" borderId="0" xfId="4" applyNumberFormat="1" applyFont="1" applyFill="1" applyBorder="1" applyAlignment="1">
      <alignment wrapText="1"/>
    </xf>
    <xf numFmtId="14" fontId="8" fillId="0" borderId="0" xfId="4" applyNumberFormat="1" applyFont="1" applyFill="1" applyBorder="1" applyAlignment="1">
      <alignment horizontal="center" wrapText="1"/>
    </xf>
    <xf numFmtId="0" fontId="9" fillId="0" borderId="0" xfId="4" applyFont="1" applyFill="1" applyBorder="1" applyAlignment="1">
      <alignment wrapText="1"/>
    </xf>
    <xf numFmtId="14" fontId="8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justify" vertical="justify"/>
    </xf>
    <xf numFmtId="14" fontId="8" fillId="0" borderId="0" xfId="4" applyNumberFormat="1" applyFont="1" applyFill="1" applyBorder="1" applyAlignment="1">
      <alignment horizontal="left"/>
    </xf>
    <xf numFmtId="0" fontId="8" fillId="0" borderId="0" xfId="4" applyFont="1" applyFill="1" applyBorder="1"/>
    <xf numFmtId="1" fontId="8" fillId="0" borderId="0" xfId="4" applyNumberFormat="1" applyFont="1" applyFill="1" applyBorder="1"/>
    <xf numFmtId="40" fontId="8" fillId="0" borderId="0" xfId="4" applyNumberFormat="1" applyFont="1" applyFill="1" applyBorder="1"/>
    <xf numFmtId="4" fontId="8" fillId="0" borderId="0" xfId="4" applyNumberFormat="1" applyFont="1" applyFill="1" applyBorder="1"/>
    <xf numFmtId="1" fontId="8" fillId="0" borderId="0" xfId="4" applyNumberFormat="1" applyFont="1" applyFill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1" fontId="8" fillId="0" borderId="0" xfId="4" applyNumberFormat="1" applyFont="1" applyFill="1" applyBorder="1" applyAlignment="1">
      <alignment horizontal="right"/>
    </xf>
    <xf numFmtId="164" fontId="8" fillId="0" borderId="0" xfId="4" applyNumberFormat="1" applyFont="1" applyFill="1" applyBorder="1" applyAlignment="1">
      <alignment horizontal="right"/>
    </xf>
    <xf numFmtId="4" fontId="8" fillId="0" borderId="0" xfId="4" applyNumberFormat="1" applyFont="1" applyFill="1" applyBorder="1" applyAlignment="1">
      <alignment horizontal="right"/>
    </xf>
    <xf numFmtId="40" fontId="8" fillId="0" borderId="0" xfId="2" applyNumberFormat="1" applyFont="1" applyFill="1" applyBorder="1"/>
    <xf numFmtId="166" fontId="8" fillId="0" borderId="0" xfId="4" applyNumberFormat="1" applyFont="1" applyFill="1" applyBorder="1"/>
    <xf numFmtId="43" fontId="8" fillId="0" borderId="0" xfId="4" applyNumberFormat="1" applyFont="1" applyFill="1" applyBorder="1"/>
    <xf numFmtId="4" fontId="8" fillId="0" borderId="0" xfId="2" applyNumberFormat="1" applyFont="1" applyFill="1" applyBorder="1" applyAlignment="1">
      <alignment horizontal="right"/>
    </xf>
    <xf numFmtId="4" fontId="8" fillId="0" borderId="0" xfId="2" applyNumberFormat="1" applyFont="1" applyFill="1" applyBorder="1" applyAlignment="1" applyProtection="1">
      <alignment horizontal="right"/>
      <protection locked="0"/>
    </xf>
    <xf numFmtId="1" fontId="8" fillId="0" borderId="0" xfId="4" applyNumberFormat="1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left"/>
    </xf>
    <xf numFmtId="4" fontId="8" fillId="0" borderId="0" xfId="4" applyNumberFormat="1" applyFont="1" applyFill="1" applyBorder="1" applyAlignment="1">
      <alignment horizontal="left"/>
    </xf>
    <xf numFmtId="4" fontId="8" fillId="0" borderId="0" xfId="2" applyNumberFormat="1" applyFont="1" applyFill="1" applyBorder="1"/>
    <xf numFmtId="4" fontId="9" fillId="0" borderId="0" xfId="2" applyNumberFormat="1" applyFont="1" applyFill="1" applyBorder="1"/>
    <xf numFmtId="164" fontId="8" fillId="0" borderId="0" xfId="4" applyNumberFormat="1" applyFont="1" applyFill="1" applyBorder="1" applyAlignment="1">
      <alignment horizontal="left"/>
    </xf>
    <xf numFmtId="40" fontId="8" fillId="0" borderId="0" xfId="2" applyNumberFormat="1" applyFont="1" applyFill="1" applyBorder="1" applyAlignment="1">
      <alignment horizontal="left"/>
    </xf>
    <xf numFmtId="40" fontId="8" fillId="0" borderId="0" xfId="2" applyNumberFormat="1" applyFont="1" applyFill="1" applyBorder="1" applyAlignment="1">
      <alignment horizontal="left" wrapText="1"/>
    </xf>
    <xf numFmtId="43" fontId="8" fillId="0" borderId="0" xfId="2" applyFont="1" applyFill="1" applyBorder="1" applyAlignment="1">
      <alignment horizontal="left" wrapText="1"/>
    </xf>
    <xf numFmtId="43" fontId="8" fillId="0" borderId="0" xfId="2" applyFont="1" applyFill="1" applyBorder="1" applyAlignment="1">
      <alignment horizontal="center"/>
    </xf>
    <xf numFmtId="43" fontId="8" fillId="0" borderId="0" xfId="2" applyFont="1" applyFill="1" applyBorder="1" applyAlignment="1">
      <alignment horizontal="left"/>
    </xf>
    <xf numFmtId="0" fontId="8" fillId="0" borderId="0" xfId="4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left"/>
    </xf>
    <xf numFmtId="164" fontId="8" fillId="0" borderId="0" xfId="2" applyNumberFormat="1" applyFont="1" applyFill="1" applyBorder="1" applyAlignment="1">
      <alignment horizontal="left"/>
    </xf>
    <xf numFmtId="43" fontId="8" fillId="0" borderId="0" xfId="2" applyFont="1" applyFill="1" applyBorder="1"/>
    <xf numFmtId="43" fontId="8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vertical="justify"/>
    </xf>
    <xf numFmtId="40" fontId="8" fillId="0" borderId="0" xfId="2" applyNumberFormat="1" applyFont="1" applyFill="1" applyBorder="1" applyAlignment="1">
      <alignment horizontal="left" vertical="justify"/>
    </xf>
    <xf numFmtId="40" fontId="8" fillId="0" borderId="0" xfId="2" applyNumberFormat="1" applyFont="1" applyFill="1" applyBorder="1" applyAlignment="1">
      <alignment horizontal="right" vertical="justify"/>
    </xf>
    <xf numFmtId="1" fontId="8" fillId="0" borderId="0" xfId="4" applyNumberFormat="1" applyFont="1" applyFill="1" applyBorder="1" applyAlignment="1">
      <alignment horizontal="left" vertical="justify"/>
    </xf>
    <xf numFmtId="164" fontId="8" fillId="0" borderId="0" xfId="4" applyNumberFormat="1" applyFont="1" applyFill="1" applyBorder="1" applyAlignment="1">
      <alignment horizontal="left" vertical="justify"/>
    </xf>
    <xf numFmtId="40" fontId="8" fillId="0" borderId="0" xfId="2" applyNumberFormat="1" applyFont="1" applyFill="1" applyBorder="1" applyAlignment="1">
      <alignment vertical="center" wrapText="1"/>
    </xf>
    <xf numFmtId="40" fontId="8" fillId="0" borderId="0" xfId="2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1" fontId="8" fillId="0" borderId="0" xfId="4" applyNumberFormat="1" applyFont="1" applyFill="1" applyBorder="1" applyAlignment="1">
      <alignment horizontal="left" vertical="center"/>
    </xf>
    <xf numFmtId="164" fontId="8" fillId="0" borderId="0" xfId="4" applyNumberFormat="1" applyFont="1" applyFill="1" applyBorder="1" applyAlignment="1">
      <alignment horizontal="left" vertical="center"/>
    </xf>
    <xf numFmtId="168" fontId="8" fillId="0" borderId="0" xfId="4" applyNumberFormat="1" applyFont="1" applyFill="1" applyBorder="1" applyAlignment="1">
      <alignment horizontal="left"/>
    </xf>
    <xf numFmtId="0" fontId="9" fillId="0" borderId="0" xfId="4" applyFont="1" applyFill="1" applyAlignment="1">
      <alignment horizontal="center" vertical="justify"/>
    </xf>
    <xf numFmtId="0" fontId="9" fillId="2" borderId="11" xfId="4" applyFont="1" applyFill="1" applyBorder="1" applyAlignment="1">
      <alignment horizontal="center" vertical="justify"/>
    </xf>
    <xf numFmtId="40" fontId="9" fillId="3" borderId="4" xfId="4" applyNumberFormat="1" applyFont="1" applyFill="1" applyBorder="1" applyAlignment="1">
      <alignment vertical="justify"/>
    </xf>
    <xf numFmtId="40" fontId="9" fillId="3" borderId="4" xfId="4" applyNumberFormat="1" applyFont="1" applyFill="1" applyBorder="1" applyAlignment="1">
      <alignment horizontal="right" vertical="justify"/>
    </xf>
    <xf numFmtId="40" fontId="9" fillId="2" borderId="11" xfId="4" applyNumberFormat="1" applyFont="1" applyFill="1" applyBorder="1" applyAlignment="1">
      <alignment horizontal="center" vertical="justify"/>
    </xf>
    <xf numFmtId="1" fontId="9" fillId="2" borderId="11" xfId="4" applyNumberFormat="1" applyFont="1" applyFill="1" applyBorder="1" applyAlignment="1">
      <alignment horizontal="center" vertical="justify"/>
    </xf>
    <xf numFmtId="164" fontId="9" fillId="2" borderId="11" xfId="4" applyNumberFormat="1" applyFont="1" applyFill="1" applyBorder="1" applyAlignment="1">
      <alignment horizontal="center" vertical="justify"/>
    </xf>
    <xf numFmtId="0" fontId="9" fillId="2" borderId="11" xfId="4" applyFont="1" applyFill="1" applyBorder="1" applyAlignment="1">
      <alignment horizontal="left" vertical="justify"/>
    </xf>
    <xf numFmtId="14" fontId="8" fillId="4" borderId="0" xfId="4" applyNumberFormat="1" applyFont="1" applyFill="1" applyBorder="1"/>
    <xf numFmtId="40" fontId="8" fillId="0" borderId="0" xfId="4" applyNumberFormat="1" applyFont="1" applyFill="1" applyAlignment="1">
      <alignment horizontal="center"/>
    </xf>
    <xf numFmtId="0" fontId="8" fillId="0" borderId="0" xfId="4" applyFont="1" applyFill="1" applyAlignment="1">
      <alignment horizontal="center"/>
    </xf>
    <xf numFmtId="0" fontId="6" fillId="0" borderId="0" xfId="4" applyFont="1" applyFill="1"/>
    <xf numFmtId="0" fontId="12" fillId="0" borderId="0" xfId="4" applyFont="1" applyFill="1"/>
    <xf numFmtId="4" fontId="9" fillId="0" borderId="0" xfId="4" applyNumberFormat="1" applyFont="1" applyFill="1" applyBorder="1"/>
    <xf numFmtId="4" fontId="9" fillId="0" borderId="5" xfId="4" applyNumberFormat="1" applyFont="1" applyFill="1" applyBorder="1"/>
    <xf numFmtId="4" fontId="8" fillId="0" borderId="0" xfId="4" applyNumberFormat="1" applyFont="1" applyFill="1" applyAlignment="1">
      <alignment wrapText="1"/>
    </xf>
    <xf numFmtId="4" fontId="8" fillId="0" borderId="0" xfId="4" applyNumberFormat="1" applyFont="1" applyFill="1"/>
    <xf numFmtId="4" fontId="11" fillId="0" borderId="0" xfId="4" applyNumberFormat="1" applyFont="1" applyFill="1"/>
    <xf numFmtId="0" fontId="9" fillId="0" borderId="0" xfId="4" applyFont="1" applyFill="1"/>
    <xf numFmtId="0" fontId="9" fillId="0" borderId="0" xfId="4" applyFont="1" applyFill="1" applyAlignment="1">
      <alignment horizontal="center"/>
    </xf>
    <xf numFmtId="0" fontId="9" fillId="3" borderId="4" xfId="4" applyFont="1" applyFill="1" applyBorder="1"/>
    <xf numFmtId="0" fontId="9" fillId="3" borderId="4" xfId="4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3" applyFont="1" applyFill="1" applyAlignment="1">
      <alignment horizontal="center"/>
    </xf>
    <xf numFmtId="40" fontId="9" fillId="0" borderId="0" xfId="2" applyNumberFormat="1" applyFont="1" applyFill="1"/>
    <xf numFmtId="40" fontId="9" fillId="0" borderId="9" xfId="2" applyNumberFormat="1" applyFont="1" applyFill="1" applyBorder="1"/>
    <xf numFmtId="40" fontId="9" fillId="0" borderId="0" xfId="2" applyNumberFormat="1" applyFont="1" applyFill="1" applyBorder="1" applyAlignment="1">
      <alignment wrapText="1"/>
    </xf>
    <xf numFmtId="0" fontId="7" fillId="0" borderId="0" xfId="3" applyFont="1" applyAlignment="1">
      <alignment horizontal="right"/>
    </xf>
    <xf numFmtId="40" fontId="7" fillId="0" borderId="0" xfId="0" applyNumberFormat="1" applyFont="1" applyFill="1" applyBorder="1" applyAlignment="1">
      <alignment horizontal="right"/>
    </xf>
    <xf numFmtId="0" fontId="7" fillId="0" borderId="0" xfId="3" applyFont="1" applyFill="1" applyBorder="1"/>
    <xf numFmtId="4" fontId="7" fillId="0" borderId="0" xfId="3" applyNumberFormat="1" applyFont="1" applyFill="1" applyBorder="1"/>
    <xf numFmtId="4" fontId="7" fillId="0" borderId="0" xfId="3" applyNumberFormat="1" applyFont="1" applyFill="1" applyBorder="1" applyAlignment="1">
      <alignment wrapText="1"/>
    </xf>
    <xf numFmtId="0" fontId="7" fillId="0" borderId="0" xfId="3" applyFont="1" applyBorder="1" applyAlignment="1">
      <alignment horizontal="right"/>
    </xf>
    <xf numFmtId="40" fontId="7" fillId="0" borderId="0" xfId="3" applyNumberFormat="1" applyFont="1" applyBorder="1" applyAlignment="1">
      <alignment horizontal="right"/>
    </xf>
    <xf numFmtId="40" fontId="7" fillId="0" borderId="0" xfId="3" applyNumberFormat="1" applyFont="1" applyBorder="1"/>
    <xf numFmtId="164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7" fillId="5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Border="1"/>
    <xf numFmtId="14" fontId="7" fillId="0" borderId="0" xfId="4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3" fontId="7" fillId="0" borderId="0" xfId="2" applyFont="1" applyBorder="1"/>
    <xf numFmtId="43" fontId="7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vertical="justify"/>
    </xf>
    <xf numFmtId="43" fontId="8" fillId="0" borderId="0" xfId="2" applyFont="1" applyBorder="1"/>
    <xf numFmtId="43" fontId="8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43" fontId="9" fillId="0" borderId="2" xfId="2" applyFont="1" applyBorder="1"/>
    <xf numFmtId="4" fontId="8" fillId="0" borderId="0" xfId="0" applyNumberFormat="1" applyFont="1" applyFill="1" applyBorder="1"/>
    <xf numFmtId="4" fontId="9" fillId="0" borderId="2" xfId="0" applyNumberFormat="1" applyFont="1" applyBorder="1"/>
    <xf numFmtId="4" fontId="9" fillId="0" borderId="0" xfId="0" applyNumberFormat="1" applyFont="1" applyBorder="1"/>
    <xf numFmtId="43" fontId="9" fillId="0" borderId="2" xfId="0" applyNumberFormat="1" applyFont="1" applyBorder="1"/>
    <xf numFmtId="4" fontId="9" fillId="0" borderId="9" xfId="0" applyNumberFormat="1" applyFont="1" applyBorder="1"/>
    <xf numFmtId="0" fontId="18" fillId="0" borderId="0" xfId="0" applyFont="1"/>
    <xf numFmtId="0" fontId="7" fillId="0" borderId="0" xfId="0" applyFont="1" applyFill="1"/>
    <xf numFmtId="43" fontId="7" fillId="0" borderId="0" xfId="0" applyNumberFormat="1" applyFont="1" applyFill="1"/>
    <xf numFmtId="4" fontId="7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9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7" fillId="0" borderId="0" xfId="0" applyNumberFormat="1" applyFont="1" applyBorder="1"/>
    <xf numFmtId="0" fontId="7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7" fillId="0" borderId="0" xfId="0" applyNumberFormat="1" applyFont="1" applyFill="1" applyBorder="1"/>
    <xf numFmtId="40" fontId="7" fillId="0" borderId="0" xfId="0" applyNumberFormat="1" applyFont="1" applyBorder="1"/>
    <xf numFmtId="4" fontId="7" fillId="0" borderId="0" xfId="0" applyNumberFormat="1" applyFont="1" applyBorder="1" applyAlignment="1">
      <alignment horizontal="left"/>
    </xf>
    <xf numFmtId="43" fontId="7" fillId="0" borderId="0" xfId="0" applyNumberFormat="1" applyFont="1"/>
    <xf numFmtId="4" fontId="7" fillId="0" borderId="0" xfId="0" applyNumberFormat="1" applyFont="1"/>
    <xf numFmtId="4" fontId="8" fillId="0" borderId="7" xfId="3" applyNumberFormat="1" applyFont="1" applyFill="1" applyBorder="1"/>
    <xf numFmtId="43" fontId="8" fillId="0" borderId="0" xfId="2" applyFont="1"/>
    <xf numFmtId="4" fontId="9" fillId="0" borderId="6" xfId="3" applyNumberFormat="1" applyFont="1" applyFill="1" applyBorder="1"/>
    <xf numFmtId="0" fontId="7" fillId="0" borderId="0" xfId="3" applyFont="1" applyAlignment="1">
      <alignment vertical="justify"/>
    </xf>
    <xf numFmtId="40" fontId="7" fillId="0" borderId="0" xfId="3" applyNumberFormat="1" applyFont="1"/>
    <xf numFmtId="165" fontId="7" fillId="0" borderId="0" xfId="3" applyNumberFormat="1" applyFont="1"/>
    <xf numFmtId="0" fontId="7" fillId="0" borderId="0" xfId="3" applyFont="1" applyAlignment="1"/>
    <xf numFmtId="40" fontId="9" fillId="0" borderId="0" xfId="0" applyNumberFormat="1" applyFont="1" applyFill="1" applyBorder="1" applyAlignment="1">
      <alignment horizontal="right"/>
    </xf>
    <xf numFmtId="40" fontId="9" fillId="0" borderId="2" xfId="0" applyNumberFormat="1" applyFont="1" applyFill="1" applyBorder="1" applyAlignment="1">
      <alignment horizontal="right"/>
    </xf>
    <xf numFmtId="40" fontId="9" fillId="0" borderId="9" xfId="0" applyNumberFormat="1" applyFont="1" applyFill="1" applyBorder="1" applyAlignment="1">
      <alignment horizontal="right"/>
    </xf>
    <xf numFmtId="43" fontId="13" fillId="5" borderId="0" xfId="2" applyFont="1" applyFill="1" applyBorder="1" applyAlignment="1">
      <alignment vertical="center" wrapText="1"/>
    </xf>
    <xf numFmtId="4" fontId="21" fillId="0" borderId="9" xfId="0" applyNumberFormat="1" applyFont="1" applyBorder="1"/>
    <xf numFmtId="40" fontId="9" fillId="0" borderId="2" xfId="2" applyNumberFormat="1" applyFont="1" applyFill="1" applyBorder="1"/>
    <xf numFmtId="0" fontId="9" fillId="0" borderId="0" xfId="6" applyFont="1" applyFill="1"/>
    <xf numFmtId="40" fontId="9" fillId="0" borderId="2" xfId="6" applyNumberFormat="1" applyFont="1" applyFill="1" applyBorder="1"/>
    <xf numFmtId="4" fontId="8" fillId="0" borderId="0" xfId="0" applyNumberFormat="1" applyFont="1" applyBorder="1"/>
    <xf numFmtId="1" fontId="9" fillId="4" borderId="0" xfId="0" applyNumberFormat="1" applyFont="1" applyFill="1" applyBorder="1" applyAlignment="1">
      <alignment horizontal="center"/>
    </xf>
    <xf numFmtId="43" fontId="8" fillId="0" borderId="2" xfId="0" applyNumberFormat="1" applyFont="1" applyBorder="1"/>
    <xf numFmtId="4" fontId="9" fillId="0" borderId="10" xfId="0" applyNumberFormat="1" applyFont="1" applyBorder="1"/>
    <xf numFmtId="0" fontId="8" fillId="0" borderId="0" xfId="6" applyFont="1" applyFill="1" applyAlignment="1">
      <alignment horizontal="left"/>
    </xf>
    <xf numFmtId="14" fontId="8" fillId="0" borderId="0" xfId="6" applyNumberFormat="1" applyFont="1" applyFill="1" applyBorder="1" applyAlignment="1">
      <alignment horizontal="left"/>
    </xf>
    <xf numFmtId="164" fontId="8" fillId="0" borderId="0" xfId="6" applyNumberFormat="1" applyFont="1" applyFill="1" applyAlignment="1">
      <alignment horizontal="left"/>
    </xf>
    <xf numFmtId="1" fontId="8" fillId="0" borderId="0" xfId="6" applyNumberFormat="1" applyFont="1" applyFill="1" applyAlignment="1">
      <alignment horizontal="left"/>
    </xf>
    <xf numFmtId="0" fontId="8" fillId="0" borderId="0" xfId="6" applyFont="1" applyFill="1" applyBorder="1" applyAlignment="1">
      <alignment horizontal="left"/>
    </xf>
    <xf numFmtId="0" fontId="8" fillId="0" borderId="0" xfId="6" applyFont="1" applyFill="1"/>
    <xf numFmtId="0" fontId="8" fillId="0" borderId="0" xfId="6" applyFont="1" applyFill="1" applyBorder="1"/>
    <xf numFmtId="40" fontId="8" fillId="0" borderId="0" xfId="6" applyNumberFormat="1" applyFont="1" applyFill="1" applyBorder="1"/>
    <xf numFmtId="40" fontId="8" fillId="0" borderId="0" xfId="6" applyNumberFormat="1" applyFont="1" applyFill="1" applyBorder="1" applyAlignment="1">
      <alignment wrapText="1"/>
    </xf>
    <xf numFmtId="0" fontId="9" fillId="0" borderId="0" xfId="6" applyFont="1" applyFill="1" applyBorder="1"/>
    <xf numFmtId="0" fontId="8" fillId="0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left"/>
    </xf>
    <xf numFmtId="1" fontId="8" fillId="2" borderId="0" xfId="0" applyNumberFormat="1" applyFont="1" applyFill="1" applyBorder="1" applyAlignment="1">
      <alignment horizontal="left"/>
    </xf>
    <xf numFmtId="40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40" fontId="8" fillId="2" borderId="0" xfId="0" applyNumberFormat="1" applyFont="1" applyFill="1" applyBorder="1" applyAlignment="1"/>
    <xf numFmtId="1" fontId="8" fillId="2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4" applyFont="1" applyFill="1" applyAlignment="1">
      <alignment horizontal="left"/>
    </xf>
    <xf numFmtId="164" fontId="9" fillId="0" borderId="0" xfId="4" applyNumberFormat="1" applyFont="1" applyFill="1" applyAlignment="1">
      <alignment horizontal="left"/>
    </xf>
    <xf numFmtId="1" fontId="9" fillId="0" borderId="0" xfId="4" applyNumberFormat="1" applyFont="1" applyFill="1" applyAlignment="1">
      <alignment horizontal="left"/>
    </xf>
    <xf numFmtId="40" fontId="9" fillId="0" borderId="0" xfId="2" applyNumberFormat="1" applyFont="1" applyFill="1" applyBorder="1"/>
    <xf numFmtId="40" fontId="9" fillId="0" borderId="0" xfId="6" applyNumberFormat="1" applyFont="1" applyFill="1" applyBorder="1"/>
    <xf numFmtId="49" fontId="8" fillId="0" borderId="0" xfId="4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4" applyFont="1" applyFill="1" applyBorder="1" applyAlignment="1"/>
    <xf numFmtId="0" fontId="8" fillId="0" borderId="0" xfId="3" applyFont="1" applyFill="1" applyAlignment="1">
      <alignment horizontal="center"/>
    </xf>
    <xf numFmtId="43" fontId="8" fillId="0" borderId="0" xfId="4" applyNumberFormat="1" applyFont="1" applyFill="1"/>
    <xf numFmtId="40" fontId="8" fillId="0" borderId="0" xfId="4" applyNumberFormat="1" applyFont="1" applyFill="1" applyAlignment="1">
      <alignment horizontal="left"/>
    </xf>
    <xf numFmtId="43" fontId="8" fillId="0" borderId="0" xfId="6" applyNumberFormat="1" applyFont="1" applyFill="1" applyBorder="1"/>
    <xf numFmtId="1" fontId="8" fillId="0" borderId="0" xfId="6" applyNumberFormat="1" applyFont="1" applyFill="1" applyBorder="1"/>
    <xf numFmtId="0" fontId="8" fillId="0" borderId="0" xfId="1" applyFont="1" applyFill="1" applyAlignment="1">
      <alignment horizontal="left"/>
    </xf>
    <xf numFmtId="164" fontId="8" fillId="0" borderId="0" xfId="1" applyNumberFormat="1" applyFont="1" applyFill="1" applyAlignment="1">
      <alignment horizontal="left"/>
    </xf>
    <xf numFmtId="1" fontId="8" fillId="0" borderId="0" xfId="1" applyNumberFormat="1" applyFont="1" applyFill="1" applyAlignment="1">
      <alignment horizontal="left"/>
    </xf>
    <xf numFmtId="4" fontId="8" fillId="0" borderId="0" xfId="1" applyNumberFormat="1" applyFont="1" applyFill="1" applyAlignment="1">
      <alignment horizontal="right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40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left" wrapText="1"/>
    </xf>
    <xf numFmtId="0" fontId="8" fillId="7" borderId="0" xfId="1" applyFont="1" applyFill="1" applyAlignment="1">
      <alignment horizontal="left"/>
    </xf>
    <xf numFmtId="164" fontId="8" fillId="7" borderId="0" xfId="1" applyNumberFormat="1" applyFont="1" applyFill="1" applyAlignment="1">
      <alignment horizontal="left"/>
    </xf>
    <xf numFmtId="1" fontId="8" fillId="7" borderId="0" xfId="1" applyNumberFormat="1" applyFont="1" applyFill="1" applyAlignment="1">
      <alignment horizontal="left"/>
    </xf>
    <xf numFmtId="40" fontId="8" fillId="7" borderId="0" xfId="1" applyNumberFormat="1" applyFont="1" applyFill="1" applyAlignment="1">
      <alignment horizontal="right"/>
    </xf>
    <xf numFmtId="49" fontId="8" fillId="0" borderId="0" xfId="1" applyNumberFormat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8" fillId="8" borderId="0" xfId="1" applyFont="1" applyFill="1" applyAlignment="1">
      <alignment horizontal="left"/>
    </xf>
    <xf numFmtId="164" fontId="8" fillId="8" borderId="0" xfId="1" applyNumberFormat="1" applyFont="1" applyFill="1" applyAlignment="1">
      <alignment horizontal="left"/>
    </xf>
    <xf numFmtId="1" fontId="8" fillId="8" borderId="0" xfId="1" applyNumberFormat="1" applyFont="1" applyFill="1" applyAlignment="1">
      <alignment horizontal="left"/>
    </xf>
    <xf numFmtId="40" fontId="8" fillId="8" borderId="0" xfId="1" applyNumberFormat="1" applyFont="1" applyFill="1" applyAlignment="1">
      <alignment horizontal="right"/>
    </xf>
    <xf numFmtId="0" fontId="8" fillId="8" borderId="0" xfId="1" applyFont="1" applyFill="1"/>
    <xf numFmtId="0" fontId="8" fillId="8" borderId="0" xfId="1" applyFont="1" applyFill="1" applyAlignment="1">
      <alignment horizontal="right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/>
    </xf>
    <xf numFmtId="164" fontId="8" fillId="2" borderId="0" xfId="1" applyNumberFormat="1" applyFont="1" applyFill="1" applyAlignment="1">
      <alignment horizontal="left"/>
    </xf>
    <xf numFmtId="1" fontId="8" fillId="2" borderId="0" xfId="1" applyNumberFormat="1" applyFont="1" applyFill="1" applyAlignment="1">
      <alignment horizontal="left"/>
    </xf>
    <xf numFmtId="40" fontId="8" fillId="2" borderId="0" xfId="1" applyNumberFormat="1" applyFont="1" applyFill="1" applyAlignment="1">
      <alignment horizontal="right"/>
    </xf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8" fillId="9" borderId="0" xfId="1" applyFont="1" applyFill="1" applyAlignment="1">
      <alignment horizontal="left"/>
    </xf>
    <xf numFmtId="164" fontId="8" fillId="9" borderId="0" xfId="1" applyNumberFormat="1" applyFont="1" applyFill="1" applyAlignment="1">
      <alignment horizontal="left"/>
    </xf>
    <xf numFmtId="1" fontId="8" fillId="9" borderId="0" xfId="1" applyNumberFormat="1" applyFont="1" applyFill="1" applyAlignment="1">
      <alignment horizontal="left"/>
    </xf>
    <xf numFmtId="40" fontId="8" fillId="9" borderId="0" xfId="1" applyNumberFormat="1" applyFont="1" applyFill="1" applyAlignment="1">
      <alignment horizontal="right"/>
    </xf>
    <xf numFmtId="0" fontId="8" fillId="9" borderId="0" xfId="1" applyFont="1" applyFill="1"/>
    <xf numFmtId="0" fontId="8" fillId="9" borderId="0" xfId="1" applyFont="1" applyFill="1" applyAlignment="1">
      <alignment horizontal="right"/>
    </xf>
    <xf numFmtId="0" fontId="8" fillId="10" borderId="0" xfId="0" applyFont="1" applyFill="1" applyBorder="1" applyAlignment="1">
      <alignment horizontal="left"/>
    </xf>
    <xf numFmtId="14" fontId="8" fillId="10" borderId="0" xfId="0" applyNumberFormat="1" applyFont="1" applyFill="1" applyBorder="1" applyAlignment="1">
      <alignment horizontal="left"/>
    </xf>
    <xf numFmtId="164" fontId="8" fillId="10" borderId="0" xfId="0" applyNumberFormat="1" applyFont="1" applyFill="1" applyBorder="1" applyAlignment="1">
      <alignment horizontal="left"/>
    </xf>
    <xf numFmtId="1" fontId="8" fillId="10" borderId="0" xfId="0" applyNumberFormat="1" applyFont="1" applyFill="1" applyBorder="1" applyAlignment="1">
      <alignment horizontal="left"/>
    </xf>
    <xf numFmtId="40" fontId="8" fillId="10" borderId="0" xfId="2" applyNumberFormat="1" applyFont="1" applyFill="1" applyBorder="1" applyAlignment="1">
      <alignment horizontal="right"/>
    </xf>
    <xf numFmtId="0" fontId="8" fillId="10" borderId="0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right"/>
    </xf>
    <xf numFmtId="40" fontId="8" fillId="10" borderId="0" xfId="0" applyNumberFormat="1" applyFont="1" applyFill="1" applyBorder="1" applyAlignment="1">
      <alignment horizontal="right"/>
    </xf>
    <xf numFmtId="40" fontId="8" fillId="10" borderId="0" xfId="0" applyNumberFormat="1" applyFont="1" applyFill="1" applyBorder="1" applyAlignment="1"/>
    <xf numFmtId="1" fontId="8" fillId="10" borderId="0" xfId="0" applyNumberFormat="1" applyFont="1" applyFill="1" applyBorder="1" applyAlignment="1">
      <alignment horizontal="center"/>
    </xf>
    <xf numFmtId="0" fontId="8" fillId="10" borderId="0" xfId="0" applyFont="1" applyFill="1" applyBorder="1"/>
    <xf numFmtId="0" fontId="8" fillId="2" borderId="0" xfId="0" applyFont="1" applyFill="1" applyBorder="1" applyAlignment="1">
      <alignment horizontal="center"/>
    </xf>
    <xf numFmtId="40" fontId="8" fillId="2" borderId="0" xfId="2" applyNumberFormat="1" applyFont="1" applyFill="1" applyBorder="1" applyAlignment="1">
      <alignment horizontal="right"/>
    </xf>
    <xf numFmtId="43" fontId="9" fillId="0" borderId="0" xfId="2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2" borderId="0" xfId="0" applyFont="1" applyFill="1"/>
    <xf numFmtId="43" fontId="13" fillId="0" borderId="0" xfId="2" applyFont="1" applyFill="1" applyBorder="1"/>
    <xf numFmtId="43" fontId="8" fillId="0" borderId="0" xfId="2" applyNumberFormat="1" applyFont="1"/>
    <xf numFmtId="0" fontId="8" fillId="11" borderId="0" xfId="0" applyFont="1" applyFill="1" applyBorder="1" applyAlignment="1">
      <alignment horizontal="left"/>
    </xf>
    <xf numFmtId="14" fontId="8" fillId="11" borderId="0" xfId="0" applyNumberFormat="1" applyFont="1" applyFill="1" applyBorder="1" applyAlignment="1">
      <alignment horizontal="left"/>
    </xf>
    <xf numFmtId="164" fontId="8" fillId="11" borderId="0" xfId="0" applyNumberFormat="1" applyFont="1" applyFill="1" applyBorder="1" applyAlignment="1">
      <alignment horizontal="left"/>
    </xf>
    <xf numFmtId="1" fontId="8" fillId="11" borderId="0" xfId="0" applyNumberFormat="1" applyFont="1" applyFill="1" applyBorder="1" applyAlignment="1">
      <alignment horizontal="left"/>
    </xf>
    <xf numFmtId="40" fontId="8" fillId="11" borderId="0" xfId="0" applyNumberFormat="1" applyFont="1" applyFill="1" applyBorder="1" applyAlignment="1">
      <alignment horizontal="right"/>
    </xf>
    <xf numFmtId="0" fontId="8" fillId="11" borderId="0" xfId="0" applyFont="1" applyFill="1" applyBorder="1" applyAlignment="1">
      <alignment horizontal="center"/>
    </xf>
    <xf numFmtId="0" fontId="8" fillId="11" borderId="0" xfId="0" applyFont="1" applyFill="1" applyBorder="1" applyAlignment="1">
      <alignment horizontal="right"/>
    </xf>
    <xf numFmtId="40" fontId="8" fillId="11" borderId="0" xfId="0" applyNumberFormat="1" applyFont="1" applyFill="1" applyBorder="1" applyAlignment="1"/>
    <xf numFmtId="0" fontId="8" fillId="11" borderId="0" xfId="0" applyFont="1" applyFill="1" applyBorder="1"/>
    <xf numFmtId="1" fontId="8" fillId="11" borderId="0" xfId="0" applyNumberFormat="1" applyFont="1" applyFill="1" applyBorder="1" applyAlignment="1">
      <alignment horizontal="center"/>
    </xf>
    <xf numFmtId="40" fontId="8" fillId="11" borderId="0" xfId="2" applyNumberFormat="1" applyFont="1" applyFill="1" applyBorder="1" applyAlignment="1">
      <alignment horizontal="right"/>
    </xf>
    <xf numFmtId="0" fontId="8" fillId="11" borderId="0" xfId="1" applyFont="1" applyFill="1" applyAlignment="1">
      <alignment horizontal="left"/>
    </xf>
    <xf numFmtId="164" fontId="8" fillId="11" borderId="0" xfId="1" applyNumberFormat="1" applyFont="1" applyFill="1" applyAlignment="1">
      <alignment horizontal="left"/>
    </xf>
    <xf numFmtId="1" fontId="8" fillId="11" borderId="0" xfId="1" applyNumberFormat="1" applyFont="1" applyFill="1" applyAlignment="1">
      <alignment horizontal="left"/>
    </xf>
    <xf numFmtId="40" fontId="8" fillId="11" borderId="0" xfId="1" applyNumberFormat="1" applyFont="1" applyFill="1" applyAlignment="1">
      <alignment horizontal="right"/>
    </xf>
    <xf numFmtId="0" fontId="8" fillId="11" borderId="0" xfId="1" applyFont="1" applyFill="1"/>
    <xf numFmtId="0" fontId="8" fillId="11" borderId="0" xfId="1" applyFont="1" applyFill="1" applyAlignment="1">
      <alignment horizontal="right"/>
    </xf>
    <xf numFmtId="164" fontId="7" fillId="11" borderId="0" xfId="0" applyNumberFormat="1" applyFont="1" applyFill="1" applyBorder="1" applyAlignment="1">
      <alignment horizontal="right"/>
    </xf>
    <xf numFmtId="1" fontId="7" fillId="11" borderId="0" xfId="0" applyNumberFormat="1" applyFont="1" applyFill="1" applyBorder="1" applyAlignment="1">
      <alignment horizontal="right"/>
    </xf>
    <xf numFmtId="0" fontId="7" fillId="11" borderId="0" xfId="0" applyFont="1" applyFill="1" applyBorder="1" applyAlignment="1">
      <alignment horizontal="left"/>
    </xf>
    <xf numFmtId="40" fontId="7" fillId="11" borderId="0" xfId="0" applyNumberFormat="1" applyFont="1" applyFill="1" applyBorder="1" applyAlignment="1">
      <alignment horizontal="right"/>
    </xf>
    <xf numFmtId="164" fontId="8" fillId="11" borderId="0" xfId="0" applyNumberFormat="1" applyFont="1" applyFill="1" applyBorder="1" applyAlignment="1">
      <alignment horizontal="right"/>
    </xf>
    <xf numFmtId="1" fontId="8" fillId="11" borderId="0" xfId="0" applyNumberFormat="1" applyFont="1" applyFill="1" applyBorder="1" applyAlignment="1">
      <alignment horizontal="right"/>
    </xf>
    <xf numFmtId="0" fontId="8" fillId="11" borderId="0" xfId="0" applyFont="1" applyFill="1" applyBorder="1" applyAlignment="1">
      <alignment horizontal="left" wrapText="1"/>
    </xf>
    <xf numFmtId="1" fontId="8" fillId="11" borderId="0" xfId="0" applyNumberFormat="1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left" vertical="center"/>
    </xf>
    <xf numFmtId="14" fontId="8" fillId="11" borderId="0" xfId="0" applyNumberFormat="1" applyFont="1" applyFill="1" applyBorder="1" applyAlignment="1">
      <alignment horizontal="center"/>
    </xf>
    <xf numFmtId="43" fontId="13" fillId="11" borderId="0" xfId="2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1" fontId="8" fillId="11" borderId="0" xfId="0" applyNumberFormat="1" applyFont="1" applyFill="1" applyBorder="1"/>
    <xf numFmtId="14" fontId="8" fillId="11" borderId="0" xfId="0" applyNumberFormat="1" applyFont="1" applyFill="1" applyBorder="1"/>
    <xf numFmtId="43" fontId="13" fillId="11" borderId="0" xfId="2" applyFont="1" applyFill="1" applyBorder="1"/>
    <xf numFmtId="0" fontId="8" fillId="11" borderId="0" xfId="0" applyFont="1" applyFill="1" applyBorder="1" applyAlignment="1">
      <alignment horizontal="left" vertical="center" wrapText="1"/>
    </xf>
    <xf numFmtId="0" fontId="8" fillId="11" borderId="0" xfId="0" applyFont="1" applyFill="1" applyBorder="1" applyAlignment="1">
      <alignment vertical="center"/>
    </xf>
    <xf numFmtId="14" fontId="8" fillId="11" borderId="0" xfId="0" applyNumberFormat="1" applyFont="1" applyFill="1" applyBorder="1" applyAlignment="1">
      <alignment vertical="center"/>
    </xf>
    <xf numFmtId="43" fontId="13" fillId="11" borderId="0" xfId="2" applyFont="1" applyFill="1" applyBorder="1" applyAlignment="1">
      <alignment vertical="center"/>
    </xf>
    <xf numFmtId="0" fontId="5" fillId="0" borderId="0" xfId="4" applyFont="1" applyFill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164" fontId="9" fillId="2" borderId="2" xfId="3" applyNumberFormat="1" applyFont="1" applyFill="1" applyBorder="1" applyAlignment="1">
      <alignment horizontal="center"/>
    </xf>
    <xf numFmtId="164" fontId="9" fillId="2" borderId="3" xfId="3" applyNumberFormat="1" applyFont="1" applyFill="1" applyBorder="1" applyAlignment="1">
      <alignment horizontal="center"/>
    </xf>
    <xf numFmtId="40" fontId="9" fillId="3" borderId="1" xfId="3" applyNumberFormat="1" applyFont="1" applyFill="1" applyBorder="1" applyAlignment="1">
      <alignment horizontal="center"/>
    </xf>
    <xf numFmtId="40" fontId="9" fillId="3" borderId="3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40" fontId="9" fillId="3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3" applyFont="1" applyAlignment="1">
      <alignment horizontal="center"/>
    </xf>
    <xf numFmtId="40" fontId="9" fillId="3" borderId="1" xfId="0" applyNumberFormat="1" applyFont="1" applyFill="1" applyBorder="1" applyAlignment="1">
      <alignment horizontal="center"/>
    </xf>
    <xf numFmtId="40" fontId="9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40" fontId="9" fillId="3" borderId="2" xfId="3" applyNumberFormat="1" applyFont="1" applyFill="1" applyBorder="1" applyAlignment="1">
      <alignment horizontal="center"/>
    </xf>
    <xf numFmtId="0" fontId="5" fillId="0" borderId="0" xfId="4" applyFont="1" applyFill="1" applyAlignment="1">
      <alignment horizontal="center"/>
    </xf>
    <xf numFmtId="40" fontId="9" fillId="3" borderId="1" xfId="4" applyNumberFormat="1" applyFont="1" applyFill="1" applyBorder="1" applyAlignment="1">
      <alignment horizontal="center"/>
    </xf>
    <xf numFmtId="40" fontId="9" fillId="3" borderId="3" xfId="4" applyNumberFormat="1" applyFont="1" applyFill="1" applyBorder="1" applyAlignment="1">
      <alignment horizontal="center"/>
    </xf>
    <xf numFmtId="164" fontId="9" fillId="2" borderId="1" xfId="4" applyNumberFormat="1" applyFont="1" applyFill="1" applyBorder="1" applyAlignment="1">
      <alignment horizontal="center"/>
    </xf>
    <xf numFmtId="164" fontId="9" fillId="2" borderId="2" xfId="4" applyNumberFormat="1" applyFont="1" applyFill="1" applyBorder="1" applyAlignment="1">
      <alignment horizontal="center"/>
    </xf>
    <xf numFmtId="164" fontId="9" fillId="2" borderId="3" xfId="4" applyNumberFormat="1" applyFont="1" applyFill="1" applyBorder="1" applyAlignment="1">
      <alignment horizontal="center"/>
    </xf>
    <xf numFmtId="0" fontId="9" fillId="3" borderId="4" xfId="4" applyFont="1" applyFill="1" applyBorder="1" applyAlignment="1">
      <alignment horizontal="center"/>
    </xf>
    <xf numFmtId="0" fontId="9" fillId="0" borderId="0" xfId="4" applyFont="1" applyFill="1" applyAlignment="1">
      <alignment horizontal="center"/>
    </xf>
    <xf numFmtId="40" fontId="9" fillId="3" borderId="4" xfId="3" applyNumberFormat="1" applyFont="1" applyFill="1" applyBorder="1" applyAlignment="1">
      <alignment horizontal="center"/>
    </xf>
    <xf numFmtId="0" fontId="8" fillId="0" borderId="0" xfId="0" applyFont="1" applyFill="1" applyAlignment="1">
      <alignment vertical="justify"/>
    </xf>
    <xf numFmtId="164" fontId="8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/>
    </xf>
    <xf numFmtId="43" fontId="13" fillId="0" borderId="0" xfId="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9" fillId="0" borderId="0" xfId="3" applyFont="1" applyFill="1" applyBorder="1"/>
    <xf numFmtId="40" fontId="9" fillId="0" borderId="2" xfId="3" applyNumberFormat="1" applyFont="1" applyFill="1" applyBorder="1"/>
    <xf numFmtId="43" fontId="8" fillId="0" borderId="0" xfId="0" applyNumberFormat="1" applyFont="1" applyFill="1" applyBorder="1"/>
    <xf numFmtId="0" fontId="8" fillId="0" borderId="0" xfId="0" applyFont="1" applyFill="1" applyBorder="1" applyAlignment="1">
      <alignment vertical="justify"/>
    </xf>
    <xf numFmtId="4" fontId="8" fillId="0" borderId="0" xfId="2" applyNumberFormat="1" applyFont="1" applyFill="1" applyBorder="1" applyAlignment="1">
      <alignment wrapText="1"/>
    </xf>
    <xf numFmtId="0" fontId="8" fillId="0" borderId="0" xfId="4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wrapText="1"/>
    </xf>
    <xf numFmtId="40" fontId="8" fillId="0" borderId="0" xfId="4" applyNumberFormat="1" applyFont="1" applyFill="1" applyAlignment="1">
      <alignment wrapText="1"/>
    </xf>
    <xf numFmtId="164" fontId="8" fillId="0" borderId="0" xfId="6" applyNumberFormat="1" applyFont="1" applyFill="1" applyBorder="1" applyAlignment="1">
      <alignment horizontal="left"/>
    </xf>
    <xf numFmtId="1" fontId="8" fillId="0" borderId="0" xfId="6" applyNumberFormat="1" applyFont="1" applyFill="1" applyBorder="1" applyAlignment="1">
      <alignment horizontal="left"/>
    </xf>
    <xf numFmtId="0" fontId="9" fillId="4" borderId="0" xfId="4" applyFont="1" applyFill="1" applyBorder="1" applyAlignment="1">
      <alignment vertical="justify"/>
    </xf>
    <xf numFmtId="49" fontId="8" fillId="0" borderId="0" xfId="0" applyNumberFormat="1" applyFont="1" applyFill="1" applyBorder="1" applyAlignment="1">
      <alignment horizontal="left" wrapText="1"/>
    </xf>
    <xf numFmtId="43" fontId="8" fillId="0" borderId="0" xfId="2" applyFont="1" applyFill="1" applyBorder="1" applyAlignment="1">
      <alignment horizontal="right" wrapText="1"/>
    </xf>
    <xf numFmtId="43" fontId="8" fillId="0" borderId="0" xfId="2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vertical="center" wrapText="1"/>
    </xf>
    <xf numFmtId="1" fontId="8" fillId="0" borderId="0" xfId="6" applyNumberFormat="1" applyFont="1" applyFill="1" applyBorder="1" applyAlignment="1">
      <alignment horizontal="center"/>
    </xf>
  </cellXfs>
  <cellStyles count="17">
    <cellStyle name="Millares" xfId="2" builtinId="3"/>
    <cellStyle name="Millares 2" xfId="10"/>
    <cellStyle name="Millares 3" xfId="9"/>
    <cellStyle name="Millares 4" xfId="8"/>
    <cellStyle name="Millares 5" xfId="14"/>
    <cellStyle name="Millares 6" xfId="16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  <cellStyle name="Normal 8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248"/>
  <sheetViews>
    <sheetView tabSelected="1"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C7" sqref="C7"/>
    </sheetView>
  </sheetViews>
  <sheetFormatPr baseColWidth="10" defaultRowHeight="15.75" x14ac:dyDescent="0.25"/>
  <cols>
    <col min="1" max="1" width="8.7109375" style="49" customWidth="1"/>
    <col min="2" max="2" width="55" style="51" customWidth="1"/>
    <col min="3" max="3" width="16.42578125" style="49" customWidth="1"/>
    <col min="4" max="4" width="16.7109375" style="54" customWidth="1"/>
    <col min="5" max="5" width="31.5703125" style="49" customWidth="1"/>
    <col min="6" max="6" width="41" style="49" bestFit="1" customWidth="1"/>
    <col min="7" max="7" width="12.5703125" style="54" customWidth="1"/>
    <col min="8" max="9" width="6.28515625" style="53" hidden="1" customWidth="1"/>
    <col min="10" max="10" width="6.28515625" style="52" hidden="1" customWidth="1"/>
    <col min="11" max="11" width="12.140625" style="49" customWidth="1"/>
    <col min="12" max="12" width="11.85546875" style="49" bestFit="1" customWidth="1"/>
    <col min="13" max="13" width="11.42578125" style="49"/>
    <col min="14" max="14" width="14.7109375" style="38" customWidth="1"/>
    <col min="15" max="15" width="31.140625" style="38" hidden="1" customWidth="1"/>
    <col min="16" max="16" width="10.7109375" style="49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49"/>
    <col min="21" max="21" width="10.42578125" style="104" customWidth="1"/>
    <col min="22" max="16384" width="11.42578125" style="49"/>
  </cols>
  <sheetData>
    <row r="1" spans="1:21" s="84" customFormat="1" ht="20.25" x14ac:dyDescent="0.3">
      <c r="A1" s="471" t="s">
        <v>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U1" s="170"/>
    </row>
    <row r="2" spans="1:21" s="83" customFormat="1" ht="20.25" x14ac:dyDescent="0.3">
      <c r="A2" s="472" t="s">
        <v>177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U2" s="170"/>
    </row>
    <row r="3" spans="1:21" s="81" customFormat="1" ht="20.25" x14ac:dyDescent="0.3">
      <c r="A3" s="471" t="s">
        <v>2354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U3" s="170"/>
    </row>
    <row r="4" spans="1:21" s="81" customFormat="1" ht="12.75" x14ac:dyDescent="0.2">
      <c r="A4" s="268"/>
      <c r="B4" s="268"/>
      <c r="C4" s="268"/>
      <c r="D4" s="82"/>
      <c r="E4" s="268"/>
      <c r="F4" s="268"/>
      <c r="G4" s="82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U4" s="169">
        <v>42004</v>
      </c>
    </row>
    <row r="5" spans="1:21" x14ac:dyDescent="0.25">
      <c r="H5" s="473" t="s">
        <v>2</v>
      </c>
      <c r="I5" s="474"/>
      <c r="J5" s="475"/>
      <c r="Q5" s="476" t="s">
        <v>3</v>
      </c>
      <c r="R5" s="477"/>
    </row>
    <row r="6" spans="1:21" s="41" customFormat="1" ht="31.5" x14ac:dyDescent="0.2">
      <c r="A6" s="46" t="s">
        <v>4</v>
      </c>
      <c r="B6" s="46" t="s">
        <v>5</v>
      </c>
      <c r="C6" s="46" t="s">
        <v>6</v>
      </c>
      <c r="D6" s="80" t="s">
        <v>7</v>
      </c>
      <c r="E6" s="46" t="s">
        <v>8</v>
      </c>
      <c r="F6" s="46" t="s">
        <v>9</v>
      </c>
      <c r="G6" s="80" t="s">
        <v>10</v>
      </c>
      <c r="H6" s="48" t="s">
        <v>11</v>
      </c>
      <c r="I6" s="48" t="s">
        <v>12</v>
      </c>
      <c r="J6" s="47" t="s">
        <v>13</v>
      </c>
      <c r="K6" s="46" t="s">
        <v>14</v>
      </c>
      <c r="L6" s="46" t="s">
        <v>15</v>
      </c>
      <c r="M6" s="46" t="s">
        <v>16</v>
      </c>
      <c r="N6" s="34" t="s">
        <v>176</v>
      </c>
      <c r="O6" s="34" t="s">
        <v>175</v>
      </c>
      <c r="P6" s="45" t="s">
        <v>20</v>
      </c>
      <c r="Q6" s="34" t="s">
        <v>21</v>
      </c>
      <c r="R6" s="33" t="s">
        <v>2092</v>
      </c>
      <c r="S6" s="33" t="s">
        <v>23</v>
      </c>
      <c r="U6" s="163" t="s">
        <v>647</v>
      </c>
    </row>
    <row r="7" spans="1:21" x14ac:dyDescent="0.25">
      <c r="A7" s="49" t="s">
        <v>174</v>
      </c>
      <c r="B7" s="51" t="s">
        <v>173</v>
      </c>
      <c r="C7" s="49" t="s">
        <v>167</v>
      </c>
      <c r="E7" s="49" t="s">
        <v>166</v>
      </c>
      <c r="F7" s="49" t="s">
        <v>60</v>
      </c>
      <c r="G7" s="204" t="str">
        <f t="shared" ref="G7:G17" si="0">CONCATENATE(H7,"/",I7,"/",J7,)</f>
        <v>31/12/2003</v>
      </c>
      <c r="H7" s="53">
        <v>31</v>
      </c>
      <c r="I7" s="53">
        <v>12</v>
      </c>
      <c r="J7" s="52">
        <v>2003</v>
      </c>
      <c r="L7" s="54"/>
      <c r="M7" s="49" t="s">
        <v>70</v>
      </c>
      <c r="N7" s="38">
        <v>1</v>
      </c>
      <c r="O7" s="38" t="s">
        <v>161</v>
      </c>
      <c r="P7" s="49">
        <v>10</v>
      </c>
      <c r="Q7" s="278">
        <f t="shared" ref="Q7:Q30" si="1">(((N7)-1)/10)/12</f>
        <v>0</v>
      </c>
      <c r="R7" s="38">
        <f>Q7*U7</f>
        <v>0</v>
      </c>
      <c r="S7" s="38">
        <f t="shared" ref="S7:S18" si="2">N7-R7</f>
        <v>1</v>
      </c>
      <c r="U7" s="115">
        <f>IF((DATEDIF(G7,U$4,"m"))&gt;=120,120,(DATEDIF(G7,U$4,"m")))</f>
        <v>120</v>
      </c>
    </row>
    <row r="8" spans="1:21" x14ac:dyDescent="0.25">
      <c r="A8" s="49" t="s">
        <v>172</v>
      </c>
      <c r="B8" s="51" t="s">
        <v>171</v>
      </c>
      <c r="C8" s="49" t="s">
        <v>167</v>
      </c>
      <c r="E8" s="49" t="s">
        <v>170</v>
      </c>
      <c r="F8" s="49" t="s">
        <v>60</v>
      </c>
      <c r="G8" s="204" t="str">
        <f t="shared" si="0"/>
        <v>31/12/2003</v>
      </c>
      <c r="H8" s="53">
        <v>31</v>
      </c>
      <c r="I8" s="53">
        <v>12</v>
      </c>
      <c r="J8" s="52">
        <v>2003</v>
      </c>
      <c r="L8" s="54"/>
      <c r="M8" s="49" t="s">
        <v>70</v>
      </c>
      <c r="N8" s="38">
        <v>125000</v>
      </c>
      <c r="O8" s="38" t="s">
        <v>161</v>
      </c>
      <c r="P8" s="49">
        <v>10</v>
      </c>
      <c r="Q8" s="278">
        <f t="shared" si="1"/>
        <v>1041.6583333333333</v>
      </c>
      <c r="R8" s="38">
        <f>Q8*U8</f>
        <v>124999</v>
      </c>
      <c r="S8" s="38">
        <f t="shared" si="2"/>
        <v>1</v>
      </c>
      <c r="U8" s="115">
        <f>IF((DATEDIF(G8,U$4,"m"))&gt;=120,120,(DATEDIF(G8,U$4,"m")))</f>
        <v>120</v>
      </c>
    </row>
    <row r="9" spans="1:21" x14ac:dyDescent="0.25">
      <c r="A9" s="49" t="s">
        <v>169</v>
      </c>
      <c r="B9" s="51" t="s">
        <v>168</v>
      </c>
      <c r="C9" s="49" t="s">
        <v>167</v>
      </c>
      <c r="E9" s="49" t="s">
        <v>166</v>
      </c>
      <c r="F9" s="49" t="s">
        <v>60</v>
      </c>
      <c r="G9" s="204" t="str">
        <f t="shared" si="0"/>
        <v>31/12/2003</v>
      </c>
      <c r="H9" s="53">
        <v>31</v>
      </c>
      <c r="I9" s="53">
        <v>12</v>
      </c>
      <c r="J9" s="52">
        <v>2003</v>
      </c>
      <c r="L9" s="54"/>
      <c r="M9" s="49" t="s">
        <v>70</v>
      </c>
      <c r="N9" s="38">
        <v>1</v>
      </c>
      <c r="O9" s="38" t="s">
        <v>161</v>
      </c>
      <c r="P9" s="49">
        <v>10</v>
      </c>
      <c r="Q9" s="278">
        <f t="shared" si="1"/>
        <v>0</v>
      </c>
      <c r="R9" s="38">
        <f>Q9*U9</f>
        <v>0</v>
      </c>
      <c r="S9" s="38">
        <f t="shared" si="2"/>
        <v>1</v>
      </c>
      <c r="U9" s="115">
        <f>IF((DATEDIF(G9,U$4,"m"))&gt;=120,120,(DATEDIF(G9,U$4,"m")))</f>
        <v>120</v>
      </c>
    </row>
    <row r="10" spans="1:21" x14ac:dyDescent="0.25">
      <c r="A10" s="49" t="s">
        <v>165</v>
      </c>
      <c r="B10" s="51" t="s">
        <v>164</v>
      </c>
      <c r="C10" s="49" t="s">
        <v>163</v>
      </c>
      <c r="E10" s="49" t="s">
        <v>162</v>
      </c>
      <c r="F10" s="49" t="s">
        <v>60</v>
      </c>
      <c r="G10" s="204" t="str">
        <f t="shared" si="0"/>
        <v>31/12/2003</v>
      </c>
      <c r="H10" s="53">
        <v>31</v>
      </c>
      <c r="I10" s="53">
        <v>12</v>
      </c>
      <c r="J10" s="52">
        <v>2003</v>
      </c>
      <c r="L10" s="54"/>
      <c r="M10" s="49" t="s">
        <v>70</v>
      </c>
      <c r="N10" s="38">
        <v>1</v>
      </c>
      <c r="O10" s="38" t="s">
        <v>161</v>
      </c>
      <c r="P10" s="49">
        <v>10</v>
      </c>
      <c r="Q10" s="278">
        <f t="shared" si="1"/>
        <v>0</v>
      </c>
      <c r="R10" s="38">
        <f>Q10*U10</f>
        <v>0</v>
      </c>
      <c r="S10" s="38">
        <f t="shared" si="2"/>
        <v>1</v>
      </c>
      <c r="U10" s="115">
        <f>IF((DATEDIF(G10,U$4,"m"))&gt;=120,120,(DATEDIF(G10,U$4,"m")))</f>
        <v>120</v>
      </c>
    </row>
    <row r="11" spans="1:21" x14ac:dyDescent="0.25">
      <c r="A11" s="49" t="s">
        <v>160</v>
      </c>
      <c r="B11" s="51" t="s">
        <v>159</v>
      </c>
      <c r="C11" s="49" t="s">
        <v>94</v>
      </c>
      <c r="F11" s="49" t="s">
        <v>93</v>
      </c>
      <c r="G11" s="204" t="str">
        <f t="shared" si="0"/>
        <v>8/12/2007</v>
      </c>
      <c r="H11" s="53">
        <v>8</v>
      </c>
      <c r="I11" s="53">
        <v>12</v>
      </c>
      <c r="J11" s="52">
        <v>2007</v>
      </c>
      <c r="K11" s="49" t="s">
        <v>30</v>
      </c>
      <c r="L11" s="54">
        <v>58559</v>
      </c>
      <c r="M11" s="49" t="s">
        <v>70</v>
      </c>
      <c r="N11" s="38">
        <v>46500</v>
      </c>
      <c r="P11" s="49">
        <v>10</v>
      </c>
      <c r="Q11" s="278">
        <f t="shared" si="1"/>
        <v>387.49166666666662</v>
      </c>
      <c r="R11" s="38">
        <f>Q11*U11</f>
        <v>32549.299999999996</v>
      </c>
      <c r="S11" s="38">
        <f t="shared" si="2"/>
        <v>13950.700000000004</v>
      </c>
      <c r="U11" s="115">
        <f t="shared" ref="U11:U29" si="3">IF((DATEDIF(G11,U$4,"m"))&gt;=120,120,(DATEDIF(G11,U$4,"m")))</f>
        <v>84</v>
      </c>
    </row>
    <row r="12" spans="1:21" x14ac:dyDescent="0.25">
      <c r="A12" s="49" t="s">
        <v>158</v>
      </c>
      <c r="B12" s="51" t="s">
        <v>95</v>
      </c>
      <c r="C12" s="49" t="s">
        <v>94</v>
      </c>
      <c r="F12" s="49" t="s">
        <v>93</v>
      </c>
      <c r="G12" s="204" t="str">
        <f t="shared" si="0"/>
        <v>8/12/2007</v>
      </c>
      <c r="H12" s="53">
        <v>8</v>
      </c>
      <c r="I12" s="53">
        <v>12</v>
      </c>
      <c r="J12" s="52">
        <v>2007</v>
      </c>
      <c r="K12" s="49" t="s">
        <v>30</v>
      </c>
      <c r="L12" s="54">
        <v>58559</v>
      </c>
      <c r="M12" s="49" t="s">
        <v>70</v>
      </c>
      <c r="N12" s="38">
        <v>17800</v>
      </c>
      <c r="P12" s="49">
        <v>10</v>
      </c>
      <c r="Q12" s="278">
        <f t="shared" si="1"/>
        <v>148.32500000000002</v>
      </c>
      <c r="R12" s="38">
        <f t="shared" ref="R12:R28" si="4">Q12*U12</f>
        <v>12459.300000000001</v>
      </c>
      <c r="S12" s="38">
        <f t="shared" si="2"/>
        <v>5340.6999999999989</v>
      </c>
      <c r="U12" s="115">
        <f t="shared" si="3"/>
        <v>84</v>
      </c>
    </row>
    <row r="13" spans="1:21" x14ac:dyDescent="0.25">
      <c r="A13" s="49" t="s">
        <v>157</v>
      </c>
      <c r="B13" s="51" t="s">
        <v>95</v>
      </c>
      <c r="C13" s="49" t="s">
        <v>94</v>
      </c>
      <c r="F13" s="49" t="s">
        <v>93</v>
      </c>
      <c r="G13" s="204" t="str">
        <f t="shared" si="0"/>
        <v>8/12/2007</v>
      </c>
      <c r="H13" s="53">
        <v>8</v>
      </c>
      <c r="I13" s="53">
        <v>12</v>
      </c>
      <c r="J13" s="52">
        <v>2007</v>
      </c>
      <c r="K13" s="49" t="s">
        <v>30</v>
      </c>
      <c r="L13" s="54">
        <v>58559</v>
      </c>
      <c r="M13" s="49" t="s">
        <v>92</v>
      </c>
      <c r="N13" s="38">
        <v>17800</v>
      </c>
      <c r="P13" s="49">
        <v>10</v>
      </c>
      <c r="Q13" s="278">
        <f t="shared" si="1"/>
        <v>148.32500000000002</v>
      </c>
      <c r="R13" s="38">
        <f t="shared" si="4"/>
        <v>12459.300000000001</v>
      </c>
      <c r="S13" s="38">
        <f t="shared" si="2"/>
        <v>5340.6999999999989</v>
      </c>
      <c r="U13" s="115">
        <f t="shared" si="3"/>
        <v>84</v>
      </c>
    </row>
    <row r="14" spans="1:21" x14ac:dyDescent="0.25">
      <c r="A14" s="49" t="s">
        <v>156</v>
      </c>
      <c r="B14" s="51" t="s">
        <v>155</v>
      </c>
      <c r="C14" s="49" t="s">
        <v>154</v>
      </c>
      <c r="D14" s="54" t="s">
        <v>153</v>
      </c>
      <c r="E14" s="49" t="s">
        <v>152</v>
      </c>
      <c r="F14" s="49" t="s">
        <v>60</v>
      </c>
      <c r="G14" s="204" t="str">
        <f t="shared" si="0"/>
        <v>31/12/2003</v>
      </c>
      <c r="H14" s="53">
        <v>31</v>
      </c>
      <c r="I14" s="53">
        <v>12</v>
      </c>
      <c r="J14" s="52">
        <v>2003</v>
      </c>
      <c r="L14" s="54"/>
      <c r="M14" s="49" t="s">
        <v>70</v>
      </c>
      <c r="N14" s="38">
        <v>225000</v>
      </c>
      <c r="O14" s="38" t="s">
        <v>142</v>
      </c>
      <c r="P14" s="49">
        <v>10</v>
      </c>
      <c r="Q14" s="278">
        <f t="shared" si="1"/>
        <v>1874.9916666666668</v>
      </c>
      <c r="R14" s="38">
        <f>Q14*U14</f>
        <v>224999</v>
      </c>
      <c r="S14" s="38">
        <f t="shared" si="2"/>
        <v>1</v>
      </c>
      <c r="U14" s="115">
        <f>IF((DATEDIF(G14,U$4,"m"))&gt;=120,120,(DATEDIF(G14,U$4,"m")))</f>
        <v>120</v>
      </c>
    </row>
    <row r="15" spans="1:21" x14ac:dyDescent="0.25">
      <c r="A15" s="49" t="s">
        <v>151</v>
      </c>
      <c r="B15" s="51" t="s">
        <v>150</v>
      </c>
      <c r="D15" s="54">
        <v>2823008110</v>
      </c>
      <c r="F15" s="49" t="s">
        <v>60</v>
      </c>
      <c r="G15" s="204" t="str">
        <f t="shared" si="0"/>
        <v>31/12/2003</v>
      </c>
      <c r="H15" s="53">
        <v>31</v>
      </c>
      <c r="I15" s="53">
        <v>12</v>
      </c>
      <c r="J15" s="52">
        <v>2003</v>
      </c>
      <c r="L15" s="54"/>
      <c r="M15" s="49" t="s">
        <v>70</v>
      </c>
      <c r="N15" s="38">
        <v>1</v>
      </c>
      <c r="O15" s="38" t="s">
        <v>142</v>
      </c>
      <c r="P15" s="49">
        <v>10</v>
      </c>
      <c r="Q15" s="278">
        <f t="shared" si="1"/>
        <v>0</v>
      </c>
      <c r="R15" s="38">
        <f>Q15*U15</f>
        <v>0</v>
      </c>
      <c r="S15" s="38">
        <f t="shared" si="2"/>
        <v>1</v>
      </c>
      <c r="U15" s="115">
        <f>IF((DATEDIF(G15,U$4,"m"))&gt;=120,120,(DATEDIF(G15,U$4,"m")))</f>
        <v>120</v>
      </c>
    </row>
    <row r="16" spans="1:21" x14ac:dyDescent="0.25">
      <c r="A16" s="49" t="s">
        <v>149</v>
      </c>
      <c r="B16" s="51" t="s">
        <v>145</v>
      </c>
      <c r="C16" s="49" t="s">
        <v>148</v>
      </c>
      <c r="E16" s="49" t="s">
        <v>147</v>
      </c>
      <c r="F16" s="49" t="s">
        <v>60</v>
      </c>
      <c r="G16" s="204" t="str">
        <f t="shared" si="0"/>
        <v>31/12/2003</v>
      </c>
      <c r="H16" s="53">
        <v>31</v>
      </c>
      <c r="I16" s="53">
        <v>12</v>
      </c>
      <c r="J16" s="52">
        <v>2003</v>
      </c>
      <c r="L16" s="54"/>
      <c r="M16" s="49" t="s">
        <v>70</v>
      </c>
      <c r="N16" s="38">
        <v>12000</v>
      </c>
      <c r="O16" s="38" t="s">
        <v>142</v>
      </c>
      <c r="P16" s="49">
        <v>10</v>
      </c>
      <c r="Q16" s="278">
        <f t="shared" si="1"/>
        <v>99.991666666666674</v>
      </c>
      <c r="R16" s="38">
        <f>Q16*U16</f>
        <v>11999</v>
      </c>
      <c r="S16" s="38">
        <f t="shared" si="2"/>
        <v>1</v>
      </c>
      <c r="U16" s="115">
        <f>IF((DATEDIF(G16,U$4,"m"))&gt;=120,120,(DATEDIF(G16,U$4,"m")))</f>
        <v>120</v>
      </c>
    </row>
    <row r="17" spans="1:21" x14ac:dyDescent="0.25">
      <c r="A17" s="49" t="s">
        <v>146</v>
      </c>
      <c r="B17" s="51" t="s">
        <v>145</v>
      </c>
      <c r="C17" s="49" t="s">
        <v>144</v>
      </c>
      <c r="E17" s="49" t="s">
        <v>143</v>
      </c>
      <c r="F17" s="49" t="s">
        <v>60</v>
      </c>
      <c r="G17" s="204" t="str">
        <f t="shared" si="0"/>
        <v>31/12/2003</v>
      </c>
      <c r="H17" s="53">
        <v>31</v>
      </c>
      <c r="I17" s="53">
        <v>12</v>
      </c>
      <c r="J17" s="52">
        <v>2003</v>
      </c>
      <c r="L17" s="54"/>
      <c r="M17" s="49" t="s">
        <v>70</v>
      </c>
      <c r="N17" s="38">
        <v>12000</v>
      </c>
      <c r="O17" s="38" t="s">
        <v>142</v>
      </c>
      <c r="P17" s="49">
        <v>10</v>
      </c>
      <c r="Q17" s="278">
        <f t="shared" si="1"/>
        <v>99.991666666666674</v>
      </c>
      <c r="R17" s="38">
        <f>Q17*U17</f>
        <v>11999</v>
      </c>
      <c r="S17" s="38">
        <f t="shared" si="2"/>
        <v>1</v>
      </c>
      <c r="U17" s="115">
        <f>IF((DATEDIF(G17,U$4,"m"))&gt;=120,120,(DATEDIF(G17,U$4,"m")))</f>
        <v>120</v>
      </c>
    </row>
    <row r="18" spans="1:21" x14ac:dyDescent="0.25">
      <c r="A18" s="49" t="s">
        <v>141</v>
      </c>
      <c r="B18" s="51" t="s">
        <v>140</v>
      </c>
      <c r="C18" s="49" t="s">
        <v>104</v>
      </c>
      <c r="D18" s="54" t="s">
        <v>139</v>
      </c>
      <c r="G18" s="204"/>
      <c r="L18" s="54"/>
      <c r="M18" s="49" t="s">
        <v>70</v>
      </c>
      <c r="N18" s="38">
        <v>1</v>
      </c>
      <c r="O18" s="38" t="s">
        <v>138</v>
      </c>
      <c r="P18" s="49">
        <v>10</v>
      </c>
      <c r="Q18" s="278">
        <f t="shared" si="1"/>
        <v>0</v>
      </c>
      <c r="R18" s="38">
        <f t="shared" si="4"/>
        <v>0</v>
      </c>
      <c r="S18" s="38">
        <f t="shared" si="2"/>
        <v>1</v>
      </c>
      <c r="U18" s="115">
        <f t="shared" si="3"/>
        <v>120</v>
      </c>
    </row>
    <row r="19" spans="1:21" x14ac:dyDescent="0.25">
      <c r="A19" s="49" t="s">
        <v>137</v>
      </c>
      <c r="B19" s="51" t="s">
        <v>136</v>
      </c>
      <c r="C19" s="49" t="s">
        <v>130</v>
      </c>
      <c r="D19" s="54" t="s">
        <v>135</v>
      </c>
      <c r="E19" s="49" t="s">
        <v>134</v>
      </c>
      <c r="F19" s="49" t="s">
        <v>129</v>
      </c>
      <c r="G19" s="204" t="str">
        <f t="shared" ref="G19:G42" si="5">CONCATENATE(H19,"/",I19,"/",J19,)</f>
        <v>12/10/2006</v>
      </c>
      <c r="H19" s="53">
        <v>12</v>
      </c>
      <c r="I19" s="53">
        <v>10</v>
      </c>
      <c r="J19" s="52">
        <v>2006</v>
      </c>
      <c r="K19" s="49" t="s">
        <v>56</v>
      </c>
      <c r="L19" s="54">
        <v>8799</v>
      </c>
      <c r="M19" s="49" t="s">
        <v>70</v>
      </c>
      <c r="N19" s="38">
        <v>20000</v>
      </c>
      <c r="O19" s="79" t="s">
        <v>133</v>
      </c>
      <c r="P19" s="49">
        <v>10</v>
      </c>
      <c r="Q19" s="278">
        <f t="shared" si="1"/>
        <v>166.65833333333333</v>
      </c>
      <c r="R19" s="38">
        <f t="shared" si="4"/>
        <v>16332.516666666666</v>
      </c>
      <c r="S19" s="38">
        <f t="shared" ref="S19:S22" si="6">N19-R19</f>
        <v>3667.4833333333336</v>
      </c>
      <c r="U19" s="115">
        <f t="shared" si="3"/>
        <v>98</v>
      </c>
    </row>
    <row r="20" spans="1:21" x14ac:dyDescent="0.25">
      <c r="A20" s="49" t="s">
        <v>132</v>
      </c>
      <c r="B20" s="51" t="s">
        <v>131</v>
      </c>
      <c r="C20" s="49" t="s">
        <v>130</v>
      </c>
      <c r="F20" s="49" t="s">
        <v>129</v>
      </c>
      <c r="G20" s="204" t="str">
        <f t="shared" si="5"/>
        <v>12/10/2006</v>
      </c>
      <c r="H20" s="53">
        <v>12</v>
      </c>
      <c r="I20" s="53">
        <v>10</v>
      </c>
      <c r="J20" s="52">
        <v>2006</v>
      </c>
      <c r="K20" s="49" t="s">
        <v>56</v>
      </c>
      <c r="L20" s="54">
        <v>8799</v>
      </c>
      <c r="M20" s="49" t="s">
        <v>70</v>
      </c>
      <c r="N20" s="38">
        <v>15000</v>
      </c>
      <c r="O20" s="38" t="s">
        <v>128</v>
      </c>
      <c r="P20" s="49">
        <v>10</v>
      </c>
      <c r="Q20" s="278">
        <f t="shared" si="1"/>
        <v>124.99166666666667</v>
      </c>
      <c r="R20" s="38">
        <f t="shared" si="4"/>
        <v>12249.183333333334</v>
      </c>
      <c r="S20" s="38">
        <f t="shared" si="6"/>
        <v>2750.8166666666657</v>
      </c>
      <c r="U20" s="115">
        <f t="shared" si="3"/>
        <v>98</v>
      </c>
    </row>
    <row r="21" spans="1:21" x14ac:dyDescent="0.25">
      <c r="A21" s="49" t="s">
        <v>127</v>
      </c>
      <c r="B21" s="51" t="s">
        <v>126</v>
      </c>
      <c r="C21" s="49" t="s">
        <v>125</v>
      </c>
      <c r="D21" s="54" t="s">
        <v>124</v>
      </c>
      <c r="E21" s="49" t="s">
        <v>123</v>
      </c>
      <c r="F21" s="49" t="s">
        <v>102</v>
      </c>
      <c r="G21" s="204" t="str">
        <f t="shared" si="5"/>
        <v>10/6/2005</v>
      </c>
      <c r="H21" s="53">
        <v>10</v>
      </c>
      <c r="I21" s="53">
        <v>6</v>
      </c>
      <c r="J21" s="52">
        <v>2005</v>
      </c>
      <c r="K21" s="49" t="s">
        <v>56</v>
      </c>
      <c r="L21" s="54">
        <v>6500</v>
      </c>
      <c r="M21" s="49" t="s">
        <v>70</v>
      </c>
      <c r="N21" s="38">
        <v>65000</v>
      </c>
      <c r="O21" s="38" t="s">
        <v>122</v>
      </c>
      <c r="P21" s="49">
        <v>10</v>
      </c>
      <c r="Q21" s="278">
        <f t="shared" si="1"/>
        <v>541.6583333333333</v>
      </c>
      <c r="R21" s="38">
        <f t="shared" si="4"/>
        <v>61749.049999999996</v>
      </c>
      <c r="S21" s="38">
        <f t="shared" si="6"/>
        <v>3250.9500000000044</v>
      </c>
      <c r="U21" s="115">
        <f t="shared" si="3"/>
        <v>114</v>
      </c>
    </row>
    <row r="22" spans="1:21" x14ac:dyDescent="0.25">
      <c r="A22" s="49" t="s">
        <v>121</v>
      </c>
      <c r="B22" s="51" t="s">
        <v>120</v>
      </c>
      <c r="C22" s="49" t="s">
        <v>119</v>
      </c>
      <c r="D22" s="54" t="s">
        <v>118</v>
      </c>
      <c r="E22" s="49" t="s">
        <v>117</v>
      </c>
      <c r="F22" s="49" t="s">
        <v>98</v>
      </c>
      <c r="G22" s="204" t="str">
        <f t="shared" si="5"/>
        <v>8/12/2003</v>
      </c>
      <c r="H22" s="53">
        <v>8</v>
      </c>
      <c r="I22" s="53">
        <v>12</v>
      </c>
      <c r="J22" s="52">
        <v>2003</v>
      </c>
      <c r="K22" s="49" t="s">
        <v>56</v>
      </c>
      <c r="L22" s="54">
        <v>2569</v>
      </c>
      <c r="M22" s="49" t="s">
        <v>70</v>
      </c>
      <c r="N22" s="38">
        <v>26258.400000000001</v>
      </c>
      <c r="O22" s="38" t="s">
        <v>112</v>
      </c>
      <c r="P22" s="49">
        <v>10</v>
      </c>
      <c r="Q22" s="278">
        <f t="shared" si="1"/>
        <v>218.8116666666667</v>
      </c>
      <c r="R22" s="38">
        <f t="shared" si="4"/>
        <v>26257.400000000005</v>
      </c>
      <c r="S22" s="38">
        <f t="shared" si="6"/>
        <v>0.99999999999636202</v>
      </c>
      <c r="U22" s="115">
        <f t="shared" si="3"/>
        <v>120</v>
      </c>
    </row>
    <row r="23" spans="1:21" x14ac:dyDescent="0.25">
      <c r="A23" s="49" t="s">
        <v>116</v>
      </c>
      <c r="B23" s="51" t="s">
        <v>115</v>
      </c>
      <c r="C23" s="49" t="s">
        <v>104</v>
      </c>
      <c r="D23" s="54" t="s">
        <v>114</v>
      </c>
      <c r="E23" s="49" t="s">
        <v>113</v>
      </c>
      <c r="G23" s="204"/>
      <c r="L23" s="54"/>
      <c r="M23" s="49" t="s">
        <v>70</v>
      </c>
      <c r="N23" s="38">
        <v>1</v>
      </c>
      <c r="O23" s="38" t="s">
        <v>112</v>
      </c>
      <c r="P23" s="49">
        <v>10</v>
      </c>
      <c r="Q23" s="278">
        <f t="shared" si="1"/>
        <v>0</v>
      </c>
      <c r="R23" s="38">
        <f t="shared" si="4"/>
        <v>0</v>
      </c>
      <c r="S23" s="38">
        <f>N23-R23</f>
        <v>1</v>
      </c>
      <c r="U23" s="115">
        <f t="shared" si="3"/>
        <v>120</v>
      </c>
    </row>
    <row r="24" spans="1:21" x14ac:dyDescent="0.25">
      <c r="A24" s="49" t="s">
        <v>111</v>
      </c>
      <c r="B24" s="51" t="s">
        <v>110</v>
      </c>
      <c r="C24" s="49" t="s">
        <v>104</v>
      </c>
      <c r="D24" s="54" t="s">
        <v>109</v>
      </c>
      <c r="F24" s="49" t="s">
        <v>102</v>
      </c>
      <c r="G24" s="204" t="str">
        <f t="shared" si="5"/>
        <v>20/9/2006</v>
      </c>
      <c r="H24" s="53">
        <v>20</v>
      </c>
      <c r="I24" s="53">
        <v>9</v>
      </c>
      <c r="J24" s="52">
        <v>2006</v>
      </c>
      <c r="K24" s="49" t="s">
        <v>30</v>
      </c>
      <c r="L24" s="54">
        <v>87</v>
      </c>
      <c r="M24" s="49" t="s">
        <v>70</v>
      </c>
      <c r="N24" s="38">
        <v>76999.990000000005</v>
      </c>
      <c r="O24" s="38" t="s">
        <v>108</v>
      </c>
      <c r="P24" s="49">
        <v>10</v>
      </c>
      <c r="Q24" s="278">
        <f t="shared" si="1"/>
        <v>641.65825000000007</v>
      </c>
      <c r="R24" s="38">
        <f>Q24*U24</f>
        <v>63524.166750000004</v>
      </c>
      <c r="S24" s="38">
        <f>N24-R24</f>
        <v>13475.823250000001</v>
      </c>
      <c r="U24" s="115">
        <f>IF((DATEDIF(G24,U$4,"m"))&gt;=120,120,(DATEDIF(G24,U$4,"m")))</f>
        <v>99</v>
      </c>
    </row>
    <row r="25" spans="1:21" s="55" customFormat="1" x14ac:dyDescent="0.25">
      <c r="A25" s="49" t="s">
        <v>107</v>
      </c>
      <c r="B25" s="60" t="s">
        <v>105</v>
      </c>
      <c r="C25" s="55" t="s">
        <v>104</v>
      </c>
      <c r="D25" s="59" t="s">
        <v>103</v>
      </c>
      <c r="F25" s="55" t="s">
        <v>102</v>
      </c>
      <c r="G25" s="204" t="str">
        <f t="shared" si="5"/>
        <v>6/10/2006</v>
      </c>
      <c r="H25" s="58">
        <v>6</v>
      </c>
      <c r="I25" s="58">
        <v>10</v>
      </c>
      <c r="J25" s="57">
        <v>2006</v>
      </c>
      <c r="K25" s="55" t="s">
        <v>30</v>
      </c>
      <c r="L25" s="59">
        <v>97</v>
      </c>
      <c r="M25" s="55" t="s">
        <v>70</v>
      </c>
      <c r="N25" s="56">
        <v>60500</v>
      </c>
      <c r="O25" s="56"/>
      <c r="P25" s="55">
        <v>10</v>
      </c>
      <c r="Q25" s="278">
        <f t="shared" si="1"/>
        <v>504.1583333333333</v>
      </c>
      <c r="R25" s="38">
        <f t="shared" si="4"/>
        <v>49407.516666666663</v>
      </c>
      <c r="S25" s="38">
        <f t="shared" ref="S25:S29" si="7">N25-R25</f>
        <v>11092.483333333337</v>
      </c>
      <c r="U25" s="115">
        <f t="shared" si="3"/>
        <v>98</v>
      </c>
    </row>
    <row r="26" spans="1:21" s="55" customFormat="1" x14ac:dyDescent="0.25">
      <c r="A26" s="49" t="s">
        <v>106</v>
      </c>
      <c r="B26" s="60" t="s">
        <v>105</v>
      </c>
      <c r="C26" s="55" t="s">
        <v>104</v>
      </c>
      <c r="D26" s="59" t="s">
        <v>103</v>
      </c>
      <c r="F26" s="55" t="s">
        <v>102</v>
      </c>
      <c r="G26" s="204" t="str">
        <f t="shared" si="5"/>
        <v>10/10/2006</v>
      </c>
      <c r="H26" s="58">
        <v>10</v>
      </c>
      <c r="I26" s="58">
        <v>10</v>
      </c>
      <c r="J26" s="57">
        <v>2006</v>
      </c>
      <c r="K26" s="55" t="s">
        <v>30</v>
      </c>
      <c r="L26" s="59">
        <v>98</v>
      </c>
      <c r="M26" s="55" t="s">
        <v>70</v>
      </c>
      <c r="N26" s="56">
        <v>60500</v>
      </c>
      <c r="O26" s="56"/>
      <c r="P26" s="55">
        <v>10</v>
      </c>
      <c r="Q26" s="278">
        <f t="shared" si="1"/>
        <v>504.1583333333333</v>
      </c>
      <c r="R26" s="38">
        <f t="shared" si="4"/>
        <v>49407.516666666663</v>
      </c>
      <c r="S26" s="38">
        <f t="shared" si="7"/>
        <v>11092.483333333337</v>
      </c>
      <c r="U26" s="115">
        <f t="shared" si="3"/>
        <v>98</v>
      </c>
    </row>
    <row r="27" spans="1:21" s="67" customFormat="1" x14ac:dyDescent="0.25">
      <c r="A27" s="49" t="s">
        <v>101</v>
      </c>
      <c r="B27" s="78" t="s">
        <v>100</v>
      </c>
      <c r="C27" s="67" t="s">
        <v>99</v>
      </c>
      <c r="D27" s="72"/>
      <c r="F27" s="67" t="s">
        <v>98</v>
      </c>
      <c r="G27" s="204" t="str">
        <f t="shared" si="5"/>
        <v>8/12/2003</v>
      </c>
      <c r="H27" s="77">
        <v>8</v>
      </c>
      <c r="I27" s="77">
        <v>12</v>
      </c>
      <c r="J27" s="76">
        <v>2003</v>
      </c>
      <c r="K27" s="67" t="s">
        <v>56</v>
      </c>
      <c r="L27" s="72">
        <v>2569</v>
      </c>
      <c r="M27" s="67" t="s">
        <v>70</v>
      </c>
      <c r="N27" s="75">
        <v>98745</v>
      </c>
      <c r="O27" s="75"/>
      <c r="P27" s="67">
        <v>10</v>
      </c>
      <c r="Q27" s="278">
        <f t="shared" si="1"/>
        <v>822.86666666666667</v>
      </c>
      <c r="R27" s="38">
        <f t="shared" si="4"/>
        <v>98744</v>
      </c>
      <c r="S27" s="38">
        <f t="shared" si="7"/>
        <v>1</v>
      </c>
      <c r="U27" s="115">
        <f t="shared" si="3"/>
        <v>120</v>
      </c>
    </row>
    <row r="28" spans="1:21" s="55" customFormat="1" x14ac:dyDescent="0.25">
      <c r="A28" s="49" t="s">
        <v>97</v>
      </c>
      <c r="B28" s="60" t="s">
        <v>95</v>
      </c>
      <c r="C28" s="55" t="s">
        <v>94</v>
      </c>
      <c r="D28" s="59"/>
      <c r="F28" s="55" t="s">
        <v>93</v>
      </c>
      <c r="G28" s="204" t="str">
        <f t="shared" si="5"/>
        <v>8/12/2007</v>
      </c>
      <c r="H28" s="58">
        <v>8</v>
      </c>
      <c r="I28" s="58">
        <v>12</v>
      </c>
      <c r="J28" s="57">
        <v>2007</v>
      </c>
      <c r="K28" s="55" t="s">
        <v>30</v>
      </c>
      <c r="L28" s="59">
        <v>58559</v>
      </c>
      <c r="M28" s="55" t="s">
        <v>92</v>
      </c>
      <c r="N28" s="56">
        <v>17800</v>
      </c>
      <c r="O28" s="56"/>
      <c r="P28" s="55">
        <v>10</v>
      </c>
      <c r="Q28" s="278">
        <f t="shared" si="1"/>
        <v>148.32500000000002</v>
      </c>
      <c r="R28" s="38">
        <f t="shared" si="4"/>
        <v>12459.300000000001</v>
      </c>
      <c r="S28" s="38">
        <f t="shared" si="7"/>
        <v>5340.6999999999989</v>
      </c>
      <c r="U28" s="115">
        <f t="shared" si="3"/>
        <v>84</v>
      </c>
    </row>
    <row r="29" spans="1:21" s="55" customFormat="1" x14ac:dyDescent="0.25">
      <c r="A29" s="49" t="s">
        <v>96</v>
      </c>
      <c r="B29" s="60" t="s">
        <v>95</v>
      </c>
      <c r="C29" s="55" t="s">
        <v>94</v>
      </c>
      <c r="D29" s="59"/>
      <c r="F29" s="55" t="s">
        <v>93</v>
      </c>
      <c r="G29" s="204" t="str">
        <f t="shared" si="5"/>
        <v>8/12/2007</v>
      </c>
      <c r="H29" s="58">
        <v>8</v>
      </c>
      <c r="I29" s="58">
        <v>12</v>
      </c>
      <c r="J29" s="57">
        <v>2007</v>
      </c>
      <c r="K29" s="55" t="s">
        <v>30</v>
      </c>
      <c r="L29" s="59">
        <v>58559</v>
      </c>
      <c r="M29" s="55" t="s">
        <v>92</v>
      </c>
      <c r="N29" s="56">
        <v>17800</v>
      </c>
      <c r="O29" s="56"/>
      <c r="P29" s="55">
        <v>10</v>
      </c>
      <c r="Q29" s="278">
        <f t="shared" si="1"/>
        <v>148.32500000000002</v>
      </c>
      <c r="R29" s="38">
        <f>Q29*U29</f>
        <v>12459.300000000001</v>
      </c>
      <c r="S29" s="38">
        <f t="shared" si="7"/>
        <v>5340.6999999999989</v>
      </c>
      <c r="U29" s="115">
        <f t="shared" si="3"/>
        <v>84</v>
      </c>
    </row>
    <row r="30" spans="1:21" s="55" customFormat="1" x14ac:dyDescent="0.25">
      <c r="A30" s="49" t="s">
        <v>91</v>
      </c>
      <c r="B30" s="60" t="s">
        <v>90</v>
      </c>
      <c r="D30" s="59"/>
      <c r="F30" s="55" t="s">
        <v>89</v>
      </c>
      <c r="G30" s="204" t="str">
        <f t="shared" si="5"/>
        <v>21/10/2008</v>
      </c>
      <c r="H30" s="58">
        <v>21</v>
      </c>
      <c r="I30" s="58">
        <v>10</v>
      </c>
      <c r="J30" s="57">
        <v>2008</v>
      </c>
      <c r="L30" s="59"/>
      <c r="N30" s="56">
        <v>2664.75</v>
      </c>
      <c r="O30" s="74" t="s">
        <v>88</v>
      </c>
      <c r="P30" s="55">
        <v>10</v>
      </c>
      <c r="Q30" s="278">
        <f t="shared" si="1"/>
        <v>22.197916666666668</v>
      </c>
      <c r="R30" s="38">
        <f>Q30*U30</f>
        <v>1642.6458333333335</v>
      </c>
      <c r="S30" s="38">
        <f>N30-R30</f>
        <v>1022.1041666666665</v>
      </c>
      <c r="U30" s="115">
        <f>IF((DATEDIF(G30,U$4,"m"))&gt;=120,120,(DATEDIF(G30,U$4,"m")))</f>
        <v>74</v>
      </c>
    </row>
    <row r="31" spans="1:21" s="62" customFormat="1" x14ac:dyDescent="0.25">
      <c r="A31" s="62" t="s">
        <v>87</v>
      </c>
      <c r="B31" s="64"/>
      <c r="D31" s="71"/>
      <c r="G31" s="204"/>
      <c r="H31" s="70"/>
      <c r="I31" s="70"/>
      <c r="J31" s="69"/>
      <c r="L31" s="71"/>
      <c r="N31" s="63">
        <f>SUM(N7:N30)</f>
        <v>917374.14</v>
      </c>
      <c r="O31" s="63"/>
      <c r="P31" s="73"/>
      <c r="Q31" s="63">
        <f>SUM(Q7:Q30)</f>
        <v>7644.5844999999999</v>
      </c>
      <c r="R31" s="63">
        <f>SUM(R7:R30)</f>
        <v>835696.49591666658</v>
      </c>
      <c r="S31" s="63">
        <f>SUM(S7:S30)</f>
        <v>81677.644083333347</v>
      </c>
      <c r="U31" s="115"/>
    </row>
    <row r="32" spans="1:21" s="55" customFormat="1" x14ac:dyDescent="0.25">
      <c r="B32" s="60"/>
      <c r="D32" s="59"/>
      <c r="G32" s="204"/>
      <c r="H32" s="58"/>
      <c r="I32" s="58"/>
      <c r="J32" s="57"/>
      <c r="L32" s="59"/>
      <c r="N32" s="56"/>
      <c r="O32" s="56"/>
      <c r="Q32" s="56"/>
      <c r="R32" s="56"/>
      <c r="S32" s="56"/>
      <c r="U32" s="115"/>
    </row>
    <row r="33" spans="1:21" s="55" customFormat="1" x14ac:dyDescent="0.25">
      <c r="A33" s="67" t="s">
        <v>86</v>
      </c>
      <c r="B33" s="67" t="s">
        <v>82</v>
      </c>
      <c r="C33" s="67" t="s">
        <v>81</v>
      </c>
      <c r="D33" s="67"/>
      <c r="E33" s="67"/>
      <c r="F33" s="67" t="s">
        <v>80</v>
      </c>
      <c r="G33" s="204" t="str">
        <f t="shared" si="5"/>
        <v>2/4/2009</v>
      </c>
      <c r="H33" s="67">
        <v>2</v>
      </c>
      <c r="I33" s="67">
        <v>4</v>
      </c>
      <c r="J33" s="67">
        <v>2009</v>
      </c>
      <c r="K33" s="279" t="s">
        <v>54</v>
      </c>
      <c r="L33" s="72">
        <v>15583</v>
      </c>
      <c r="M33" s="280" t="s">
        <v>70</v>
      </c>
      <c r="N33" s="280">
        <v>42244.77</v>
      </c>
      <c r="O33" s="281" t="s">
        <v>85</v>
      </c>
      <c r="P33" s="55">
        <v>10</v>
      </c>
      <c r="Q33" s="278">
        <f t="shared" ref="Q33:Q35" si="8">(((N33)-1)/10)/12</f>
        <v>352.03141666666664</v>
      </c>
      <c r="R33" s="38">
        <f>Q33*U33</f>
        <v>23938.136333333332</v>
      </c>
      <c r="S33" s="38">
        <f t="shared" ref="S33:S35" si="9">N33-R33</f>
        <v>18306.633666666665</v>
      </c>
      <c r="U33" s="115">
        <f>IF((DATEDIF(G33,U$4,"m"))&gt;=120,120,(DATEDIF(G33,U$4,"m")))</f>
        <v>68</v>
      </c>
    </row>
    <row r="34" spans="1:21" s="55" customFormat="1" x14ac:dyDescent="0.25">
      <c r="A34" s="55" t="s">
        <v>84</v>
      </c>
      <c r="B34" s="67" t="s">
        <v>82</v>
      </c>
      <c r="C34" s="67" t="s">
        <v>81</v>
      </c>
      <c r="D34" s="67"/>
      <c r="E34" s="67"/>
      <c r="F34" s="67" t="s">
        <v>80</v>
      </c>
      <c r="G34" s="204" t="str">
        <f t="shared" si="5"/>
        <v>2/4/2009</v>
      </c>
      <c r="H34" s="67">
        <v>2</v>
      </c>
      <c r="I34" s="67">
        <v>4</v>
      </c>
      <c r="J34" s="67">
        <v>2009</v>
      </c>
      <c r="K34" s="279" t="s">
        <v>54</v>
      </c>
      <c r="L34" s="72">
        <v>15583</v>
      </c>
      <c r="M34" s="280" t="s">
        <v>70</v>
      </c>
      <c r="N34" s="280">
        <v>42244.77</v>
      </c>
      <c r="O34" s="280"/>
      <c r="P34" s="55">
        <v>10</v>
      </c>
      <c r="Q34" s="278">
        <f t="shared" si="8"/>
        <v>352.03141666666664</v>
      </c>
      <c r="R34" s="38">
        <f>Q34*U34</f>
        <v>23938.136333333332</v>
      </c>
      <c r="S34" s="38">
        <f t="shared" si="9"/>
        <v>18306.633666666665</v>
      </c>
      <c r="U34" s="115">
        <f>IF((DATEDIF(G34,U$4,"m"))&gt;=120,120,(DATEDIF(G34,U$4,"m")))</f>
        <v>68</v>
      </c>
    </row>
    <row r="35" spans="1:21" s="55" customFormat="1" x14ac:dyDescent="0.25">
      <c r="A35" s="55" t="s">
        <v>83</v>
      </c>
      <c r="B35" s="67" t="s">
        <v>82</v>
      </c>
      <c r="C35" s="67" t="s">
        <v>81</v>
      </c>
      <c r="D35" s="67"/>
      <c r="E35" s="67"/>
      <c r="F35" s="67" t="s">
        <v>80</v>
      </c>
      <c r="G35" s="204" t="str">
        <f t="shared" si="5"/>
        <v>2/4/2009</v>
      </c>
      <c r="H35" s="67">
        <v>2</v>
      </c>
      <c r="I35" s="67">
        <v>4</v>
      </c>
      <c r="J35" s="67">
        <v>2009</v>
      </c>
      <c r="K35" s="279" t="s">
        <v>54</v>
      </c>
      <c r="L35" s="72">
        <v>15583</v>
      </c>
      <c r="M35" s="280" t="s">
        <v>70</v>
      </c>
      <c r="N35" s="280">
        <v>42244.77</v>
      </c>
      <c r="O35" s="280"/>
      <c r="P35" s="55">
        <v>10</v>
      </c>
      <c r="Q35" s="278">
        <f t="shared" si="8"/>
        <v>352.03141666666664</v>
      </c>
      <c r="R35" s="38">
        <f>Q35*U35</f>
        <v>23938.136333333332</v>
      </c>
      <c r="S35" s="38">
        <f t="shared" si="9"/>
        <v>18306.633666666665</v>
      </c>
      <c r="U35" s="115">
        <f>IF((DATEDIF(G35,U$4,"m"))&gt;=120,120,(DATEDIF(G35,U$4,"m")))</f>
        <v>68</v>
      </c>
    </row>
    <row r="36" spans="1:21" s="55" customFormat="1" x14ac:dyDescent="0.25">
      <c r="A36" s="62" t="s">
        <v>79</v>
      </c>
      <c r="B36" s="67"/>
      <c r="C36" s="67"/>
      <c r="D36" s="67"/>
      <c r="E36" s="67"/>
      <c r="F36" s="67"/>
      <c r="G36" s="204"/>
      <c r="H36" s="67"/>
      <c r="I36" s="67"/>
      <c r="J36" s="67"/>
      <c r="K36" s="279"/>
      <c r="L36" s="72"/>
      <c r="M36" s="280"/>
      <c r="N36" s="63">
        <f>SUM(N33:N35)</f>
        <v>126734.31</v>
      </c>
      <c r="O36" s="63"/>
      <c r="P36" s="63"/>
      <c r="Q36" s="63">
        <f>SUM(Q33:Q35)</f>
        <v>1056.0942499999999</v>
      </c>
      <c r="R36" s="63">
        <f>SUM(R33:R35)</f>
        <v>71814.409</v>
      </c>
      <c r="S36" s="63">
        <f>SUM(S33:S35)</f>
        <v>54919.900999999998</v>
      </c>
      <c r="U36" s="115"/>
    </row>
    <row r="37" spans="1:21" s="55" customFormat="1" x14ac:dyDescent="0.25">
      <c r="B37" s="67"/>
      <c r="C37" s="67"/>
      <c r="D37" s="67"/>
      <c r="E37" s="67"/>
      <c r="F37" s="67"/>
      <c r="G37" s="204"/>
      <c r="H37" s="67"/>
      <c r="I37" s="67"/>
      <c r="J37" s="67"/>
      <c r="K37" s="279"/>
      <c r="L37" s="72"/>
      <c r="M37" s="280"/>
      <c r="N37" s="280"/>
      <c r="O37" s="280"/>
      <c r="Q37" s="56"/>
      <c r="R37" s="56"/>
      <c r="S37" s="56"/>
      <c r="U37" s="115"/>
    </row>
    <row r="38" spans="1:21" s="62" customFormat="1" x14ac:dyDescent="0.25">
      <c r="A38" s="62" t="s">
        <v>78</v>
      </c>
      <c r="B38" s="64"/>
      <c r="D38" s="71"/>
      <c r="G38" s="204"/>
      <c r="H38" s="70"/>
      <c r="I38" s="70"/>
      <c r="J38" s="69"/>
      <c r="N38" s="68">
        <f>+N31+N36</f>
        <v>1044108.45</v>
      </c>
      <c r="O38" s="68"/>
      <c r="P38" s="68"/>
      <c r="Q38" s="68">
        <f>+Q31+Q36</f>
        <v>8700.6787499999991</v>
      </c>
      <c r="R38" s="68">
        <f>+R31+R36</f>
        <v>907510.90491666656</v>
      </c>
      <c r="S38" s="68">
        <f>+S31+S36</f>
        <v>136597.54508333333</v>
      </c>
      <c r="U38" s="115"/>
    </row>
    <row r="39" spans="1:21" s="55" customFormat="1" x14ac:dyDescent="0.25">
      <c r="B39" s="60"/>
      <c r="D39" s="59"/>
      <c r="G39" s="204"/>
      <c r="H39" s="58"/>
      <c r="I39" s="58"/>
      <c r="J39" s="57"/>
      <c r="N39" s="56"/>
      <c r="O39" s="56"/>
      <c r="Q39" s="56"/>
      <c r="R39" s="56"/>
      <c r="S39" s="56"/>
      <c r="U39" s="115"/>
    </row>
    <row r="40" spans="1:21" s="55" customFormat="1" x14ac:dyDescent="0.25">
      <c r="A40" s="67" t="s">
        <v>77</v>
      </c>
      <c r="B40" s="60" t="s">
        <v>72</v>
      </c>
      <c r="D40" s="59" t="s">
        <v>76</v>
      </c>
      <c r="E40" s="55" t="s">
        <v>75</v>
      </c>
      <c r="F40" s="55" t="s">
        <v>71</v>
      </c>
      <c r="G40" s="204" t="str">
        <f t="shared" si="5"/>
        <v>2/7/2010</v>
      </c>
      <c r="H40" s="66">
        <v>2</v>
      </c>
      <c r="I40" s="66">
        <v>7</v>
      </c>
      <c r="J40" s="65">
        <v>2010</v>
      </c>
      <c r="K40" s="55" t="s">
        <v>54</v>
      </c>
      <c r="L40" s="59">
        <v>14671</v>
      </c>
      <c r="M40" s="282" t="s">
        <v>70</v>
      </c>
      <c r="N40" s="283">
        <v>580460</v>
      </c>
      <c r="O40" s="283"/>
      <c r="P40" s="55">
        <v>10</v>
      </c>
      <c r="Q40" s="278">
        <f t="shared" ref="Q40:Q42" si="10">(((N40)-1)/10)/12</f>
        <v>4837.1583333333338</v>
      </c>
      <c r="R40" s="38">
        <f>Q40*U40</f>
        <v>256369.39166666669</v>
      </c>
      <c r="S40" s="38">
        <f t="shared" ref="S40:S42" si="11">N40-R40</f>
        <v>324090.60833333328</v>
      </c>
      <c r="U40" s="115">
        <f>IF((DATEDIF(G40,U$4,"m"))&gt;=120,120,(DATEDIF(G40,U$4,"m")))</f>
        <v>53</v>
      </c>
    </row>
    <row r="41" spans="1:21" s="55" customFormat="1" x14ac:dyDescent="0.25">
      <c r="A41" s="55" t="s">
        <v>74</v>
      </c>
      <c r="B41" s="60" t="s">
        <v>72</v>
      </c>
      <c r="D41" s="59"/>
      <c r="F41" s="55" t="s">
        <v>71</v>
      </c>
      <c r="G41" s="204" t="str">
        <f t="shared" si="5"/>
        <v>2/7/2010</v>
      </c>
      <c r="H41" s="66">
        <v>2</v>
      </c>
      <c r="I41" s="66">
        <v>7</v>
      </c>
      <c r="J41" s="65">
        <v>2010</v>
      </c>
      <c r="K41" s="55" t="s">
        <v>54</v>
      </c>
      <c r="L41" s="59">
        <v>14671</v>
      </c>
      <c r="M41" s="282" t="s">
        <v>70</v>
      </c>
      <c r="N41" s="284">
        <v>1451150</v>
      </c>
      <c r="O41" s="284"/>
      <c r="P41" s="55">
        <v>10</v>
      </c>
      <c r="Q41" s="278">
        <f t="shared" si="10"/>
        <v>12092.908333333333</v>
      </c>
      <c r="R41" s="38">
        <f>Q41*U41</f>
        <v>640924.1416666666</v>
      </c>
      <c r="S41" s="38">
        <f t="shared" si="11"/>
        <v>810225.8583333334</v>
      </c>
      <c r="U41" s="115">
        <f>IF((DATEDIF(G41,U$4,"m"))&gt;=120,120,(DATEDIF(G41,U$4,"m")))</f>
        <v>53</v>
      </c>
    </row>
    <row r="42" spans="1:21" s="55" customFormat="1" x14ac:dyDescent="0.25">
      <c r="A42" s="55" t="s">
        <v>73</v>
      </c>
      <c r="B42" s="60" t="s">
        <v>72</v>
      </c>
      <c r="D42" s="59"/>
      <c r="F42" s="55" t="s">
        <v>71</v>
      </c>
      <c r="G42" s="204" t="str">
        <f t="shared" si="5"/>
        <v>2/7/2010</v>
      </c>
      <c r="H42" s="66">
        <v>2</v>
      </c>
      <c r="I42" s="66">
        <v>7</v>
      </c>
      <c r="J42" s="65">
        <v>2010</v>
      </c>
      <c r="K42" s="55" t="s">
        <v>54</v>
      </c>
      <c r="L42" s="59">
        <v>14671</v>
      </c>
      <c r="M42" s="282" t="s">
        <v>70</v>
      </c>
      <c r="N42" s="284">
        <v>870690</v>
      </c>
      <c r="O42" s="284"/>
      <c r="P42" s="55">
        <v>10</v>
      </c>
      <c r="Q42" s="278">
        <f t="shared" si="10"/>
        <v>7255.7416666666659</v>
      </c>
      <c r="R42" s="38">
        <f>Q42*U42</f>
        <v>384554.30833333329</v>
      </c>
      <c r="S42" s="38">
        <f t="shared" si="11"/>
        <v>486135.69166666671</v>
      </c>
      <c r="U42" s="115">
        <f>IF((DATEDIF(G42,U$4,"m"))&gt;=120,120,(DATEDIF(G42,U$4,"m")))</f>
        <v>53</v>
      </c>
    </row>
    <row r="43" spans="1:21" s="55" customFormat="1" x14ac:dyDescent="0.25">
      <c r="A43" s="62" t="s">
        <v>69</v>
      </c>
      <c r="B43" s="64"/>
      <c r="D43" s="59"/>
      <c r="G43" s="204"/>
      <c r="H43" s="58"/>
      <c r="I43" s="58"/>
      <c r="J43" s="57"/>
      <c r="N43" s="63">
        <f>SUM(N40:N42)</f>
        <v>2902300</v>
      </c>
      <c r="O43" s="63"/>
      <c r="P43" s="63"/>
      <c r="Q43" s="63">
        <f>SUM(Q40:Q42)</f>
        <v>24185.808333333331</v>
      </c>
      <c r="R43" s="63">
        <f>SUM(R40:R42)</f>
        <v>1281847.8416666666</v>
      </c>
      <c r="S43" s="63">
        <f>SUM(S40:S42)</f>
        <v>1620452.1583333334</v>
      </c>
      <c r="U43" s="115"/>
    </row>
    <row r="44" spans="1:21" s="55" customFormat="1" x14ac:dyDescent="0.25">
      <c r="B44" s="60"/>
      <c r="D44" s="59"/>
      <c r="G44" s="204"/>
      <c r="H44" s="58"/>
      <c r="I44" s="58"/>
      <c r="J44" s="57"/>
      <c r="N44" s="56"/>
      <c r="O44" s="56"/>
      <c r="Q44" s="56"/>
      <c r="R44" s="56"/>
      <c r="S44" s="56"/>
      <c r="U44" s="115"/>
    </row>
    <row r="45" spans="1:21" s="55" customFormat="1" ht="15.75" customHeight="1" x14ac:dyDescent="0.25">
      <c r="B45" s="60" t="s">
        <v>2265</v>
      </c>
      <c r="C45" s="55" t="s">
        <v>2266</v>
      </c>
      <c r="D45" s="59"/>
      <c r="F45" s="55" t="s">
        <v>2267</v>
      </c>
      <c r="G45" s="204">
        <v>41556</v>
      </c>
      <c r="H45" s="66">
        <v>2</v>
      </c>
      <c r="I45" s="66">
        <v>7</v>
      </c>
      <c r="J45" s="65">
        <v>2010</v>
      </c>
      <c r="K45" s="55" t="s">
        <v>54</v>
      </c>
      <c r="L45" s="59" t="s">
        <v>2268</v>
      </c>
      <c r="M45" s="282" t="s">
        <v>70</v>
      </c>
      <c r="N45" s="284">
        <v>65000</v>
      </c>
      <c r="O45" s="284"/>
      <c r="P45" s="55">
        <v>10</v>
      </c>
      <c r="Q45" s="278">
        <f t="shared" ref="Q45" si="12">(((N45)-1)/10)/12</f>
        <v>541.6583333333333</v>
      </c>
      <c r="R45" s="38">
        <f>Q45*U45</f>
        <v>7583.2166666666662</v>
      </c>
      <c r="S45" s="38">
        <f t="shared" ref="S45" si="13">N45-R45</f>
        <v>57416.783333333333</v>
      </c>
      <c r="T45" s="55">
        <v>18602</v>
      </c>
      <c r="U45" s="115">
        <f>IF((DATEDIF(G45,U$4,"m"))&gt;=120,120,(DATEDIF(G45,U$4,"m")))</f>
        <v>14</v>
      </c>
    </row>
    <row r="46" spans="1:21" s="55" customFormat="1" x14ac:dyDescent="0.25">
      <c r="A46" s="62" t="s">
        <v>2264</v>
      </c>
      <c r="B46" s="64"/>
      <c r="D46" s="59"/>
      <c r="G46" s="204"/>
      <c r="H46" s="58"/>
      <c r="I46" s="58"/>
      <c r="J46" s="57"/>
      <c r="N46" s="63">
        <f>SUM(N45)</f>
        <v>65000</v>
      </c>
      <c r="O46" s="63"/>
      <c r="P46" s="63"/>
      <c r="Q46" s="63">
        <f>SUM(Q45)</f>
        <v>541.6583333333333</v>
      </c>
      <c r="R46" s="63">
        <f>SUM(R45)</f>
        <v>7583.2166666666662</v>
      </c>
      <c r="S46" s="63">
        <f>SUM(S45)</f>
        <v>57416.783333333333</v>
      </c>
      <c r="U46" s="115"/>
    </row>
    <row r="47" spans="1:21" s="55" customFormat="1" x14ac:dyDescent="0.25">
      <c r="B47" s="60"/>
      <c r="D47" s="59"/>
      <c r="G47" s="204"/>
      <c r="H47" s="58"/>
      <c r="I47" s="58"/>
      <c r="J47" s="57"/>
      <c r="N47" s="56"/>
      <c r="O47" s="56"/>
      <c r="Q47" s="56"/>
      <c r="R47" s="56"/>
      <c r="S47" s="56"/>
      <c r="U47" s="115"/>
    </row>
    <row r="48" spans="1:21" s="55" customFormat="1" ht="16.5" thickBot="1" x14ac:dyDescent="0.3">
      <c r="A48" s="62" t="s">
        <v>2263</v>
      </c>
      <c r="B48" s="60"/>
      <c r="D48" s="59"/>
      <c r="G48" s="204"/>
      <c r="H48" s="58"/>
      <c r="I48" s="58"/>
      <c r="J48" s="57"/>
      <c r="N48" s="61">
        <f>+N38+N43+N46</f>
        <v>4011408.45</v>
      </c>
      <c r="O48" s="61">
        <f t="shared" ref="O48:P48" si="14">+O38+O43</f>
        <v>0</v>
      </c>
      <c r="P48" s="61">
        <f t="shared" si="14"/>
        <v>0</v>
      </c>
      <c r="Q48" s="61">
        <f>+Q38+Q43+Q46</f>
        <v>33428.145416666659</v>
      </c>
      <c r="R48" s="61">
        <f>+R38+R43+R46</f>
        <v>2196941.96325</v>
      </c>
      <c r="S48" s="61">
        <f>+S38+S43+S46</f>
        <v>1814466.4867500002</v>
      </c>
      <c r="U48" s="115"/>
    </row>
    <row r="49" spans="2:21" s="55" customFormat="1" ht="16.5" thickTop="1" x14ac:dyDescent="0.25">
      <c r="B49" s="60"/>
      <c r="D49" s="59"/>
      <c r="G49" s="59"/>
      <c r="H49" s="58"/>
      <c r="I49" s="58"/>
      <c r="J49" s="57"/>
      <c r="N49" s="56"/>
      <c r="O49" s="56"/>
      <c r="Q49" s="56"/>
      <c r="R49" s="56"/>
      <c r="S49" s="56"/>
      <c r="U49" s="115"/>
    </row>
    <row r="50" spans="2:21" s="55" customFormat="1" x14ac:dyDescent="0.25">
      <c r="B50" s="60"/>
      <c r="D50" s="59"/>
      <c r="G50" s="59"/>
      <c r="H50" s="58"/>
      <c r="I50" s="58"/>
      <c r="J50" s="57"/>
      <c r="N50" s="56"/>
      <c r="O50" s="56"/>
      <c r="Q50" s="56"/>
      <c r="R50" s="56"/>
      <c r="S50" s="56"/>
      <c r="U50" s="115"/>
    </row>
    <row r="51" spans="2:21" s="55" customFormat="1" x14ac:dyDescent="0.25">
      <c r="B51" s="60"/>
      <c r="D51" s="59"/>
      <c r="G51" s="59"/>
      <c r="H51" s="58"/>
      <c r="I51" s="58"/>
      <c r="J51" s="57"/>
      <c r="N51" s="56"/>
      <c r="O51" s="56"/>
      <c r="Q51" s="56"/>
      <c r="R51" s="56"/>
      <c r="S51" s="56"/>
      <c r="U51" s="115"/>
    </row>
    <row r="52" spans="2:21" s="55" customFormat="1" x14ac:dyDescent="0.25">
      <c r="B52" s="60"/>
      <c r="D52" s="59"/>
      <c r="G52" s="59"/>
      <c r="H52" s="58"/>
      <c r="I52" s="58"/>
      <c r="J52" s="57"/>
      <c r="N52" s="56"/>
      <c r="O52" s="56"/>
      <c r="Q52" s="56"/>
      <c r="R52" s="56"/>
      <c r="S52" s="56"/>
      <c r="U52" s="115"/>
    </row>
    <row r="53" spans="2:21" s="55" customFormat="1" x14ac:dyDescent="0.25">
      <c r="B53" s="60"/>
      <c r="D53" s="59"/>
      <c r="G53" s="59"/>
      <c r="H53" s="58"/>
      <c r="I53" s="58"/>
      <c r="J53" s="57"/>
      <c r="N53" s="56"/>
      <c r="O53" s="56"/>
      <c r="Q53" s="56"/>
      <c r="R53" s="56"/>
      <c r="S53" s="56"/>
      <c r="U53" s="115"/>
    </row>
    <row r="54" spans="2:21" s="55" customFormat="1" x14ac:dyDescent="0.25">
      <c r="B54" s="60"/>
      <c r="D54" s="59"/>
      <c r="G54" s="59"/>
      <c r="H54" s="58"/>
      <c r="I54" s="58"/>
      <c r="J54" s="57"/>
      <c r="N54" s="56"/>
      <c r="O54" s="56"/>
      <c r="Q54" s="56"/>
      <c r="R54" s="56"/>
      <c r="S54" s="56"/>
      <c r="U54" s="115"/>
    </row>
    <row r="55" spans="2:21" s="55" customFormat="1" x14ac:dyDescent="0.25">
      <c r="B55" s="60"/>
      <c r="D55" s="59"/>
      <c r="G55" s="59"/>
      <c r="H55" s="58"/>
      <c r="I55" s="58"/>
      <c r="J55" s="57"/>
      <c r="N55" s="56"/>
      <c r="O55" s="56"/>
      <c r="Q55" s="56"/>
      <c r="R55" s="56"/>
      <c r="S55" s="56"/>
      <c r="U55" s="115"/>
    </row>
    <row r="56" spans="2:21" s="55" customFormat="1" x14ac:dyDescent="0.25">
      <c r="B56" s="60"/>
      <c r="D56" s="59"/>
      <c r="G56" s="59"/>
      <c r="H56" s="58"/>
      <c r="I56" s="58"/>
      <c r="J56" s="57"/>
      <c r="N56" s="56"/>
      <c r="O56" s="56"/>
      <c r="Q56" s="56"/>
      <c r="R56" s="56"/>
      <c r="S56" s="56"/>
      <c r="U56" s="115"/>
    </row>
    <row r="57" spans="2:21" s="55" customFormat="1" x14ac:dyDescent="0.25">
      <c r="B57" s="60"/>
      <c r="D57" s="59"/>
      <c r="G57" s="59"/>
      <c r="H57" s="58"/>
      <c r="I57" s="58"/>
      <c r="J57" s="57"/>
      <c r="N57" s="56"/>
      <c r="O57" s="56"/>
      <c r="Q57" s="56"/>
      <c r="R57" s="56"/>
      <c r="S57" s="56"/>
      <c r="U57" s="115"/>
    </row>
    <row r="58" spans="2:21" s="55" customFormat="1" x14ac:dyDescent="0.25">
      <c r="B58" s="60"/>
      <c r="D58" s="59"/>
      <c r="G58" s="59"/>
      <c r="H58" s="58"/>
      <c r="I58" s="58"/>
      <c r="J58" s="57"/>
      <c r="N58" s="56"/>
      <c r="O58" s="56"/>
      <c r="Q58" s="56"/>
      <c r="R58" s="56"/>
      <c r="S58" s="56"/>
      <c r="U58" s="115"/>
    </row>
    <row r="59" spans="2:21" s="55" customFormat="1" x14ac:dyDescent="0.25">
      <c r="B59" s="60"/>
      <c r="D59" s="59"/>
      <c r="G59" s="59"/>
      <c r="H59" s="58"/>
      <c r="I59" s="58"/>
      <c r="J59" s="57"/>
      <c r="N59" s="56"/>
      <c r="O59" s="56"/>
      <c r="Q59" s="56"/>
      <c r="R59" s="56"/>
      <c r="S59" s="56"/>
      <c r="U59" s="115"/>
    </row>
    <row r="60" spans="2:21" x14ac:dyDescent="0.25">
      <c r="U60" s="115"/>
    </row>
    <row r="61" spans="2:21" x14ac:dyDescent="0.25">
      <c r="U61" s="115"/>
    </row>
    <row r="62" spans="2:21" x14ac:dyDescent="0.25">
      <c r="U62" s="115"/>
    </row>
    <row r="63" spans="2:21" x14ac:dyDescent="0.25">
      <c r="U63" s="115"/>
    </row>
    <row r="64" spans="2:21" x14ac:dyDescent="0.25">
      <c r="U64" s="115"/>
    </row>
    <row r="65" spans="21:21" x14ac:dyDescent="0.25">
      <c r="U65" s="115"/>
    </row>
    <row r="66" spans="21:21" x14ac:dyDescent="0.25">
      <c r="U66" s="115"/>
    </row>
    <row r="67" spans="21:21" x14ac:dyDescent="0.25">
      <c r="U67" s="115"/>
    </row>
    <row r="68" spans="21:21" x14ac:dyDescent="0.25">
      <c r="U68" s="115"/>
    </row>
    <row r="69" spans="21:21" x14ac:dyDescent="0.25">
      <c r="U69" s="115"/>
    </row>
    <row r="70" spans="21:21" x14ac:dyDescent="0.25">
      <c r="U70" s="115"/>
    </row>
    <row r="71" spans="21:21" x14ac:dyDescent="0.25">
      <c r="U71" s="115"/>
    </row>
    <row r="72" spans="21:21" x14ac:dyDescent="0.25">
      <c r="U72" s="115"/>
    </row>
    <row r="73" spans="21:21" x14ac:dyDescent="0.25">
      <c r="U73" s="115"/>
    </row>
    <row r="74" spans="21:21" x14ac:dyDescent="0.25">
      <c r="U74" s="115"/>
    </row>
    <row r="75" spans="21:21" x14ac:dyDescent="0.25">
      <c r="U75" s="115"/>
    </row>
    <row r="76" spans="21:21" x14ac:dyDescent="0.25">
      <c r="U76" s="115"/>
    </row>
    <row r="77" spans="21:21" x14ac:dyDescent="0.25">
      <c r="U77" s="115"/>
    </row>
    <row r="78" spans="21:21" x14ac:dyDescent="0.25">
      <c r="U78" s="115"/>
    </row>
    <row r="79" spans="21:21" x14ac:dyDescent="0.25">
      <c r="U79" s="115"/>
    </row>
    <row r="80" spans="21:21" x14ac:dyDescent="0.25">
      <c r="U80" s="115"/>
    </row>
    <row r="81" spans="21:21" x14ac:dyDescent="0.25">
      <c r="U81" s="115"/>
    </row>
    <row r="82" spans="21:21" x14ac:dyDescent="0.25">
      <c r="U82" s="115"/>
    </row>
    <row r="83" spans="21:21" x14ac:dyDescent="0.25">
      <c r="U83" s="115"/>
    </row>
    <row r="84" spans="21:21" x14ac:dyDescent="0.25">
      <c r="U84" s="115"/>
    </row>
    <row r="85" spans="21:21" x14ac:dyDescent="0.25">
      <c r="U85" s="115"/>
    </row>
    <row r="86" spans="21:21" x14ac:dyDescent="0.25">
      <c r="U86" s="115"/>
    </row>
    <row r="87" spans="21:21" x14ac:dyDescent="0.25">
      <c r="U87" s="115"/>
    </row>
    <row r="88" spans="21:21" x14ac:dyDescent="0.25">
      <c r="U88" s="115"/>
    </row>
    <row r="89" spans="21:21" x14ac:dyDescent="0.25">
      <c r="U89" s="115"/>
    </row>
    <row r="90" spans="21:21" x14ac:dyDescent="0.25">
      <c r="U90" s="115"/>
    </row>
    <row r="91" spans="21:21" x14ac:dyDescent="0.25">
      <c r="U91" s="115"/>
    </row>
    <row r="92" spans="21:21" x14ac:dyDescent="0.25">
      <c r="U92" s="115"/>
    </row>
    <row r="93" spans="21:21" x14ac:dyDescent="0.25">
      <c r="U93" s="115"/>
    </row>
    <row r="94" spans="21:21" x14ac:dyDescent="0.25">
      <c r="U94" s="115"/>
    </row>
    <row r="95" spans="21:21" x14ac:dyDescent="0.25">
      <c r="U95" s="115"/>
    </row>
    <row r="96" spans="21:21" x14ac:dyDescent="0.25">
      <c r="U96" s="115"/>
    </row>
    <row r="97" spans="21:21" x14ac:dyDescent="0.25">
      <c r="U97" s="115"/>
    </row>
    <row r="98" spans="21:21" x14ac:dyDescent="0.25">
      <c r="U98" s="115"/>
    </row>
    <row r="99" spans="21:21" x14ac:dyDescent="0.25">
      <c r="U99" s="115"/>
    </row>
    <row r="100" spans="21:21" x14ac:dyDescent="0.25">
      <c r="U100" s="115"/>
    </row>
    <row r="101" spans="21:21" x14ac:dyDescent="0.25">
      <c r="U101" s="115"/>
    </row>
    <row r="102" spans="21:21" x14ac:dyDescent="0.25">
      <c r="U102" s="115"/>
    </row>
    <row r="103" spans="21:21" x14ac:dyDescent="0.25">
      <c r="U103" s="115"/>
    </row>
    <row r="104" spans="21:21" x14ac:dyDescent="0.25">
      <c r="U104" s="115"/>
    </row>
    <row r="105" spans="21:21" x14ac:dyDescent="0.25">
      <c r="U105" s="115"/>
    </row>
    <row r="106" spans="21:21" x14ac:dyDescent="0.25">
      <c r="U106" s="115"/>
    </row>
    <row r="107" spans="21:21" x14ac:dyDescent="0.25">
      <c r="U107" s="115"/>
    </row>
    <row r="108" spans="21:21" x14ac:dyDescent="0.25">
      <c r="U108" s="115"/>
    </row>
    <row r="109" spans="21:21" x14ac:dyDescent="0.25">
      <c r="U109" s="115"/>
    </row>
    <row r="110" spans="21:21" x14ac:dyDescent="0.25">
      <c r="U110" s="115"/>
    </row>
    <row r="111" spans="21:21" x14ac:dyDescent="0.25">
      <c r="U111" s="115"/>
    </row>
    <row r="112" spans="21:21" x14ac:dyDescent="0.25">
      <c r="U112" s="115"/>
    </row>
    <row r="113" spans="21:21" x14ac:dyDescent="0.25">
      <c r="U113" s="115"/>
    </row>
    <row r="114" spans="21:21" x14ac:dyDescent="0.25">
      <c r="U114" s="115"/>
    </row>
    <row r="115" spans="21:21" x14ac:dyDescent="0.25">
      <c r="U115" s="115"/>
    </row>
    <row r="116" spans="21:21" x14ac:dyDescent="0.25">
      <c r="U116" s="115"/>
    </row>
    <row r="117" spans="21:21" x14ac:dyDescent="0.25">
      <c r="U117" s="115"/>
    </row>
    <row r="118" spans="21:21" x14ac:dyDescent="0.25">
      <c r="U118" s="115"/>
    </row>
    <row r="119" spans="21:21" x14ac:dyDescent="0.25">
      <c r="U119" s="115"/>
    </row>
    <row r="120" spans="21:21" x14ac:dyDescent="0.25">
      <c r="U120" s="115"/>
    </row>
    <row r="121" spans="21:21" x14ac:dyDescent="0.25">
      <c r="U121" s="115"/>
    </row>
    <row r="122" spans="21:21" x14ac:dyDescent="0.25">
      <c r="U122" s="115"/>
    </row>
    <row r="123" spans="21:21" x14ac:dyDescent="0.25">
      <c r="U123" s="115"/>
    </row>
    <row r="124" spans="21:21" x14ac:dyDescent="0.25">
      <c r="U124" s="115"/>
    </row>
    <row r="125" spans="21:21" x14ac:dyDescent="0.25">
      <c r="U125" s="115"/>
    </row>
    <row r="126" spans="21:21" x14ac:dyDescent="0.25">
      <c r="U126" s="115"/>
    </row>
    <row r="127" spans="21:21" x14ac:dyDescent="0.25">
      <c r="U127" s="115"/>
    </row>
    <row r="128" spans="21:21" x14ac:dyDescent="0.25">
      <c r="U128" s="115"/>
    </row>
    <row r="129" spans="21:21" x14ac:dyDescent="0.25">
      <c r="U129" s="115"/>
    </row>
    <row r="130" spans="21:21" x14ac:dyDescent="0.25">
      <c r="U130" s="115"/>
    </row>
    <row r="131" spans="21:21" x14ac:dyDescent="0.25">
      <c r="U131" s="115"/>
    </row>
    <row r="132" spans="21:21" x14ac:dyDescent="0.25">
      <c r="U132" s="115"/>
    </row>
    <row r="133" spans="21:21" x14ac:dyDescent="0.25">
      <c r="U133" s="115"/>
    </row>
    <row r="134" spans="21:21" x14ac:dyDescent="0.25">
      <c r="U134" s="115"/>
    </row>
    <row r="135" spans="21:21" x14ac:dyDescent="0.25">
      <c r="U135" s="115"/>
    </row>
    <row r="136" spans="21:21" x14ac:dyDescent="0.25">
      <c r="U136" s="115"/>
    </row>
    <row r="137" spans="21:21" x14ac:dyDescent="0.25">
      <c r="U137" s="115"/>
    </row>
    <row r="138" spans="21:21" x14ac:dyDescent="0.25">
      <c r="U138" s="115"/>
    </row>
    <row r="139" spans="21:21" x14ac:dyDescent="0.25">
      <c r="U139" s="115"/>
    </row>
    <row r="140" spans="21:21" x14ac:dyDescent="0.25">
      <c r="U140" s="115"/>
    </row>
    <row r="141" spans="21:21" x14ac:dyDescent="0.25">
      <c r="U141" s="115"/>
    </row>
    <row r="142" spans="21:21" x14ac:dyDescent="0.25">
      <c r="U142" s="115"/>
    </row>
    <row r="143" spans="21:21" x14ac:dyDescent="0.25">
      <c r="U143" s="115"/>
    </row>
    <row r="144" spans="21:21" x14ac:dyDescent="0.25">
      <c r="U144" s="115"/>
    </row>
    <row r="145" spans="21:21" x14ac:dyDescent="0.25">
      <c r="U145" s="115"/>
    </row>
    <row r="146" spans="21:21" x14ac:dyDescent="0.25">
      <c r="U146" s="115"/>
    </row>
    <row r="147" spans="21:21" x14ac:dyDescent="0.25">
      <c r="U147" s="115"/>
    </row>
    <row r="148" spans="21:21" x14ac:dyDescent="0.25">
      <c r="U148" s="115"/>
    </row>
    <row r="149" spans="21:21" x14ac:dyDescent="0.25">
      <c r="U149" s="115"/>
    </row>
    <row r="150" spans="21:21" x14ac:dyDescent="0.25">
      <c r="U150" s="115"/>
    </row>
    <row r="151" spans="21:21" x14ac:dyDescent="0.25">
      <c r="U151" s="115"/>
    </row>
    <row r="152" spans="21:21" x14ac:dyDescent="0.25">
      <c r="U152" s="115"/>
    </row>
    <row r="153" spans="21:21" x14ac:dyDescent="0.25">
      <c r="U153" s="115"/>
    </row>
    <row r="154" spans="21:21" x14ac:dyDescent="0.25">
      <c r="U154" s="115"/>
    </row>
    <row r="155" spans="21:21" x14ac:dyDescent="0.25">
      <c r="U155" s="115"/>
    </row>
    <row r="156" spans="21:21" x14ac:dyDescent="0.25">
      <c r="U156" s="115"/>
    </row>
    <row r="157" spans="21:21" x14ac:dyDescent="0.25">
      <c r="U157" s="115"/>
    </row>
    <row r="158" spans="21:21" x14ac:dyDescent="0.25">
      <c r="U158" s="115"/>
    </row>
    <row r="159" spans="21:21" x14ac:dyDescent="0.25">
      <c r="U159" s="115"/>
    </row>
    <row r="160" spans="21:21" x14ac:dyDescent="0.25">
      <c r="U160" s="115"/>
    </row>
    <row r="161" spans="21:21" x14ac:dyDescent="0.25">
      <c r="U161" s="115"/>
    </row>
    <row r="162" spans="21:21" x14ac:dyDescent="0.25">
      <c r="U162" s="115"/>
    </row>
    <row r="163" spans="21:21" x14ac:dyDescent="0.25">
      <c r="U163" s="115"/>
    </row>
    <row r="164" spans="21:21" x14ac:dyDescent="0.25">
      <c r="U164" s="115"/>
    </row>
    <row r="165" spans="21:21" x14ac:dyDescent="0.25">
      <c r="U165" s="115"/>
    </row>
    <row r="166" spans="21:21" x14ac:dyDescent="0.25">
      <c r="U166" s="115"/>
    </row>
    <row r="167" spans="21:21" x14ac:dyDescent="0.25">
      <c r="U167" s="115"/>
    </row>
    <row r="168" spans="21:21" x14ac:dyDescent="0.25">
      <c r="U168" s="115"/>
    </row>
    <row r="169" spans="21:21" x14ac:dyDescent="0.25">
      <c r="U169" s="115"/>
    </row>
    <row r="170" spans="21:21" x14ac:dyDescent="0.25">
      <c r="U170" s="115"/>
    </row>
    <row r="171" spans="21:21" x14ac:dyDescent="0.25">
      <c r="U171" s="115"/>
    </row>
    <row r="172" spans="21:21" x14ac:dyDescent="0.25">
      <c r="U172" s="115"/>
    </row>
    <row r="173" spans="21:21" x14ac:dyDescent="0.25">
      <c r="U173" s="115"/>
    </row>
    <row r="174" spans="21:21" x14ac:dyDescent="0.25">
      <c r="U174" s="115"/>
    </row>
    <row r="175" spans="21:21" x14ac:dyDescent="0.25">
      <c r="U175" s="115"/>
    </row>
    <row r="176" spans="21:21" x14ac:dyDescent="0.25">
      <c r="U176" s="115"/>
    </row>
    <row r="177" spans="21:21" x14ac:dyDescent="0.25">
      <c r="U177" s="115"/>
    </row>
    <row r="178" spans="21:21" x14ac:dyDescent="0.25">
      <c r="U178" s="115"/>
    </row>
    <row r="179" spans="21:21" x14ac:dyDescent="0.25">
      <c r="U179" s="115"/>
    </row>
    <row r="180" spans="21:21" x14ac:dyDescent="0.25">
      <c r="U180" s="115"/>
    </row>
    <row r="181" spans="21:21" x14ac:dyDescent="0.25">
      <c r="U181" s="115"/>
    </row>
    <row r="182" spans="21:21" x14ac:dyDescent="0.25">
      <c r="U182" s="115"/>
    </row>
    <row r="183" spans="21:21" x14ac:dyDescent="0.25">
      <c r="U183" s="115"/>
    </row>
    <row r="184" spans="21:21" x14ac:dyDescent="0.25">
      <c r="U184" s="115"/>
    </row>
    <row r="185" spans="21:21" x14ac:dyDescent="0.25">
      <c r="U185" s="115"/>
    </row>
    <row r="186" spans="21:21" x14ac:dyDescent="0.25">
      <c r="U186" s="115"/>
    </row>
    <row r="187" spans="21:21" x14ac:dyDescent="0.25">
      <c r="U187" s="115"/>
    </row>
    <row r="188" spans="21:21" x14ac:dyDescent="0.25">
      <c r="U188" s="115"/>
    </row>
    <row r="189" spans="21:21" x14ac:dyDescent="0.25">
      <c r="U189" s="115"/>
    </row>
    <row r="190" spans="21:21" x14ac:dyDescent="0.25">
      <c r="U190" s="115"/>
    </row>
    <row r="191" spans="21:21" x14ac:dyDescent="0.25">
      <c r="U191" s="115"/>
    </row>
    <row r="192" spans="21:21" x14ac:dyDescent="0.25">
      <c r="U192" s="115"/>
    </row>
    <row r="193" spans="21:21" x14ac:dyDescent="0.25">
      <c r="U193" s="115"/>
    </row>
    <row r="194" spans="21:21" x14ac:dyDescent="0.25">
      <c r="U194" s="115"/>
    </row>
    <row r="195" spans="21:21" x14ac:dyDescent="0.25">
      <c r="U195" s="115"/>
    </row>
    <row r="196" spans="21:21" x14ac:dyDescent="0.25">
      <c r="U196" s="115"/>
    </row>
    <row r="197" spans="21:21" x14ac:dyDescent="0.25">
      <c r="U197" s="115"/>
    </row>
    <row r="198" spans="21:21" x14ac:dyDescent="0.25">
      <c r="U198" s="115"/>
    </row>
    <row r="199" spans="21:21" x14ac:dyDescent="0.25">
      <c r="U199" s="115"/>
    </row>
    <row r="200" spans="21:21" x14ac:dyDescent="0.25">
      <c r="U200" s="115"/>
    </row>
    <row r="201" spans="21:21" x14ac:dyDescent="0.25">
      <c r="U201" s="115"/>
    </row>
    <row r="202" spans="21:21" x14ac:dyDescent="0.25">
      <c r="U202" s="115"/>
    </row>
    <row r="203" spans="21:21" x14ac:dyDescent="0.25">
      <c r="U203" s="115"/>
    </row>
    <row r="204" spans="21:21" x14ac:dyDescent="0.25">
      <c r="U204" s="115"/>
    </row>
    <row r="205" spans="21:21" x14ac:dyDescent="0.25">
      <c r="U205" s="115"/>
    </row>
    <row r="206" spans="21:21" x14ac:dyDescent="0.25">
      <c r="U206" s="115"/>
    </row>
    <row r="207" spans="21:21" x14ac:dyDescent="0.25">
      <c r="U207" s="115"/>
    </row>
    <row r="208" spans="21:21" x14ac:dyDescent="0.25">
      <c r="U208" s="115"/>
    </row>
    <row r="209" spans="21:21" x14ac:dyDescent="0.25">
      <c r="U209" s="115"/>
    </row>
    <row r="210" spans="21:21" x14ac:dyDescent="0.25">
      <c r="U210" s="115"/>
    </row>
    <row r="211" spans="21:21" x14ac:dyDescent="0.25">
      <c r="U211" s="115"/>
    </row>
    <row r="212" spans="21:21" x14ac:dyDescent="0.25">
      <c r="U212" s="115"/>
    </row>
    <row r="213" spans="21:21" x14ac:dyDescent="0.25">
      <c r="U213" s="115"/>
    </row>
    <row r="214" spans="21:21" x14ac:dyDescent="0.25">
      <c r="U214" s="115"/>
    </row>
    <row r="215" spans="21:21" x14ac:dyDescent="0.25">
      <c r="U215" s="115"/>
    </row>
    <row r="216" spans="21:21" x14ac:dyDescent="0.25">
      <c r="U216" s="115"/>
    </row>
    <row r="217" spans="21:21" x14ac:dyDescent="0.25">
      <c r="U217" s="115"/>
    </row>
    <row r="218" spans="21:21" x14ac:dyDescent="0.25">
      <c r="U218" s="115"/>
    </row>
    <row r="219" spans="21:21" x14ac:dyDescent="0.25">
      <c r="U219" s="115"/>
    </row>
    <row r="220" spans="21:21" x14ac:dyDescent="0.25">
      <c r="U220" s="115"/>
    </row>
    <row r="221" spans="21:21" x14ac:dyDescent="0.25">
      <c r="U221" s="115"/>
    </row>
    <row r="222" spans="21:21" x14ac:dyDescent="0.25">
      <c r="U222" s="115"/>
    </row>
    <row r="223" spans="21:21" x14ac:dyDescent="0.25">
      <c r="U223" s="115"/>
    </row>
    <row r="224" spans="21:21" x14ac:dyDescent="0.25">
      <c r="U224" s="115"/>
    </row>
    <row r="225" spans="21:21" x14ac:dyDescent="0.25">
      <c r="U225" s="115"/>
    </row>
    <row r="226" spans="21:21" x14ac:dyDescent="0.25">
      <c r="U226" s="115"/>
    </row>
    <row r="227" spans="21:21" x14ac:dyDescent="0.25">
      <c r="U227" s="115"/>
    </row>
    <row r="228" spans="21:21" x14ac:dyDescent="0.25">
      <c r="U228" s="115"/>
    </row>
    <row r="229" spans="21:21" x14ac:dyDescent="0.25">
      <c r="U229" s="115"/>
    </row>
    <row r="230" spans="21:21" x14ac:dyDescent="0.25">
      <c r="U230" s="115"/>
    </row>
    <row r="231" spans="21:21" x14ac:dyDescent="0.25">
      <c r="U231" s="142"/>
    </row>
    <row r="232" spans="21:21" x14ac:dyDescent="0.25">
      <c r="U232" s="115">
        <f t="shared" ref="U232:U247" si="15">IF((DATEDIF(G232,U$4,"m"))&gt;=36,36,(DATEDIF(G232,U$4,"m")))</f>
        <v>36</v>
      </c>
    </row>
    <row r="233" spans="21:21" x14ac:dyDescent="0.25">
      <c r="U233" s="115">
        <f t="shared" si="15"/>
        <v>36</v>
      </c>
    </row>
    <row r="234" spans="21:21" x14ac:dyDescent="0.25">
      <c r="U234" s="115">
        <f t="shared" si="15"/>
        <v>36</v>
      </c>
    </row>
    <row r="235" spans="21:21" x14ac:dyDescent="0.25">
      <c r="U235" s="115">
        <f t="shared" si="15"/>
        <v>36</v>
      </c>
    </row>
    <row r="236" spans="21:21" x14ac:dyDescent="0.25">
      <c r="U236" s="115">
        <f t="shared" si="15"/>
        <v>36</v>
      </c>
    </row>
    <row r="237" spans="21:21" x14ac:dyDescent="0.25">
      <c r="U237" s="115">
        <f t="shared" si="15"/>
        <v>36</v>
      </c>
    </row>
    <row r="238" spans="21:21" x14ac:dyDescent="0.25">
      <c r="U238" s="115">
        <f t="shared" si="15"/>
        <v>36</v>
      </c>
    </row>
    <row r="239" spans="21:21" x14ac:dyDescent="0.25">
      <c r="U239" s="115">
        <f t="shared" si="15"/>
        <v>36</v>
      </c>
    </row>
    <row r="240" spans="21:21" x14ac:dyDescent="0.25">
      <c r="U240" s="115">
        <f t="shared" si="15"/>
        <v>36</v>
      </c>
    </row>
    <row r="241" spans="21:21" x14ac:dyDescent="0.25">
      <c r="U241" s="115">
        <f t="shared" si="15"/>
        <v>36</v>
      </c>
    </row>
    <row r="242" spans="21:21" x14ac:dyDescent="0.25">
      <c r="U242" s="115">
        <f t="shared" si="15"/>
        <v>36</v>
      </c>
    </row>
    <row r="243" spans="21:21" x14ac:dyDescent="0.25">
      <c r="U243" s="115">
        <f t="shared" si="15"/>
        <v>36</v>
      </c>
    </row>
    <row r="244" spans="21:21" x14ac:dyDescent="0.25">
      <c r="U244" s="115">
        <f t="shared" si="15"/>
        <v>36</v>
      </c>
    </row>
    <row r="245" spans="21:21" x14ac:dyDescent="0.25">
      <c r="U245" s="115">
        <f t="shared" si="15"/>
        <v>36</v>
      </c>
    </row>
    <row r="246" spans="21:21" x14ac:dyDescent="0.25">
      <c r="U246" s="115">
        <f t="shared" si="15"/>
        <v>36</v>
      </c>
    </row>
    <row r="247" spans="21:21" x14ac:dyDescent="0.25">
      <c r="U247" s="115">
        <f t="shared" si="15"/>
        <v>36</v>
      </c>
    </row>
    <row r="248" spans="21:21" x14ac:dyDescent="0.25">
      <c r="U248" s="110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sqref="A1:J2"/>
    </sheetView>
  </sheetViews>
  <sheetFormatPr baseColWidth="10" defaultColWidth="9.140625" defaultRowHeight="15.75" x14ac:dyDescent="0.25"/>
  <cols>
    <col min="1" max="1" width="39.7109375" style="171" customWidth="1"/>
    <col min="2" max="2" width="18.7109375" style="171" customWidth="1"/>
    <col min="3" max="3" width="12.7109375" style="171" customWidth="1"/>
    <col min="4" max="6" width="6.7109375" style="171" customWidth="1"/>
    <col min="7" max="7" width="14.7109375" style="171" customWidth="1"/>
    <col min="8" max="8" width="15.7109375" style="171" customWidth="1"/>
    <col min="9" max="9" width="24.140625" style="171" customWidth="1"/>
    <col min="10" max="10" width="12.5703125" style="171" customWidth="1"/>
    <col min="11" max="16384" width="9.140625" style="171"/>
  </cols>
  <sheetData>
    <row r="1" spans="1:10" ht="12.75" customHeight="1" x14ac:dyDescent="0.25">
      <c r="A1" s="507" t="s">
        <v>0</v>
      </c>
      <c r="B1" s="507"/>
      <c r="C1" s="507"/>
      <c r="D1" s="507"/>
      <c r="E1" s="507"/>
      <c r="F1" s="507"/>
      <c r="G1" s="507"/>
      <c r="H1" s="507"/>
      <c r="I1" s="507"/>
      <c r="J1" s="507"/>
    </row>
    <row r="2" spans="1:10" ht="12.75" customHeight="1" x14ac:dyDescent="0.25">
      <c r="A2" s="507"/>
      <c r="B2" s="507"/>
      <c r="C2" s="507"/>
      <c r="D2" s="507"/>
      <c r="E2" s="507"/>
      <c r="F2" s="507"/>
      <c r="G2" s="507"/>
      <c r="H2" s="507"/>
      <c r="I2" s="507"/>
      <c r="J2" s="507"/>
    </row>
    <row r="3" spans="1:10" s="264" customFormat="1" x14ac:dyDescent="0.25">
      <c r="A3" s="507" t="s">
        <v>347</v>
      </c>
      <c r="B3" s="507"/>
      <c r="C3" s="507"/>
      <c r="D3" s="507"/>
      <c r="E3" s="507"/>
      <c r="F3" s="507"/>
      <c r="G3" s="507"/>
      <c r="H3" s="507"/>
      <c r="I3" s="507"/>
      <c r="J3" s="507"/>
    </row>
    <row r="4" spans="1:10" s="264" customFormat="1" x14ac:dyDescent="0.25">
      <c r="A4" s="507" t="str">
        <f>'Equipos de Producción'!A3:S3</f>
        <v>(Al 31 de Diciembre del 2014)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0" s="264" customFormat="1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</row>
    <row r="6" spans="1:10" x14ac:dyDescent="0.25">
      <c r="D6" s="506" t="s">
        <v>2</v>
      </c>
      <c r="E6" s="506"/>
      <c r="F6" s="506"/>
    </row>
    <row r="7" spans="1:10" x14ac:dyDescent="0.25">
      <c r="A7" s="267" t="s">
        <v>5</v>
      </c>
      <c r="B7" s="267" t="s">
        <v>346</v>
      </c>
      <c r="C7" s="267" t="s">
        <v>345</v>
      </c>
      <c r="D7" s="267" t="s">
        <v>11</v>
      </c>
      <c r="E7" s="267" t="s">
        <v>12</v>
      </c>
      <c r="F7" s="267" t="s">
        <v>13</v>
      </c>
      <c r="G7" s="267" t="s">
        <v>344</v>
      </c>
      <c r="H7" s="266" t="s">
        <v>343</v>
      </c>
      <c r="I7" s="266" t="s">
        <v>18</v>
      </c>
      <c r="J7" s="266" t="s">
        <v>342</v>
      </c>
    </row>
    <row r="8" spans="1:10" x14ac:dyDescent="0.25">
      <c r="A8" s="264"/>
      <c r="D8" s="256"/>
      <c r="E8" s="256"/>
      <c r="F8" s="256"/>
    </row>
    <row r="9" spans="1:10" s="264" customFormat="1" x14ac:dyDescent="0.25">
      <c r="A9" s="264" t="s">
        <v>341</v>
      </c>
      <c r="D9" s="265"/>
      <c r="E9" s="265"/>
      <c r="F9" s="265"/>
    </row>
    <row r="10" spans="1:10" ht="31.5" x14ac:dyDescent="0.25">
      <c r="A10" s="171" t="s">
        <v>340</v>
      </c>
      <c r="B10" s="171" t="s">
        <v>339</v>
      </c>
      <c r="C10" s="256" t="s">
        <v>288</v>
      </c>
      <c r="D10" s="256">
        <v>28</v>
      </c>
      <c r="E10" s="256">
        <v>11</v>
      </c>
      <c r="F10" s="256">
        <v>2003</v>
      </c>
      <c r="G10" s="256" t="s">
        <v>268</v>
      </c>
      <c r="H10" s="100">
        <v>15000</v>
      </c>
      <c r="I10" s="102" t="s">
        <v>338</v>
      </c>
      <c r="J10" s="171">
        <v>3314</v>
      </c>
    </row>
    <row r="11" spans="1:10" x14ac:dyDescent="0.25">
      <c r="A11" s="171" t="s">
        <v>337</v>
      </c>
      <c r="B11" s="171" t="s">
        <v>319</v>
      </c>
      <c r="C11" s="256" t="s">
        <v>307</v>
      </c>
      <c r="D11" s="256">
        <v>27</v>
      </c>
      <c r="E11" s="256">
        <v>11</v>
      </c>
      <c r="F11" s="256">
        <v>2003</v>
      </c>
      <c r="G11" s="256" t="s">
        <v>268</v>
      </c>
      <c r="H11" s="100">
        <v>7000</v>
      </c>
      <c r="I11" s="100"/>
      <c r="J11" s="171">
        <v>3418</v>
      </c>
    </row>
    <row r="12" spans="1:10" x14ac:dyDescent="0.25">
      <c r="C12" s="256"/>
      <c r="D12" s="256"/>
      <c r="E12" s="256"/>
      <c r="F12" s="256"/>
      <c r="G12" s="256"/>
      <c r="H12" s="100"/>
      <c r="I12" s="100"/>
    </row>
    <row r="13" spans="1:10" x14ac:dyDescent="0.25">
      <c r="A13" s="264" t="s">
        <v>336</v>
      </c>
      <c r="D13" s="256"/>
      <c r="E13" s="256"/>
      <c r="F13" s="256"/>
    </row>
    <row r="14" spans="1:10" x14ac:dyDescent="0.25">
      <c r="A14" s="171" t="s">
        <v>335</v>
      </c>
      <c r="B14" s="171" t="s">
        <v>334</v>
      </c>
      <c r="C14" s="256" t="s">
        <v>288</v>
      </c>
      <c r="D14" s="256">
        <v>26</v>
      </c>
      <c r="E14" s="256">
        <v>11</v>
      </c>
      <c r="F14" s="256">
        <v>2003</v>
      </c>
      <c r="G14" s="256" t="s">
        <v>268</v>
      </c>
      <c r="H14" s="100">
        <v>13000</v>
      </c>
      <c r="I14" s="100" t="s">
        <v>333</v>
      </c>
      <c r="J14" s="171">
        <v>3320</v>
      </c>
    </row>
    <row r="15" spans="1:10" x14ac:dyDescent="0.25">
      <c r="A15" s="171" t="s">
        <v>332</v>
      </c>
      <c r="B15" s="171" t="s">
        <v>331</v>
      </c>
      <c r="C15" s="256" t="s">
        <v>284</v>
      </c>
      <c r="D15" s="256">
        <v>28</v>
      </c>
      <c r="E15" s="256">
        <v>11</v>
      </c>
      <c r="F15" s="256">
        <v>2003</v>
      </c>
      <c r="G15" s="256" t="s">
        <v>268</v>
      </c>
      <c r="H15" s="100">
        <v>25000</v>
      </c>
      <c r="I15" s="101" t="s">
        <v>267</v>
      </c>
      <c r="J15" s="171">
        <v>3314</v>
      </c>
    </row>
    <row r="16" spans="1:10" ht="31.5" x14ac:dyDescent="0.25">
      <c r="A16" s="171" t="s">
        <v>330</v>
      </c>
      <c r="B16" s="171" t="s">
        <v>270</v>
      </c>
      <c r="C16" s="256" t="s">
        <v>284</v>
      </c>
      <c r="D16" s="256">
        <v>28</v>
      </c>
      <c r="E16" s="256">
        <v>11</v>
      </c>
      <c r="F16" s="256">
        <v>2003</v>
      </c>
      <c r="G16" s="256" t="s">
        <v>268</v>
      </c>
      <c r="H16" s="100">
        <v>7000</v>
      </c>
      <c r="I16" s="101" t="s">
        <v>329</v>
      </c>
      <c r="J16" s="171">
        <v>3422</v>
      </c>
    </row>
    <row r="17" spans="1:10" x14ac:dyDescent="0.25">
      <c r="C17" s="256"/>
      <c r="D17" s="256"/>
      <c r="E17" s="256"/>
      <c r="F17" s="256"/>
      <c r="G17" s="256"/>
      <c r="H17" s="100"/>
      <c r="I17" s="100"/>
    </row>
    <row r="18" spans="1:10" s="264" customFormat="1" x14ac:dyDescent="0.25">
      <c r="A18" s="264" t="s">
        <v>328</v>
      </c>
      <c r="D18" s="265"/>
      <c r="E18" s="265"/>
      <c r="F18" s="265"/>
    </row>
    <row r="19" spans="1:10" x14ac:dyDescent="0.25">
      <c r="A19" s="171" t="s">
        <v>327</v>
      </c>
      <c r="B19" s="171" t="s">
        <v>326</v>
      </c>
      <c r="C19" s="256" t="s">
        <v>284</v>
      </c>
      <c r="D19" s="256">
        <v>28</v>
      </c>
      <c r="E19" s="256">
        <v>11</v>
      </c>
      <c r="F19" s="256">
        <v>2003</v>
      </c>
      <c r="G19" s="256" t="s">
        <v>268</v>
      </c>
      <c r="H19" s="100">
        <v>35525</v>
      </c>
      <c r="I19" s="101" t="s">
        <v>325</v>
      </c>
      <c r="J19" s="171">
        <v>3314</v>
      </c>
    </row>
    <row r="20" spans="1:10" x14ac:dyDescent="0.25">
      <c r="A20" s="171" t="s">
        <v>324</v>
      </c>
      <c r="B20" s="171" t="s">
        <v>323</v>
      </c>
      <c r="C20" s="256" t="s">
        <v>288</v>
      </c>
      <c r="D20" s="256">
        <v>28</v>
      </c>
      <c r="E20" s="256">
        <v>11</v>
      </c>
      <c r="F20" s="256">
        <v>2003</v>
      </c>
      <c r="G20" s="256" t="s">
        <v>268</v>
      </c>
      <c r="H20" s="100">
        <v>20500</v>
      </c>
      <c r="I20" s="100"/>
      <c r="J20" s="171">
        <v>3422</v>
      </c>
    </row>
    <row r="21" spans="1:10" x14ac:dyDescent="0.25">
      <c r="D21" s="256"/>
      <c r="E21" s="256"/>
      <c r="F21" s="256"/>
      <c r="H21" s="100"/>
      <c r="I21" s="100"/>
    </row>
    <row r="22" spans="1:10" s="264" customFormat="1" x14ac:dyDescent="0.25">
      <c r="A22" s="264" t="s">
        <v>322</v>
      </c>
      <c r="D22" s="265"/>
      <c r="E22" s="265"/>
      <c r="F22" s="265"/>
    </row>
    <row r="23" spans="1:10" x14ac:dyDescent="0.25">
      <c r="A23" s="171" t="s">
        <v>318</v>
      </c>
      <c r="B23" s="171" t="s">
        <v>294</v>
      </c>
      <c r="C23" s="256" t="s">
        <v>284</v>
      </c>
      <c r="D23" s="256">
        <v>27</v>
      </c>
      <c r="E23" s="256">
        <v>11</v>
      </c>
      <c r="F23" s="256">
        <v>2003</v>
      </c>
      <c r="G23" s="256" t="s">
        <v>268</v>
      </c>
      <c r="H23" s="100">
        <v>6000</v>
      </c>
      <c r="I23" s="100"/>
      <c r="J23" s="171">
        <v>3418</v>
      </c>
    </row>
    <row r="24" spans="1:10" x14ac:dyDescent="0.25">
      <c r="D24" s="256"/>
      <c r="E24" s="256"/>
      <c r="F24" s="256"/>
      <c r="H24" s="100"/>
      <c r="I24" s="100"/>
    </row>
    <row r="25" spans="1:10" x14ac:dyDescent="0.25">
      <c r="A25" s="264" t="s">
        <v>321</v>
      </c>
      <c r="D25" s="256"/>
      <c r="E25" s="256"/>
      <c r="F25" s="256"/>
    </row>
    <row r="26" spans="1:10" x14ac:dyDescent="0.25">
      <c r="A26" s="171" t="s">
        <v>320</v>
      </c>
      <c r="B26" s="171" t="s">
        <v>294</v>
      </c>
      <c r="C26" s="256" t="s">
        <v>284</v>
      </c>
      <c r="D26" s="256">
        <v>26</v>
      </c>
      <c r="E26" s="256">
        <v>11</v>
      </c>
      <c r="F26" s="256">
        <v>2003</v>
      </c>
      <c r="G26" s="256" t="s">
        <v>268</v>
      </c>
      <c r="H26" s="100">
        <v>6000</v>
      </c>
      <c r="I26" s="100"/>
      <c r="J26" s="171">
        <v>3320</v>
      </c>
    </row>
    <row r="27" spans="1:10" x14ac:dyDescent="0.25">
      <c r="A27" s="171" t="s">
        <v>318</v>
      </c>
      <c r="B27" s="171" t="s">
        <v>319</v>
      </c>
      <c r="C27" s="256" t="s">
        <v>269</v>
      </c>
      <c r="D27" s="256">
        <v>26</v>
      </c>
      <c r="E27" s="256">
        <v>11</v>
      </c>
      <c r="F27" s="256">
        <v>2003</v>
      </c>
      <c r="G27" s="256" t="s">
        <v>268</v>
      </c>
      <c r="H27" s="100">
        <v>6000</v>
      </c>
      <c r="I27" s="100"/>
      <c r="J27" s="171">
        <v>3320</v>
      </c>
    </row>
    <row r="28" spans="1:10" x14ac:dyDescent="0.25">
      <c r="C28" s="256"/>
      <c r="D28" s="256"/>
      <c r="E28" s="256"/>
      <c r="F28" s="256"/>
      <c r="G28" s="256"/>
      <c r="H28" s="100"/>
      <c r="I28" s="100"/>
    </row>
    <row r="29" spans="1:10" s="264" customFormat="1" x14ac:dyDescent="0.25">
      <c r="A29" s="264" t="s">
        <v>305</v>
      </c>
      <c r="D29" s="265"/>
      <c r="E29" s="265"/>
      <c r="F29" s="265"/>
    </row>
    <row r="30" spans="1:10" x14ac:dyDescent="0.25">
      <c r="A30" s="171" t="s">
        <v>318</v>
      </c>
      <c r="B30" s="171" t="s">
        <v>317</v>
      </c>
      <c r="C30" s="256" t="s">
        <v>316</v>
      </c>
      <c r="D30" s="256">
        <v>27</v>
      </c>
      <c r="E30" s="256">
        <v>11</v>
      </c>
      <c r="F30" s="256">
        <v>2003</v>
      </c>
      <c r="G30" s="256" t="s">
        <v>268</v>
      </c>
      <c r="H30" s="100">
        <v>25500</v>
      </c>
      <c r="I30" s="100" t="s">
        <v>315</v>
      </c>
      <c r="J30" s="171">
        <v>3321</v>
      </c>
    </row>
    <row r="31" spans="1:10" x14ac:dyDescent="0.25">
      <c r="A31" s="171" t="s">
        <v>314</v>
      </c>
      <c r="B31" s="171" t="s">
        <v>313</v>
      </c>
      <c r="C31" s="256" t="s">
        <v>284</v>
      </c>
      <c r="D31" s="256">
        <v>27</v>
      </c>
      <c r="E31" s="256">
        <v>11</v>
      </c>
      <c r="F31" s="256">
        <v>2003</v>
      </c>
      <c r="G31" s="256" t="s">
        <v>268</v>
      </c>
      <c r="H31" s="100">
        <v>25500</v>
      </c>
      <c r="I31" s="100" t="s">
        <v>312</v>
      </c>
      <c r="J31" s="171">
        <v>3321</v>
      </c>
    </row>
    <row r="32" spans="1:10" ht="31.5" x14ac:dyDescent="0.25">
      <c r="A32" s="171" t="s">
        <v>311</v>
      </c>
      <c r="B32" s="171" t="s">
        <v>310</v>
      </c>
      <c r="C32" s="256" t="s">
        <v>284</v>
      </c>
      <c r="D32" s="256">
        <v>27</v>
      </c>
      <c r="E32" s="256">
        <v>11</v>
      </c>
      <c r="F32" s="256">
        <v>2003</v>
      </c>
      <c r="G32" s="256" t="s">
        <v>268</v>
      </c>
      <c r="H32" s="100">
        <v>7000</v>
      </c>
      <c r="I32" s="101" t="s">
        <v>296</v>
      </c>
      <c r="J32" s="171">
        <v>3321</v>
      </c>
    </row>
    <row r="33" spans="1:10" x14ac:dyDescent="0.25">
      <c r="A33" s="205" t="s">
        <v>309</v>
      </c>
      <c r="B33" s="205" t="s">
        <v>308</v>
      </c>
      <c r="C33" s="256" t="s">
        <v>307</v>
      </c>
      <c r="D33" s="256">
        <v>27</v>
      </c>
      <c r="E33" s="256">
        <v>11</v>
      </c>
      <c r="F33" s="256">
        <v>2003</v>
      </c>
      <c r="G33" s="256" t="s">
        <v>268</v>
      </c>
      <c r="H33" s="100">
        <v>45500</v>
      </c>
      <c r="I33" s="100" t="s">
        <v>306</v>
      </c>
      <c r="J33" s="171">
        <v>3418</v>
      </c>
    </row>
    <row r="34" spans="1:10" x14ac:dyDescent="0.25">
      <c r="C34" s="256"/>
      <c r="D34" s="256"/>
      <c r="E34" s="256"/>
      <c r="F34" s="256"/>
      <c r="G34" s="256"/>
      <c r="H34" s="100"/>
      <c r="I34" s="100"/>
    </row>
    <row r="35" spans="1:10" s="264" customFormat="1" x14ac:dyDescent="0.25">
      <c r="A35" s="264" t="s">
        <v>305</v>
      </c>
      <c r="D35" s="265"/>
      <c r="E35" s="265"/>
      <c r="F35" s="265"/>
    </row>
    <row r="36" spans="1:10" x14ac:dyDescent="0.25">
      <c r="A36" s="171" t="s">
        <v>304</v>
      </c>
      <c r="B36" s="171" t="s">
        <v>303</v>
      </c>
      <c r="C36" s="256" t="s">
        <v>288</v>
      </c>
      <c r="D36" s="256">
        <v>26</v>
      </c>
      <c r="E36" s="256">
        <v>11</v>
      </c>
      <c r="F36" s="256">
        <v>2003</v>
      </c>
      <c r="G36" s="256" t="s">
        <v>268</v>
      </c>
      <c r="H36" s="100">
        <v>35500</v>
      </c>
      <c r="I36" s="100"/>
      <c r="J36" s="171">
        <v>3320</v>
      </c>
    </row>
    <row r="37" spans="1:10" x14ac:dyDescent="0.25">
      <c r="A37" s="171" t="s">
        <v>302</v>
      </c>
      <c r="B37" s="171" t="s">
        <v>301</v>
      </c>
      <c r="C37" s="256" t="s">
        <v>288</v>
      </c>
      <c r="D37" s="256">
        <v>28</v>
      </c>
      <c r="E37" s="256">
        <v>11</v>
      </c>
      <c r="F37" s="256">
        <v>2003</v>
      </c>
      <c r="G37" s="256" t="s">
        <v>268</v>
      </c>
      <c r="H37" s="100">
        <v>32500</v>
      </c>
      <c r="I37" s="100" t="s">
        <v>300</v>
      </c>
      <c r="J37" s="171">
        <v>3422</v>
      </c>
    </row>
    <row r="38" spans="1:10" x14ac:dyDescent="0.25">
      <c r="C38" s="256"/>
      <c r="D38" s="256"/>
      <c r="E38" s="256"/>
      <c r="F38" s="256"/>
      <c r="G38" s="256"/>
      <c r="H38" s="100"/>
      <c r="I38" s="100"/>
    </row>
    <row r="39" spans="1:10" s="264" customFormat="1" x14ac:dyDescent="0.25">
      <c r="A39" s="264" t="s">
        <v>299</v>
      </c>
      <c r="D39" s="265"/>
      <c r="E39" s="265"/>
      <c r="F39" s="265"/>
    </row>
    <row r="40" spans="1:10" ht="31.5" x14ac:dyDescent="0.25">
      <c r="A40" s="171" t="s">
        <v>298</v>
      </c>
      <c r="B40" s="171" t="s">
        <v>297</v>
      </c>
      <c r="C40" s="256" t="s">
        <v>284</v>
      </c>
      <c r="D40" s="256">
        <v>27</v>
      </c>
      <c r="E40" s="256">
        <v>11</v>
      </c>
      <c r="F40" s="256">
        <v>2003</v>
      </c>
      <c r="G40" s="256" t="s">
        <v>268</v>
      </c>
      <c r="H40" s="100">
        <v>7000</v>
      </c>
      <c r="I40" s="102" t="s">
        <v>296</v>
      </c>
      <c r="J40" s="171">
        <v>3321</v>
      </c>
    </row>
    <row r="41" spans="1:10" x14ac:dyDescent="0.25">
      <c r="A41" s="171" t="s">
        <v>295</v>
      </c>
      <c r="B41" s="171" t="s">
        <v>294</v>
      </c>
      <c r="C41" s="256" t="s">
        <v>284</v>
      </c>
      <c r="D41" s="256">
        <v>27</v>
      </c>
      <c r="E41" s="256">
        <v>11</v>
      </c>
      <c r="F41" s="256">
        <v>2003</v>
      </c>
      <c r="G41" s="256" t="s">
        <v>268</v>
      </c>
      <c r="H41" s="100">
        <v>6600</v>
      </c>
      <c r="I41" s="100" t="s">
        <v>293</v>
      </c>
      <c r="J41" s="171">
        <v>3418</v>
      </c>
    </row>
    <row r="42" spans="1:10" x14ac:dyDescent="0.25">
      <c r="C42" s="256"/>
      <c r="D42" s="256"/>
      <c r="E42" s="256"/>
      <c r="F42" s="256"/>
      <c r="G42" s="256"/>
      <c r="H42" s="100"/>
      <c r="I42" s="100"/>
    </row>
    <row r="43" spans="1:10" s="264" customFormat="1" x14ac:dyDescent="0.25">
      <c r="A43" s="264" t="s">
        <v>292</v>
      </c>
      <c r="D43" s="265"/>
      <c r="E43" s="265"/>
      <c r="F43" s="265"/>
    </row>
    <row r="44" spans="1:10" x14ac:dyDescent="0.25">
      <c r="A44" s="171" t="s">
        <v>291</v>
      </c>
      <c r="B44" s="171" t="s">
        <v>289</v>
      </c>
      <c r="C44" s="256" t="s">
        <v>284</v>
      </c>
      <c r="D44" s="256">
        <v>26</v>
      </c>
      <c r="E44" s="256">
        <v>11</v>
      </c>
      <c r="F44" s="256">
        <v>2003</v>
      </c>
      <c r="G44" s="256" t="s">
        <v>268</v>
      </c>
      <c r="H44" s="100">
        <v>6000</v>
      </c>
      <c r="I44" s="101" t="s">
        <v>267</v>
      </c>
      <c r="J44" s="171">
        <v>3320</v>
      </c>
    </row>
    <row r="45" spans="1:10" x14ac:dyDescent="0.25">
      <c r="A45" s="171" t="s">
        <v>290</v>
      </c>
      <c r="B45" s="171" t="s">
        <v>289</v>
      </c>
      <c r="C45" s="256" t="s">
        <v>288</v>
      </c>
      <c r="D45" s="256">
        <v>28</v>
      </c>
      <c r="E45" s="256">
        <v>11</v>
      </c>
      <c r="F45" s="256">
        <v>2003</v>
      </c>
      <c r="G45" s="256" t="s">
        <v>268</v>
      </c>
      <c r="H45" s="100">
        <v>8500</v>
      </c>
      <c r="I45" s="100"/>
      <c r="J45" s="171">
        <v>3422</v>
      </c>
    </row>
    <row r="46" spans="1:10" x14ac:dyDescent="0.25">
      <c r="C46" s="256"/>
      <c r="D46" s="256"/>
      <c r="E46" s="256"/>
      <c r="F46" s="256"/>
      <c r="G46" s="256"/>
    </row>
    <row r="47" spans="1:10" s="264" customFormat="1" x14ac:dyDescent="0.25">
      <c r="A47" s="264" t="s">
        <v>287</v>
      </c>
      <c r="D47" s="265"/>
      <c r="E47" s="265"/>
      <c r="F47" s="265"/>
    </row>
    <row r="48" spans="1:10" x14ac:dyDescent="0.25">
      <c r="A48" s="171" t="s">
        <v>286</v>
      </c>
      <c r="B48" s="171" t="s">
        <v>285</v>
      </c>
      <c r="C48" s="256" t="s">
        <v>284</v>
      </c>
      <c r="D48" s="256">
        <v>28</v>
      </c>
      <c r="E48" s="256">
        <v>11</v>
      </c>
      <c r="F48" s="256">
        <v>2003</v>
      </c>
      <c r="G48" s="256" t="s">
        <v>268</v>
      </c>
      <c r="H48" s="100">
        <v>12500</v>
      </c>
      <c r="I48" s="100"/>
      <c r="J48" s="171">
        <v>3422</v>
      </c>
    </row>
    <row r="49" spans="1:10" x14ac:dyDescent="0.25">
      <c r="D49" s="256"/>
      <c r="E49" s="256"/>
      <c r="F49" s="256"/>
    </row>
    <row r="50" spans="1:10" x14ac:dyDescent="0.25">
      <c r="A50" s="264" t="s">
        <v>283</v>
      </c>
      <c r="D50" s="256"/>
      <c r="E50" s="256"/>
      <c r="F50" s="256"/>
    </row>
    <row r="51" spans="1:10" x14ac:dyDescent="0.25">
      <c r="A51" s="171" t="s">
        <v>282</v>
      </c>
      <c r="B51" s="171" t="s">
        <v>281</v>
      </c>
      <c r="C51" s="256" t="s">
        <v>278</v>
      </c>
      <c r="D51" s="256">
        <v>27</v>
      </c>
      <c r="E51" s="256">
        <v>11</v>
      </c>
      <c r="F51" s="256">
        <v>2003</v>
      </c>
      <c r="G51" s="256" t="s">
        <v>268</v>
      </c>
      <c r="H51" s="262">
        <v>18000</v>
      </c>
      <c r="I51" s="262"/>
      <c r="J51" s="171">
        <v>3321</v>
      </c>
    </row>
    <row r="52" spans="1:10" x14ac:dyDescent="0.25">
      <c r="A52" s="171" t="s">
        <v>280</v>
      </c>
      <c r="B52" s="171" t="s">
        <v>279</v>
      </c>
      <c r="C52" s="256" t="s">
        <v>278</v>
      </c>
      <c r="D52" s="256">
        <v>26</v>
      </c>
      <c r="E52" s="256">
        <v>11</v>
      </c>
      <c r="F52" s="256">
        <v>2003</v>
      </c>
      <c r="G52" s="256" t="s">
        <v>268</v>
      </c>
      <c r="H52" s="262">
        <v>85000</v>
      </c>
      <c r="I52" s="262" t="s">
        <v>277</v>
      </c>
      <c r="J52" s="171">
        <v>3419</v>
      </c>
    </row>
    <row r="53" spans="1:10" x14ac:dyDescent="0.25">
      <c r="C53" s="256"/>
      <c r="D53" s="256"/>
      <c r="E53" s="256"/>
      <c r="F53" s="256"/>
      <c r="G53" s="256"/>
    </row>
    <row r="54" spans="1:10" s="264" customFormat="1" x14ac:dyDescent="0.25">
      <c r="A54" s="264" t="s">
        <v>276</v>
      </c>
      <c r="C54" s="265"/>
      <c r="D54" s="265"/>
      <c r="E54" s="265"/>
      <c r="F54" s="265"/>
      <c r="G54" s="265"/>
    </row>
    <row r="55" spans="1:10" x14ac:dyDescent="0.25">
      <c r="A55" s="171" t="s">
        <v>275</v>
      </c>
      <c r="B55" s="171" t="s">
        <v>274</v>
      </c>
      <c r="C55" s="256" t="s">
        <v>273</v>
      </c>
      <c r="D55" s="256">
        <v>27</v>
      </c>
      <c r="E55" s="256">
        <v>11</v>
      </c>
      <c r="F55" s="256">
        <v>2003</v>
      </c>
      <c r="G55" s="256" t="s">
        <v>268</v>
      </c>
      <c r="H55" s="262">
        <v>7000</v>
      </c>
      <c r="I55" s="263" t="s">
        <v>272</v>
      </c>
      <c r="J55" s="171">
        <v>3418</v>
      </c>
    </row>
    <row r="56" spans="1:10" x14ac:dyDescent="0.25">
      <c r="A56" s="171" t="s">
        <v>271</v>
      </c>
      <c r="B56" s="171" t="s">
        <v>270</v>
      </c>
      <c r="C56" s="256" t="s">
        <v>269</v>
      </c>
      <c r="D56" s="256">
        <v>27</v>
      </c>
      <c r="E56" s="256">
        <v>11</v>
      </c>
      <c r="F56" s="256">
        <v>2003</v>
      </c>
      <c r="G56" s="256" t="s">
        <v>268</v>
      </c>
      <c r="H56" s="262">
        <v>5000</v>
      </c>
      <c r="I56" s="261" t="s">
        <v>267</v>
      </c>
      <c r="J56" s="171">
        <v>3418</v>
      </c>
    </row>
    <row r="57" spans="1:10" x14ac:dyDescent="0.25">
      <c r="C57" s="256"/>
      <c r="D57" s="256"/>
      <c r="E57" s="256"/>
      <c r="F57" s="256"/>
      <c r="G57" s="256"/>
      <c r="H57" s="262"/>
      <c r="I57" s="261"/>
    </row>
    <row r="58" spans="1:10" x14ac:dyDescent="0.25">
      <c r="A58" s="171" t="s">
        <v>2089</v>
      </c>
      <c r="C58" s="256"/>
      <c r="D58" s="256"/>
      <c r="E58" s="256"/>
      <c r="F58" s="256"/>
      <c r="G58" s="256"/>
      <c r="H58" s="262">
        <v>37296</v>
      </c>
      <c r="I58" s="261"/>
    </row>
    <row r="59" spans="1:10" x14ac:dyDescent="0.25">
      <c r="D59" s="256"/>
      <c r="E59" s="256"/>
      <c r="F59" s="256"/>
    </row>
    <row r="60" spans="1:10" ht="16.5" thickBot="1" x14ac:dyDescent="0.3">
      <c r="H60" s="260">
        <f>SUM(H8:H59)</f>
        <v>505421</v>
      </c>
      <c r="I60" s="259"/>
    </row>
    <row r="61" spans="1:10" ht="16.5" thickTop="1" x14ac:dyDescent="0.25"/>
    <row r="62" spans="1:10" x14ac:dyDescent="0.25">
      <c r="A62" s="258" t="s">
        <v>266</v>
      </c>
    </row>
    <row r="63" spans="1:10" x14ac:dyDescent="0.25">
      <c r="A63" s="171" t="s">
        <v>265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21"/>
  <sheetViews>
    <sheetView zoomScaleNormal="100" workbookViewId="0">
      <pane xSplit="2" ySplit="6" topLeftCell="C7" activePane="bottomRight" state="frozen"/>
      <selection sqref="A1:S2"/>
      <selection pane="topRight" sqref="A1:S2"/>
      <selection pane="bottomLeft" sqref="A1:S2"/>
      <selection pane="bottomRight" activeCell="C7" sqref="C7"/>
    </sheetView>
  </sheetViews>
  <sheetFormatPr baseColWidth="10" defaultRowHeight="15.75" x14ac:dyDescent="0.2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 x14ac:dyDescent="0.3">
      <c r="A1" s="478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</row>
    <row r="2" spans="1:22" s="2" customFormat="1" ht="20.25" x14ac:dyDescent="0.3">
      <c r="A2" s="479" t="s">
        <v>1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</row>
    <row r="3" spans="1:22" s="3" customFormat="1" ht="20.25" x14ac:dyDescent="0.3">
      <c r="A3" s="478" t="str">
        <f>'Equipos de Producción'!A3:S3</f>
        <v>(Al 31 de Diciembre del 2014)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</row>
    <row r="4" spans="1:22" s="3" customFormat="1" ht="12.75" x14ac:dyDescent="0.2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V4" s="169">
        <f>'Equipos de Producción'!U4</f>
        <v>42004</v>
      </c>
    </row>
    <row r="5" spans="1:22" x14ac:dyDescent="0.25">
      <c r="H5" s="480" t="s">
        <v>2</v>
      </c>
      <c r="I5" s="481"/>
      <c r="J5" s="482"/>
      <c r="R5" s="483" t="s">
        <v>3</v>
      </c>
      <c r="S5" s="483"/>
      <c r="V5" s="104"/>
    </row>
    <row r="6" spans="1:22" s="13" customFormat="1" ht="31.5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2092</v>
      </c>
      <c r="T6" s="12" t="s">
        <v>23</v>
      </c>
      <c r="V6" s="163" t="s">
        <v>647</v>
      </c>
    </row>
    <row r="7" spans="1:22" x14ac:dyDescent="0.25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04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15">
        <f t="shared" ref="V7" si="1">IF((DATEDIF(G7,V$4,"m"))&gt;=60,60,(DATEDIF(G7,V$4,"m")))</f>
        <v>60</v>
      </c>
    </row>
    <row r="8" spans="1:22" x14ac:dyDescent="0.25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04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>R8*V8</f>
        <v>1247715.67</v>
      </c>
      <c r="T8" s="6">
        <f t="shared" ref="T8:T13" si="3">N8-S8</f>
        <v>1</v>
      </c>
      <c r="V8" s="115">
        <f>IF((DATEDIF(G8,V$4,"m"))&gt;=60,60,(DATEDIF(G8,V$4,"m")))</f>
        <v>60</v>
      </c>
    </row>
    <row r="9" spans="1:22" ht="22.5" customHeight="1" x14ac:dyDescent="0.25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04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>R9*V9</f>
        <v>800170.67</v>
      </c>
      <c r="T9" s="6">
        <f t="shared" si="3"/>
        <v>1</v>
      </c>
      <c r="V9" s="115">
        <f>IF((DATEDIF(G9,V$4,"m"))&gt;=60,60,(DATEDIF(G9,V$4,"m")))</f>
        <v>60</v>
      </c>
    </row>
    <row r="10" spans="1:22" x14ac:dyDescent="0.25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04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>R10*V10</f>
        <v>798170.66</v>
      </c>
      <c r="T10" s="6">
        <f t="shared" si="3"/>
        <v>1</v>
      </c>
      <c r="V10" s="115">
        <f>IF((DATEDIF(G10,V$4,"m"))&gt;=60,60,(DATEDIF(G10,V$4,"m")))</f>
        <v>60</v>
      </c>
    </row>
    <row r="11" spans="1:22" ht="31.5" x14ac:dyDescent="0.25">
      <c r="B11" s="5" t="s">
        <v>45</v>
      </c>
      <c r="C11" s="4" t="s">
        <v>46</v>
      </c>
      <c r="D11" s="4" t="s">
        <v>47</v>
      </c>
      <c r="F11" s="5" t="s">
        <v>48</v>
      </c>
      <c r="G11" s="204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>R11*V11</f>
        <v>1470232.8875</v>
      </c>
      <c r="T11" s="6">
        <f t="shared" si="3"/>
        <v>259453.86250000005</v>
      </c>
      <c r="V11" s="115">
        <f>IF((DATEDIF(G11,V$4,"m"))&gt;=60,60,(DATEDIF(G11,V$4,"m")))</f>
        <v>51</v>
      </c>
    </row>
    <row r="12" spans="1:22" ht="31.5" x14ac:dyDescent="0.25">
      <c r="B12" s="5" t="s">
        <v>45</v>
      </c>
      <c r="C12" s="4" t="s">
        <v>46</v>
      </c>
      <c r="D12" s="4" t="s">
        <v>47</v>
      </c>
      <c r="F12" s="5" t="s">
        <v>48</v>
      </c>
      <c r="G12" s="204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1470232.8875</v>
      </c>
      <c r="T12" s="6">
        <f t="shared" si="3"/>
        <v>259453.86250000005</v>
      </c>
      <c r="V12" s="115">
        <f>IF((DATEDIF(G12,V$4,"m"))&gt;=60,60,(DATEDIF(G12,V$4,"m")))</f>
        <v>51</v>
      </c>
    </row>
    <row r="13" spans="1:22" s="14" customFormat="1" ht="31.5" x14ac:dyDescent="0.25">
      <c r="B13" s="509" t="s">
        <v>49</v>
      </c>
      <c r="F13" s="509"/>
      <c r="H13" s="510"/>
      <c r="I13" s="510"/>
      <c r="J13" s="272"/>
      <c r="M13" s="14" t="s">
        <v>31</v>
      </c>
      <c r="N13" s="98">
        <v>1128390.1399999999</v>
      </c>
      <c r="O13" s="98" t="s">
        <v>50</v>
      </c>
      <c r="P13" s="14">
        <v>2</v>
      </c>
      <c r="Q13" s="14">
        <v>5</v>
      </c>
      <c r="R13" s="98">
        <v>18806.5</v>
      </c>
      <c r="S13" s="98">
        <f>959131.61+R13</f>
        <v>977938.11</v>
      </c>
      <c r="T13" s="98">
        <f t="shared" si="3"/>
        <v>150452.02999999991</v>
      </c>
    </row>
    <row r="14" spans="1:22" s="20" customFormat="1" ht="16.5" thickBot="1" x14ac:dyDescent="0.3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7728443.830000001</v>
      </c>
      <c r="T14" s="24">
        <f>SUM(T7:T13)</f>
        <v>669363.755</v>
      </c>
    </row>
    <row r="15" spans="1:22" ht="16.5" thickTop="1" x14ac:dyDescent="0.25"/>
    <row r="16" spans="1:22" ht="31.5" x14ac:dyDescent="0.25">
      <c r="B16" s="376" t="s">
        <v>2308</v>
      </c>
      <c r="C16" s="4" t="s">
        <v>2306</v>
      </c>
      <c r="D16" s="4" t="s">
        <v>2307</v>
      </c>
      <c r="E16" s="4" t="s">
        <v>2305</v>
      </c>
      <c r="F16" s="5" t="s">
        <v>2304</v>
      </c>
      <c r="G16" s="204">
        <v>41753</v>
      </c>
      <c r="H16" s="15">
        <v>28</v>
      </c>
      <c r="I16" s="15">
        <v>9</v>
      </c>
      <c r="J16" s="375">
        <v>2010</v>
      </c>
      <c r="K16" s="4" t="s">
        <v>30</v>
      </c>
      <c r="L16" s="17" t="s">
        <v>2302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4">((N16-1)/(Q16*12))</f>
        <v>21520.783333333333</v>
      </c>
      <c r="S16" s="6">
        <f t="shared" ref="S16:S17" si="5">R16*V16</f>
        <v>172166.26666666666</v>
      </c>
      <c r="T16" s="6">
        <f t="shared" ref="T16:T17" si="6">N16-S16</f>
        <v>1119081.7333333334</v>
      </c>
      <c r="V16" s="115">
        <f t="shared" ref="V16:V17" si="7">IF((DATEDIF(G16,V$4,"m"))&gt;=60,60,(DATEDIF(G16,V$4,"m")))</f>
        <v>8</v>
      </c>
    </row>
    <row r="17" spans="2:22" ht="31.5" x14ac:dyDescent="0.25">
      <c r="B17" s="376" t="s">
        <v>2308</v>
      </c>
      <c r="C17" s="4" t="s">
        <v>2306</v>
      </c>
      <c r="D17" s="4" t="s">
        <v>2307</v>
      </c>
      <c r="E17" s="4" t="s">
        <v>2309</v>
      </c>
      <c r="F17" s="5" t="s">
        <v>2304</v>
      </c>
      <c r="G17" s="204">
        <v>41753</v>
      </c>
      <c r="H17" s="15">
        <v>28</v>
      </c>
      <c r="I17" s="15">
        <v>9</v>
      </c>
      <c r="J17" s="375">
        <v>2010</v>
      </c>
      <c r="K17" s="4" t="s">
        <v>30</v>
      </c>
      <c r="L17" s="17" t="s">
        <v>2303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4"/>
        <v>21520.783333333333</v>
      </c>
      <c r="S17" s="6">
        <f t="shared" si="5"/>
        <v>172166.26666666666</v>
      </c>
      <c r="T17" s="6">
        <f t="shared" si="6"/>
        <v>1119081.7333333334</v>
      </c>
      <c r="V17" s="115">
        <f t="shared" si="7"/>
        <v>8</v>
      </c>
    </row>
    <row r="18" spans="2:22" ht="16.5" thickBot="1" x14ac:dyDescent="0.3">
      <c r="F18" s="5"/>
      <c r="G18" s="204"/>
      <c r="J18" s="375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344332.53333333333</v>
      </c>
      <c r="T18" s="24">
        <f>SUM(T16:T17)</f>
        <v>2238163.4666666668</v>
      </c>
      <c r="V18" s="115"/>
    </row>
    <row r="19" spans="2:22" ht="16.5" thickTop="1" x14ac:dyDescent="0.25">
      <c r="F19" s="5"/>
      <c r="G19" s="204"/>
      <c r="J19" s="375"/>
      <c r="L19" s="17"/>
      <c r="V19" s="115"/>
    </row>
    <row r="20" spans="2:22" ht="16.5" thickBot="1" x14ac:dyDescent="0.3">
      <c r="F20" s="5"/>
      <c r="G20" s="204"/>
      <c r="J20" s="375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8072776.3633333342</v>
      </c>
      <c r="T20" s="24">
        <f>+T14+T18</f>
        <v>2907527.2216666667</v>
      </c>
      <c r="V20" s="115"/>
    </row>
    <row r="21" spans="2:22" ht="16.5" thickTop="1" x14ac:dyDescent="0.25"/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/>
  </sheetPr>
  <dimension ref="A1:X337"/>
  <sheetViews>
    <sheetView zoomScaleNormal="100" workbookViewId="0">
      <pane xSplit="2" ySplit="6" topLeftCell="Q233" activePane="bottomRight" state="frozen"/>
      <selection sqref="A1:T2"/>
      <selection pane="topRight" sqref="A1:T2"/>
      <selection pane="bottomLeft" sqref="A1:T2"/>
      <selection pane="bottomRight" activeCell="X233" sqref="X233"/>
    </sheetView>
  </sheetViews>
  <sheetFormatPr baseColWidth="10" defaultColWidth="9.140625" defaultRowHeight="15.75" x14ac:dyDescent="0.25"/>
  <cols>
    <col min="1" max="1" width="12.7109375" style="92" customWidth="1"/>
    <col min="2" max="2" width="38" style="92" customWidth="1"/>
    <col min="3" max="3" width="20" style="92" bestFit="1" customWidth="1"/>
    <col min="4" max="4" width="22.7109375" style="92" bestFit="1" customWidth="1"/>
    <col min="5" max="5" width="41" style="92" bestFit="1" customWidth="1"/>
    <col min="6" max="6" width="38" style="92" bestFit="1" customWidth="1"/>
    <col min="7" max="7" width="15.28515625" style="92" customWidth="1"/>
    <col min="8" max="8" width="4.7109375" style="108" customWidth="1"/>
    <col min="9" max="9" width="6.140625" style="108" customWidth="1"/>
    <col min="10" max="10" width="10.7109375" style="107" customWidth="1"/>
    <col min="11" max="11" width="12.7109375" style="92" customWidth="1"/>
    <col min="12" max="12" width="23.140625" style="92" bestFit="1" customWidth="1"/>
    <col min="13" max="13" width="12.7109375" style="92" customWidth="1"/>
    <col min="14" max="14" width="17.140625" style="106" customWidth="1"/>
    <col min="15" max="15" width="12.7109375" style="91" bestFit="1" customWidth="1"/>
    <col min="16" max="16" width="28.28515625" style="91" bestFit="1" customWidth="1"/>
    <col min="17" max="17" width="14.85546875" style="103" bestFit="1" customWidth="1"/>
    <col min="18" max="18" width="12" style="106" bestFit="1" customWidth="1"/>
    <col min="19" max="19" width="22.140625" style="105" bestFit="1" customWidth="1"/>
    <col min="20" max="20" width="15.7109375" style="105" customWidth="1"/>
    <col min="21" max="21" width="10.5703125" style="91" customWidth="1"/>
    <col min="22" max="22" width="9.140625" style="91" customWidth="1"/>
    <col min="23" max="23" width="10.42578125" style="104" customWidth="1"/>
    <col min="24" max="16384" width="9.140625" style="91"/>
  </cols>
  <sheetData>
    <row r="1" spans="1:23" s="168" customFormat="1" ht="20.25" x14ac:dyDescent="0.3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271"/>
      <c r="W1" s="170"/>
    </row>
    <row r="2" spans="1:23" s="168" customFormat="1" ht="20.25" x14ac:dyDescent="0.3">
      <c r="A2" s="485" t="s">
        <v>648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W2" s="170"/>
    </row>
    <row r="3" spans="1:23" s="168" customFormat="1" ht="12.75" x14ac:dyDescent="0.2">
      <c r="A3" s="488" t="str">
        <f>'Equipos de Producción'!A3:S3</f>
        <v>(Al 31 de Diciembre del 2014)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W3" s="170"/>
    </row>
    <row r="4" spans="1:23" s="168" customFormat="1" x14ac:dyDescent="0.25">
      <c r="A4" s="270"/>
      <c r="B4" s="270"/>
      <c r="C4" s="270"/>
      <c r="D4" s="270"/>
      <c r="E4" s="270"/>
      <c r="F4" s="92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W4" s="169">
        <f>'Equipos de Producción'!$U$4</f>
        <v>42004</v>
      </c>
    </row>
    <row r="5" spans="1:23" x14ac:dyDescent="0.25">
      <c r="H5" s="486" t="s">
        <v>2</v>
      </c>
      <c r="I5" s="486"/>
      <c r="J5" s="486"/>
      <c r="O5" s="270"/>
      <c r="R5" s="484" t="s">
        <v>3</v>
      </c>
      <c r="S5" s="484"/>
    </row>
    <row r="6" spans="1:23" s="162" customFormat="1" ht="16.5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67" t="s">
        <v>9</v>
      </c>
      <c r="G6" s="7" t="s">
        <v>10</v>
      </c>
      <c r="H6" s="166" t="s">
        <v>11</v>
      </c>
      <c r="I6" s="166" t="s">
        <v>12</v>
      </c>
      <c r="J6" s="16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64" t="s">
        <v>18</v>
      </c>
      <c r="Q6" s="11" t="s">
        <v>20</v>
      </c>
      <c r="R6" s="10" t="s">
        <v>21</v>
      </c>
      <c r="S6" s="10" t="s">
        <v>2092</v>
      </c>
      <c r="T6" s="12" t="s">
        <v>23</v>
      </c>
      <c r="U6" s="7" t="s">
        <v>56</v>
      </c>
      <c r="W6" s="163" t="s">
        <v>647</v>
      </c>
    </row>
    <row r="7" spans="1:23" s="427" customFormat="1" hidden="1" x14ac:dyDescent="0.25">
      <c r="A7" s="360" t="s">
        <v>646</v>
      </c>
      <c r="B7" s="360" t="s">
        <v>645</v>
      </c>
      <c r="C7" s="360" t="s">
        <v>503</v>
      </c>
      <c r="D7" s="360" t="s">
        <v>644</v>
      </c>
      <c r="E7" s="360" t="s">
        <v>643</v>
      </c>
      <c r="F7" s="360"/>
      <c r="G7" s="360"/>
      <c r="H7" s="361"/>
      <c r="I7" s="361"/>
      <c r="J7" s="362"/>
      <c r="K7" s="360"/>
      <c r="L7" s="360"/>
      <c r="M7" s="360" t="s">
        <v>348</v>
      </c>
      <c r="N7" s="428">
        <v>1</v>
      </c>
      <c r="O7" s="427">
        <v>2</v>
      </c>
      <c r="Q7" s="365">
        <v>3</v>
      </c>
      <c r="R7" s="363">
        <f t="shared" ref="R7:R38" si="0">(((N7)-1)/3)/12</f>
        <v>0</v>
      </c>
      <c r="S7" s="366">
        <f t="shared" ref="S7:S38" si="1">R7*W7</f>
        <v>0</v>
      </c>
      <c r="T7" s="366">
        <f t="shared" ref="T7:T38" si="2">N7-S7</f>
        <v>1</v>
      </c>
      <c r="W7" s="367">
        <f t="shared" ref="W7:W38" si="3">IF((DATEDIF(G7,W$4,"m"))&gt;=36,36,(DATEDIF(G7,W$4,"m")))</f>
        <v>36</v>
      </c>
    </row>
    <row r="8" spans="1:23" s="421" customFormat="1" hidden="1" x14ac:dyDescent="0.25">
      <c r="A8" s="416" t="s">
        <v>641</v>
      </c>
      <c r="B8" s="416" t="s">
        <v>640</v>
      </c>
      <c r="C8" s="416" t="s">
        <v>462</v>
      </c>
      <c r="D8" s="416" t="s">
        <v>639</v>
      </c>
      <c r="E8" s="416" t="s">
        <v>638</v>
      </c>
      <c r="F8" s="416"/>
      <c r="G8" s="416"/>
      <c r="H8" s="418"/>
      <c r="I8" s="418"/>
      <c r="J8" s="419"/>
      <c r="K8" s="416"/>
      <c r="L8" s="416"/>
      <c r="M8" s="416" t="s">
        <v>348</v>
      </c>
      <c r="N8" s="420">
        <v>1</v>
      </c>
      <c r="O8" s="421">
        <v>2</v>
      </c>
      <c r="Q8" s="422">
        <v>3</v>
      </c>
      <c r="R8" s="423">
        <f t="shared" si="0"/>
        <v>0</v>
      </c>
      <c r="S8" s="424">
        <f t="shared" si="1"/>
        <v>0</v>
      </c>
      <c r="T8" s="424">
        <f t="shared" si="2"/>
        <v>1</v>
      </c>
      <c r="W8" s="425">
        <f t="shared" si="3"/>
        <v>36</v>
      </c>
    </row>
    <row r="9" spans="1:23" s="421" customFormat="1" ht="9.75" hidden="1" customHeight="1" x14ac:dyDescent="0.25">
      <c r="A9" s="416" t="s">
        <v>636</v>
      </c>
      <c r="B9" s="416" t="s">
        <v>635</v>
      </c>
      <c r="C9" s="416" t="s">
        <v>393</v>
      </c>
      <c r="D9" s="416" t="s">
        <v>634</v>
      </c>
      <c r="E9" s="416"/>
      <c r="F9" s="416"/>
      <c r="G9" s="417"/>
      <c r="H9" s="418"/>
      <c r="I9" s="418"/>
      <c r="J9" s="419"/>
      <c r="K9" s="416"/>
      <c r="L9" s="416"/>
      <c r="M9" s="416" t="s">
        <v>348</v>
      </c>
      <c r="N9" s="420">
        <v>1</v>
      </c>
      <c r="O9" s="421">
        <v>2</v>
      </c>
      <c r="Q9" s="422">
        <v>3</v>
      </c>
      <c r="R9" s="423">
        <f t="shared" si="0"/>
        <v>0</v>
      </c>
      <c r="S9" s="424">
        <f t="shared" si="1"/>
        <v>0</v>
      </c>
      <c r="T9" s="424">
        <f t="shared" si="2"/>
        <v>1</v>
      </c>
      <c r="W9" s="425">
        <f t="shared" si="3"/>
        <v>36</v>
      </c>
    </row>
    <row r="10" spans="1:23" s="270" customFormat="1" hidden="1" x14ac:dyDescent="0.25">
      <c r="A10" s="92" t="s">
        <v>633</v>
      </c>
      <c r="B10" s="92" t="s">
        <v>632</v>
      </c>
      <c r="C10" s="92" t="s">
        <v>503</v>
      </c>
      <c r="D10" s="92"/>
      <c r="E10" s="92" t="s">
        <v>631</v>
      </c>
      <c r="F10" s="92" t="s">
        <v>577</v>
      </c>
      <c r="G10" s="151">
        <v>39072</v>
      </c>
      <c r="H10" s="108">
        <v>21</v>
      </c>
      <c r="I10" s="108">
        <v>12</v>
      </c>
      <c r="J10" s="107">
        <v>2006</v>
      </c>
      <c r="K10" s="92" t="s">
        <v>30</v>
      </c>
      <c r="L10" s="92">
        <v>38356</v>
      </c>
      <c r="M10" s="92" t="s">
        <v>348</v>
      </c>
      <c r="N10" s="160">
        <v>35944.92</v>
      </c>
      <c r="O10" s="161">
        <v>2</v>
      </c>
      <c r="P10" s="270" t="s">
        <v>630</v>
      </c>
      <c r="Q10" s="103">
        <v>3</v>
      </c>
      <c r="R10" s="106">
        <f t="shared" si="0"/>
        <v>998.44222222222209</v>
      </c>
      <c r="S10" s="105">
        <f t="shared" si="1"/>
        <v>35943.919999999998</v>
      </c>
      <c r="T10" s="105">
        <f t="shared" si="2"/>
        <v>1</v>
      </c>
      <c r="U10" s="270">
        <v>9073</v>
      </c>
      <c r="W10" s="115">
        <f t="shared" si="3"/>
        <v>36</v>
      </c>
    </row>
    <row r="11" spans="1:23" s="426" customFormat="1" hidden="1" x14ac:dyDescent="0.25">
      <c r="A11" s="416" t="s">
        <v>629</v>
      </c>
      <c r="B11" s="416" t="s">
        <v>628</v>
      </c>
      <c r="C11" s="416" t="s">
        <v>426</v>
      </c>
      <c r="D11" s="416" t="s">
        <v>531</v>
      </c>
      <c r="E11" s="416" t="s">
        <v>627</v>
      </c>
      <c r="F11" s="416"/>
      <c r="G11" s="416"/>
      <c r="H11" s="418"/>
      <c r="I11" s="418"/>
      <c r="J11" s="419"/>
      <c r="K11" s="416"/>
      <c r="L11" s="416"/>
      <c r="M11" s="416" t="s">
        <v>348</v>
      </c>
      <c r="N11" s="420">
        <v>1</v>
      </c>
      <c r="O11" s="421">
        <v>2</v>
      </c>
      <c r="P11" s="421"/>
      <c r="Q11" s="422">
        <v>3</v>
      </c>
      <c r="R11" s="423">
        <f t="shared" si="0"/>
        <v>0</v>
      </c>
      <c r="S11" s="424">
        <f t="shared" si="1"/>
        <v>0</v>
      </c>
      <c r="T11" s="424">
        <f t="shared" si="2"/>
        <v>1</v>
      </c>
      <c r="W11" s="425">
        <f t="shared" si="3"/>
        <v>36</v>
      </c>
    </row>
    <row r="12" spans="1:23" hidden="1" x14ac:dyDescent="0.25">
      <c r="A12" s="92" t="s">
        <v>626</v>
      </c>
      <c r="B12" s="92" t="s">
        <v>528</v>
      </c>
      <c r="C12" s="92" t="s">
        <v>426</v>
      </c>
      <c r="E12" s="92" t="s">
        <v>625</v>
      </c>
      <c r="F12" s="92" t="s">
        <v>355</v>
      </c>
      <c r="G12" s="151">
        <v>39072</v>
      </c>
      <c r="H12" s="108">
        <v>21</v>
      </c>
      <c r="I12" s="108">
        <v>12</v>
      </c>
      <c r="J12" s="107">
        <v>2006</v>
      </c>
      <c r="K12" s="92" t="s">
        <v>30</v>
      </c>
      <c r="L12" s="92">
        <v>30324</v>
      </c>
      <c r="M12" s="92" t="s">
        <v>348</v>
      </c>
      <c r="N12" s="160">
        <v>7537.16</v>
      </c>
      <c r="O12" s="161">
        <v>2</v>
      </c>
      <c r="P12" s="270" t="s">
        <v>624</v>
      </c>
      <c r="Q12" s="103">
        <v>3</v>
      </c>
      <c r="R12" s="106">
        <f t="shared" si="0"/>
        <v>209.33777777777777</v>
      </c>
      <c r="S12" s="105">
        <f t="shared" si="1"/>
        <v>7536.16</v>
      </c>
      <c r="T12" s="105">
        <f t="shared" si="2"/>
        <v>1</v>
      </c>
      <c r="U12" s="91">
        <v>9065</v>
      </c>
      <c r="W12" s="115">
        <f t="shared" si="3"/>
        <v>36</v>
      </c>
    </row>
    <row r="13" spans="1:23" s="426" customFormat="1" hidden="1" x14ac:dyDescent="0.25">
      <c r="A13" s="416" t="s">
        <v>623</v>
      </c>
      <c r="B13" s="416" t="s">
        <v>592</v>
      </c>
      <c r="C13" s="416" t="s">
        <v>558</v>
      </c>
      <c r="D13" s="416" t="s">
        <v>622</v>
      </c>
      <c r="E13" s="416" t="s">
        <v>621</v>
      </c>
      <c r="F13" s="416"/>
      <c r="G13" s="416"/>
      <c r="H13" s="418"/>
      <c r="I13" s="418"/>
      <c r="J13" s="419"/>
      <c r="K13" s="416"/>
      <c r="L13" s="416"/>
      <c r="M13" s="416" t="s">
        <v>348</v>
      </c>
      <c r="N13" s="423">
        <v>1</v>
      </c>
      <c r="O13" s="421">
        <v>2</v>
      </c>
      <c r="P13" s="416" t="s">
        <v>620</v>
      </c>
      <c r="Q13" s="422">
        <v>3</v>
      </c>
      <c r="R13" s="423">
        <f t="shared" si="0"/>
        <v>0</v>
      </c>
      <c r="S13" s="424">
        <f t="shared" si="1"/>
        <v>0</v>
      </c>
      <c r="T13" s="424">
        <f t="shared" si="2"/>
        <v>1</v>
      </c>
      <c r="W13" s="425">
        <f t="shared" si="3"/>
        <v>36</v>
      </c>
    </row>
    <row r="14" spans="1:23" s="426" customFormat="1" hidden="1" x14ac:dyDescent="0.25">
      <c r="A14" s="416" t="s">
        <v>619</v>
      </c>
      <c r="B14" s="416" t="s">
        <v>592</v>
      </c>
      <c r="C14" s="416" t="s">
        <v>426</v>
      </c>
      <c r="D14" s="416" t="s">
        <v>618</v>
      </c>
      <c r="E14" s="416" t="s">
        <v>617</v>
      </c>
      <c r="F14" s="416"/>
      <c r="G14" s="416"/>
      <c r="H14" s="418"/>
      <c r="I14" s="418"/>
      <c r="J14" s="419"/>
      <c r="K14" s="416"/>
      <c r="L14" s="416"/>
      <c r="M14" s="416" t="s">
        <v>348</v>
      </c>
      <c r="N14" s="423">
        <v>1</v>
      </c>
      <c r="O14" s="421">
        <v>2</v>
      </c>
      <c r="P14" s="421"/>
      <c r="Q14" s="422">
        <v>3</v>
      </c>
      <c r="R14" s="423">
        <f t="shared" si="0"/>
        <v>0</v>
      </c>
      <c r="S14" s="424">
        <f t="shared" si="1"/>
        <v>0</v>
      </c>
      <c r="T14" s="424">
        <f t="shared" si="2"/>
        <v>1</v>
      </c>
      <c r="W14" s="425">
        <f t="shared" si="3"/>
        <v>36</v>
      </c>
    </row>
    <row r="15" spans="1:23" s="426" customFormat="1" hidden="1" x14ac:dyDescent="0.25">
      <c r="A15" s="416" t="s">
        <v>616</v>
      </c>
      <c r="B15" s="416" t="s">
        <v>615</v>
      </c>
      <c r="C15" s="416" t="s">
        <v>503</v>
      </c>
      <c r="D15" s="416" t="s">
        <v>614</v>
      </c>
      <c r="E15" s="416" t="s">
        <v>613</v>
      </c>
      <c r="F15" s="416" t="s">
        <v>513</v>
      </c>
      <c r="G15" s="417">
        <v>37690</v>
      </c>
      <c r="H15" s="418">
        <v>10</v>
      </c>
      <c r="I15" s="418">
        <v>3</v>
      </c>
      <c r="J15" s="419">
        <v>2003</v>
      </c>
      <c r="K15" s="416" t="s">
        <v>30</v>
      </c>
      <c r="L15" s="416">
        <v>11820</v>
      </c>
      <c r="M15" s="416" t="s">
        <v>348</v>
      </c>
      <c r="N15" s="423">
        <v>15800</v>
      </c>
      <c r="O15" s="421">
        <v>2</v>
      </c>
      <c r="P15" s="421"/>
      <c r="Q15" s="422">
        <v>3</v>
      </c>
      <c r="R15" s="423">
        <f t="shared" si="0"/>
        <v>438.86111111111109</v>
      </c>
      <c r="S15" s="424">
        <f t="shared" si="1"/>
        <v>15799</v>
      </c>
      <c r="T15" s="424">
        <f t="shared" si="2"/>
        <v>1</v>
      </c>
      <c r="U15" s="426">
        <v>1214</v>
      </c>
      <c r="W15" s="425">
        <f t="shared" si="3"/>
        <v>36</v>
      </c>
    </row>
    <row r="16" spans="1:23" hidden="1" x14ac:dyDescent="0.25">
      <c r="A16" s="92" t="s">
        <v>611</v>
      </c>
      <c r="B16" s="92" t="s">
        <v>610</v>
      </c>
      <c r="C16" s="92" t="s">
        <v>609</v>
      </c>
      <c r="D16" s="92" t="s">
        <v>608</v>
      </c>
      <c r="E16" s="92" t="s">
        <v>607</v>
      </c>
      <c r="F16" s="92" t="s">
        <v>577</v>
      </c>
      <c r="G16" s="151">
        <v>38413</v>
      </c>
      <c r="H16" s="108">
        <v>2</v>
      </c>
      <c r="I16" s="108">
        <v>3</v>
      </c>
      <c r="J16" s="107">
        <v>2005</v>
      </c>
      <c r="K16" s="92" t="s">
        <v>30</v>
      </c>
      <c r="L16" s="92">
        <v>36292</v>
      </c>
      <c r="M16" s="92" t="s">
        <v>348</v>
      </c>
      <c r="N16" s="106">
        <v>50850</v>
      </c>
      <c r="O16" s="161">
        <v>2</v>
      </c>
      <c r="P16" s="270" t="s">
        <v>496</v>
      </c>
      <c r="Q16" s="103">
        <v>3</v>
      </c>
      <c r="R16" s="106">
        <f t="shared" si="0"/>
        <v>1412.4722222222224</v>
      </c>
      <c r="S16" s="105">
        <f t="shared" si="1"/>
        <v>50849.000000000007</v>
      </c>
      <c r="T16" s="105">
        <f t="shared" si="2"/>
        <v>0.99999999999272404</v>
      </c>
      <c r="U16" s="91">
        <v>6101</v>
      </c>
      <c r="W16" s="115">
        <f t="shared" si="3"/>
        <v>36</v>
      </c>
    </row>
    <row r="17" spans="1:23" hidden="1" x14ac:dyDescent="0.25">
      <c r="A17" s="92" t="s">
        <v>606</v>
      </c>
      <c r="B17" s="92" t="s">
        <v>605</v>
      </c>
      <c r="C17" s="92" t="s">
        <v>462</v>
      </c>
      <c r="D17" s="92" t="s">
        <v>604</v>
      </c>
      <c r="E17" s="92" t="s">
        <v>603</v>
      </c>
      <c r="M17" s="92" t="s">
        <v>348</v>
      </c>
      <c r="N17" s="106">
        <v>1</v>
      </c>
      <c r="O17" s="161">
        <v>2</v>
      </c>
      <c r="P17" s="270" t="s">
        <v>496</v>
      </c>
      <c r="Q17" s="103">
        <v>3</v>
      </c>
      <c r="R17" s="106">
        <f t="shared" si="0"/>
        <v>0</v>
      </c>
      <c r="S17" s="105">
        <f t="shared" si="1"/>
        <v>0</v>
      </c>
      <c r="T17" s="105">
        <f t="shared" si="2"/>
        <v>1</v>
      </c>
      <c r="W17" s="115">
        <f t="shared" si="3"/>
        <v>36</v>
      </c>
    </row>
    <row r="18" spans="1:23" hidden="1" x14ac:dyDescent="0.25">
      <c r="A18" s="92" t="s">
        <v>602</v>
      </c>
      <c r="B18" s="92" t="s">
        <v>528</v>
      </c>
      <c r="C18" s="92" t="s">
        <v>426</v>
      </c>
      <c r="E18" s="92" t="s">
        <v>2544</v>
      </c>
      <c r="F18" s="92" t="s">
        <v>355</v>
      </c>
      <c r="G18" s="151">
        <v>39072</v>
      </c>
      <c r="H18" s="108">
        <v>21</v>
      </c>
      <c r="I18" s="108">
        <v>12</v>
      </c>
      <c r="J18" s="107">
        <v>2006</v>
      </c>
      <c r="K18" s="92" t="s">
        <v>30</v>
      </c>
      <c r="L18" s="92">
        <v>30324</v>
      </c>
      <c r="M18" s="92" t="s">
        <v>348</v>
      </c>
      <c r="N18" s="106">
        <v>7537.16</v>
      </c>
      <c r="O18" s="161">
        <v>2</v>
      </c>
      <c r="P18" s="270"/>
      <c r="Q18" s="103">
        <v>3</v>
      </c>
      <c r="R18" s="106">
        <f t="shared" si="0"/>
        <v>209.33777777777777</v>
      </c>
      <c r="S18" s="105">
        <f t="shared" si="1"/>
        <v>7536.16</v>
      </c>
      <c r="T18" s="105">
        <f t="shared" si="2"/>
        <v>1</v>
      </c>
      <c r="U18" s="91">
        <v>9065</v>
      </c>
      <c r="W18" s="115">
        <f t="shared" si="3"/>
        <v>36</v>
      </c>
    </row>
    <row r="19" spans="1:23" hidden="1" x14ac:dyDescent="0.25">
      <c r="A19" s="92" t="s">
        <v>601</v>
      </c>
      <c r="B19" s="92" t="s">
        <v>528</v>
      </c>
      <c r="C19" s="92" t="s">
        <v>426</v>
      </c>
      <c r="E19" s="92" t="s">
        <v>2545</v>
      </c>
      <c r="F19" s="92" t="s">
        <v>355</v>
      </c>
      <c r="G19" s="151">
        <v>39072</v>
      </c>
      <c r="H19" s="108">
        <v>21</v>
      </c>
      <c r="I19" s="108">
        <v>12</v>
      </c>
      <c r="J19" s="107">
        <v>2006</v>
      </c>
      <c r="K19" s="92" t="s">
        <v>30</v>
      </c>
      <c r="L19" s="92">
        <v>30324</v>
      </c>
      <c r="M19" s="92" t="s">
        <v>348</v>
      </c>
      <c r="N19" s="106">
        <v>7537.16</v>
      </c>
      <c r="O19" s="161">
        <v>2</v>
      </c>
      <c r="P19" s="270"/>
      <c r="Q19" s="103">
        <v>3</v>
      </c>
      <c r="R19" s="106">
        <f t="shared" si="0"/>
        <v>209.33777777777777</v>
      </c>
      <c r="S19" s="105">
        <f t="shared" si="1"/>
        <v>7536.16</v>
      </c>
      <c r="T19" s="105">
        <f t="shared" si="2"/>
        <v>1</v>
      </c>
      <c r="U19" s="91">
        <v>9065</v>
      </c>
      <c r="W19" s="115">
        <f t="shared" si="3"/>
        <v>36</v>
      </c>
    </row>
    <row r="20" spans="1:23" hidden="1" x14ac:dyDescent="0.25">
      <c r="A20" s="92" t="s">
        <v>600</v>
      </c>
      <c r="B20" s="92" t="s">
        <v>528</v>
      </c>
      <c r="C20" s="92" t="s">
        <v>426</v>
      </c>
      <c r="E20" s="92" t="s">
        <v>598</v>
      </c>
      <c r="F20" s="92" t="s">
        <v>355</v>
      </c>
      <c r="G20" s="151">
        <v>39072</v>
      </c>
      <c r="H20" s="108">
        <v>21</v>
      </c>
      <c r="I20" s="108">
        <v>12</v>
      </c>
      <c r="J20" s="107">
        <v>2006</v>
      </c>
      <c r="K20" s="92" t="s">
        <v>30</v>
      </c>
      <c r="L20" s="92">
        <v>30324</v>
      </c>
      <c r="M20" s="92" t="s">
        <v>348</v>
      </c>
      <c r="N20" s="106">
        <v>7537.16</v>
      </c>
      <c r="O20" s="161">
        <v>2</v>
      </c>
      <c r="P20" s="270"/>
      <c r="Q20" s="103">
        <v>3</v>
      </c>
      <c r="R20" s="106">
        <f t="shared" si="0"/>
        <v>209.33777777777777</v>
      </c>
      <c r="S20" s="105">
        <f t="shared" si="1"/>
        <v>7536.16</v>
      </c>
      <c r="T20" s="105">
        <f t="shared" si="2"/>
        <v>1</v>
      </c>
      <c r="U20" s="91">
        <v>9065</v>
      </c>
      <c r="W20" s="115">
        <f t="shared" si="3"/>
        <v>36</v>
      </c>
    </row>
    <row r="21" spans="1:23" hidden="1" x14ac:dyDescent="0.25">
      <c r="A21" s="92" t="s">
        <v>599</v>
      </c>
      <c r="B21" s="92" t="s">
        <v>528</v>
      </c>
      <c r="C21" s="92" t="s">
        <v>426</v>
      </c>
      <c r="E21" s="92" t="s">
        <v>598</v>
      </c>
      <c r="F21" s="92" t="s">
        <v>355</v>
      </c>
      <c r="G21" s="151">
        <v>39072</v>
      </c>
      <c r="H21" s="108">
        <v>21</v>
      </c>
      <c r="I21" s="108">
        <v>12</v>
      </c>
      <c r="J21" s="107">
        <v>2006</v>
      </c>
      <c r="K21" s="92" t="s">
        <v>30</v>
      </c>
      <c r="L21" s="92">
        <v>30324</v>
      </c>
      <c r="M21" s="92" t="s">
        <v>348</v>
      </c>
      <c r="N21" s="106">
        <v>7537.16</v>
      </c>
      <c r="O21" s="161">
        <v>2</v>
      </c>
      <c r="P21" s="270"/>
      <c r="Q21" s="103">
        <v>3</v>
      </c>
      <c r="R21" s="106">
        <f t="shared" si="0"/>
        <v>209.33777777777777</v>
      </c>
      <c r="S21" s="105">
        <f t="shared" si="1"/>
        <v>7536.16</v>
      </c>
      <c r="T21" s="105">
        <f t="shared" si="2"/>
        <v>1</v>
      </c>
      <c r="U21" s="91">
        <v>9065</v>
      </c>
      <c r="W21" s="115">
        <f t="shared" si="3"/>
        <v>36</v>
      </c>
    </row>
    <row r="22" spans="1:23" s="426" customFormat="1" hidden="1" x14ac:dyDescent="0.25">
      <c r="A22" s="416" t="s">
        <v>597</v>
      </c>
      <c r="B22" s="416" t="s">
        <v>596</v>
      </c>
      <c r="C22" s="416" t="s">
        <v>426</v>
      </c>
      <c r="D22" s="416" t="s">
        <v>595</v>
      </c>
      <c r="E22" s="416" t="s">
        <v>594</v>
      </c>
      <c r="F22" s="416" t="s">
        <v>577</v>
      </c>
      <c r="G22" s="417">
        <v>38371</v>
      </c>
      <c r="H22" s="418">
        <v>19</v>
      </c>
      <c r="I22" s="418">
        <v>1</v>
      </c>
      <c r="J22" s="419">
        <v>2005</v>
      </c>
      <c r="K22" s="416" t="s">
        <v>30</v>
      </c>
      <c r="L22" s="416">
        <v>36108</v>
      </c>
      <c r="M22" s="416" t="s">
        <v>348</v>
      </c>
      <c r="N22" s="423">
        <v>1</v>
      </c>
      <c r="O22" s="421">
        <v>2</v>
      </c>
      <c r="P22" s="421"/>
      <c r="Q22" s="422">
        <v>3</v>
      </c>
      <c r="R22" s="423">
        <f t="shared" si="0"/>
        <v>0</v>
      </c>
      <c r="S22" s="424">
        <f t="shared" si="1"/>
        <v>0</v>
      </c>
      <c r="T22" s="424">
        <f t="shared" si="2"/>
        <v>1</v>
      </c>
      <c r="U22" s="426">
        <v>5517</v>
      </c>
      <c r="W22" s="425">
        <f t="shared" si="3"/>
        <v>36</v>
      </c>
    </row>
    <row r="23" spans="1:23" s="426" customFormat="1" hidden="1" x14ac:dyDescent="0.25">
      <c r="A23" s="416" t="s">
        <v>593</v>
      </c>
      <c r="B23" s="416" t="s">
        <v>592</v>
      </c>
      <c r="C23" s="416" t="s">
        <v>591</v>
      </c>
      <c r="D23" s="416" t="s">
        <v>590</v>
      </c>
      <c r="E23" s="416" t="s">
        <v>589</v>
      </c>
      <c r="F23" s="416"/>
      <c r="G23" s="416"/>
      <c r="H23" s="418"/>
      <c r="I23" s="418"/>
      <c r="J23" s="419"/>
      <c r="K23" s="416"/>
      <c r="L23" s="416"/>
      <c r="M23" s="416" t="s">
        <v>348</v>
      </c>
      <c r="N23" s="423">
        <v>1</v>
      </c>
      <c r="O23" s="421">
        <v>2</v>
      </c>
      <c r="P23" s="421" t="s">
        <v>496</v>
      </c>
      <c r="Q23" s="422">
        <v>3</v>
      </c>
      <c r="R23" s="423">
        <f t="shared" si="0"/>
        <v>0</v>
      </c>
      <c r="S23" s="424">
        <f t="shared" si="1"/>
        <v>0</v>
      </c>
      <c r="T23" s="424">
        <f t="shared" si="2"/>
        <v>1</v>
      </c>
      <c r="W23" s="425">
        <f t="shared" si="3"/>
        <v>36</v>
      </c>
    </row>
    <row r="24" spans="1:23" hidden="1" x14ac:dyDescent="0.25">
      <c r="A24" s="92" t="s">
        <v>588</v>
      </c>
      <c r="B24" s="92" t="s">
        <v>587</v>
      </c>
      <c r="C24" s="92" t="s">
        <v>493</v>
      </c>
      <c r="D24" s="92" t="s">
        <v>586</v>
      </c>
      <c r="E24" s="92" t="s">
        <v>585</v>
      </c>
      <c r="M24" s="92" t="s">
        <v>348</v>
      </c>
      <c r="N24" s="106">
        <v>1</v>
      </c>
      <c r="O24" s="161">
        <v>2</v>
      </c>
      <c r="P24" s="270"/>
      <c r="Q24" s="103">
        <v>3</v>
      </c>
      <c r="R24" s="106">
        <f t="shared" si="0"/>
        <v>0</v>
      </c>
      <c r="S24" s="105">
        <f t="shared" si="1"/>
        <v>0</v>
      </c>
      <c r="T24" s="105">
        <f t="shared" si="2"/>
        <v>1</v>
      </c>
      <c r="W24" s="115">
        <f t="shared" si="3"/>
        <v>36</v>
      </c>
    </row>
    <row r="25" spans="1:23" s="426" customFormat="1" hidden="1" x14ac:dyDescent="0.25">
      <c r="A25" s="416" t="s">
        <v>584</v>
      </c>
      <c r="B25" s="416" t="s">
        <v>539</v>
      </c>
      <c r="C25" s="416" t="s">
        <v>503</v>
      </c>
      <c r="D25" s="416">
        <v>5650</v>
      </c>
      <c r="E25" s="416" t="s">
        <v>583</v>
      </c>
      <c r="F25" s="416"/>
      <c r="G25" s="416"/>
      <c r="H25" s="418"/>
      <c r="I25" s="418"/>
      <c r="J25" s="419"/>
      <c r="K25" s="416"/>
      <c r="L25" s="416"/>
      <c r="M25" s="416" t="s">
        <v>348</v>
      </c>
      <c r="N25" s="423">
        <v>1</v>
      </c>
      <c r="O25" s="421">
        <v>2</v>
      </c>
      <c r="P25" s="421"/>
      <c r="Q25" s="422">
        <v>3</v>
      </c>
      <c r="R25" s="423">
        <f t="shared" si="0"/>
        <v>0</v>
      </c>
      <c r="S25" s="424">
        <f t="shared" si="1"/>
        <v>0</v>
      </c>
      <c r="T25" s="424">
        <f t="shared" si="2"/>
        <v>1</v>
      </c>
      <c r="W25" s="425">
        <f t="shared" si="3"/>
        <v>36</v>
      </c>
    </row>
    <row r="26" spans="1:23" s="426" customFormat="1" hidden="1" x14ac:dyDescent="0.25">
      <c r="A26" s="416" t="s">
        <v>582</v>
      </c>
      <c r="B26" s="416" t="s">
        <v>533</v>
      </c>
      <c r="C26" s="416" t="s">
        <v>520</v>
      </c>
      <c r="D26" s="416">
        <v>500</v>
      </c>
      <c r="E26" s="416" t="s">
        <v>581</v>
      </c>
      <c r="F26" s="416"/>
      <c r="G26" s="416"/>
      <c r="H26" s="418"/>
      <c r="I26" s="418"/>
      <c r="J26" s="419"/>
      <c r="K26" s="416"/>
      <c r="L26" s="416"/>
      <c r="M26" s="416" t="s">
        <v>348</v>
      </c>
      <c r="N26" s="423">
        <v>1</v>
      </c>
      <c r="O26" s="421">
        <v>2</v>
      </c>
      <c r="P26" s="421"/>
      <c r="Q26" s="422">
        <v>3</v>
      </c>
      <c r="R26" s="423">
        <f t="shared" si="0"/>
        <v>0</v>
      </c>
      <c r="S26" s="424">
        <f t="shared" si="1"/>
        <v>0</v>
      </c>
      <c r="T26" s="424">
        <f t="shared" si="2"/>
        <v>1</v>
      </c>
      <c r="W26" s="425">
        <f t="shared" si="3"/>
        <v>36</v>
      </c>
    </row>
    <row r="27" spans="1:23" s="442" customFormat="1" hidden="1" x14ac:dyDescent="0.25">
      <c r="A27" s="434" t="s">
        <v>580</v>
      </c>
      <c r="B27" s="434" t="s">
        <v>579</v>
      </c>
      <c r="C27" s="434" t="s">
        <v>503</v>
      </c>
      <c r="D27" s="434">
        <v>1315</v>
      </c>
      <c r="E27" s="434" t="s">
        <v>578</v>
      </c>
      <c r="F27" s="434" t="s">
        <v>577</v>
      </c>
      <c r="G27" s="435">
        <v>38400</v>
      </c>
      <c r="H27" s="436">
        <v>17</v>
      </c>
      <c r="I27" s="436">
        <v>2</v>
      </c>
      <c r="J27" s="437">
        <v>2005</v>
      </c>
      <c r="K27" s="434" t="s">
        <v>30</v>
      </c>
      <c r="L27" s="434">
        <v>36223</v>
      </c>
      <c r="M27" s="434" t="s">
        <v>348</v>
      </c>
      <c r="N27" s="438">
        <v>3760</v>
      </c>
      <c r="O27" s="439">
        <v>2</v>
      </c>
      <c r="P27" s="439"/>
      <c r="Q27" s="440">
        <v>3</v>
      </c>
      <c r="R27" s="438">
        <f t="shared" si="0"/>
        <v>104.41666666666667</v>
      </c>
      <c r="S27" s="441">
        <f t="shared" si="1"/>
        <v>3759</v>
      </c>
      <c r="T27" s="441">
        <f t="shared" si="2"/>
        <v>1</v>
      </c>
      <c r="U27" s="442">
        <v>5752</v>
      </c>
      <c r="W27" s="443">
        <f t="shared" si="3"/>
        <v>36</v>
      </c>
    </row>
    <row r="28" spans="1:23" s="426" customFormat="1" hidden="1" x14ac:dyDescent="0.25">
      <c r="A28" s="416" t="s">
        <v>576</v>
      </c>
      <c r="B28" s="416" t="s">
        <v>533</v>
      </c>
      <c r="C28" s="416" t="s">
        <v>575</v>
      </c>
      <c r="D28" s="416" t="s">
        <v>574</v>
      </c>
      <c r="E28" s="416" t="s">
        <v>573</v>
      </c>
      <c r="F28" s="416"/>
      <c r="G28" s="416"/>
      <c r="H28" s="418"/>
      <c r="I28" s="418"/>
      <c r="J28" s="419"/>
      <c r="K28" s="416"/>
      <c r="L28" s="416"/>
      <c r="M28" s="416" t="s">
        <v>348</v>
      </c>
      <c r="N28" s="423">
        <v>1</v>
      </c>
      <c r="O28" s="421">
        <v>2</v>
      </c>
      <c r="P28" s="421"/>
      <c r="Q28" s="422">
        <v>3</v>
      </c>
      <c r="R28" s="423">
        <f t="shared" si="0"/>
        <v>0</v>
      </c>
      <c r="S28" s="424">
        <f t="shared" si="1"/>
        <v>0</v>
      </c>
      <c r="T28" s="424">
        <f t="shared" si="2"/>
        <v>1</v>
      </c>
      <c r="W28" s="425">
        <f t="shared" si="3"/>
        <v>36</v>
      </c>
    </row>
    <row r="29" spans="1:23" ht="31.5" hidden="1" x14ac:dyDescent="0.25">
      <c r="A29" s="92" t="s">
        <v>572</v>
      </c>
      <c r="B29" s="92" t="s">
        <v>544</v>
      </c>
      <c r="C29" s="92" t="s">
        <v>571</v>
      </c>
      <c r="D29" s="92" t="s">
        <v>570</v>
      </c>
      <c r="E29" s="92" t="s">
        <v>569</v>
      </c>
      <c r="F29" s="92" t="s">
        <v>437</v>
      </c>
      <c r="G29" s="151">
        <v>37764</v>
      </c>
      <c r="H29" s="108">
        <v>23</v>
      </c>
      <c r="I29" s="108">
        <v>5</v>
      </c>
      <c r="J29" s="107">
        <v>2003</v>
      </c>
      <c r="K29" s="92" t="s">
        <v>30</v>
      </c>
      <c r="L29" s="92">
        <v>11994</v>
      </c>
      <c r="M29" s="92" t="s">
        <v>348</v>
      </c>
      <c r="N29" s="106">
        <v>59000</v>
      </c>
      <c r="O29" s="161">
        <v>2</v>
      </c>
      <c r="P29" s="152" t="s">
        <v>568</v>
      </c>
      <c r="Q29" s="103">
        <v>3</v>
      </c>
      <c r="R29" s="106">
        <f t="shared" si="0"/>
        <v>1638.8611111111111</v>
      </c>
      <c r="S29" s="105">
        <f t="shared" si="1"/>
        <v>58999</v>
      </c>
      <c r="T29" s="105">
        <f t="shared" si="2"/>
        <v>1</v>
      </c>
      <c r="U29" s="91">
        <v>1558</v>
      </c>
      <c r="W29" s="115">
        <f t="shared" si="3"/>
        <v>36</v>
      </c>
    </row>
    <row r="30" spans="1:23" hidden="1" x14ac:dyDescent="0.25">
      <c r="B30" s="92" t="s">
        <v>2206</v>
      </c>
      <c r="C30" s="92" t="s">
        <v>567</v>
      </c>
      <c r="D30" s="92" t="s">
        <v>566</v>
      </c>
      <c r="E30" s="92" t="s">
        <v>565</v>
      </c>
      <c r="F30" s="92" t="s">
        <v>437</v>
      </c>
      <c r="G30" s="151">
        <v>38729</v>
      </c>
      <c r="H30" s="108">
        <v>12</v>
      </c>
      <c r="I30" s="108">
        <v>1</v>
      </c>
      <c r="J30" s="107">
        <v>2006</v>
      </c>
      <c r="K30" s="92" t="s">
        <v>30</v>
      </c>
      <c r="L30" s="92">
        <v>13809</v>
      </c>
      <c r="M30" s="92" t="s">
        <v>348</v>
      </c>
      <c r="N30" s="106">
        <v>79808</v>
      </c>
      <c r="O30" s="161">
        <v>2</v>
      </c>
      <c r="P30" s="270"/>
      <c r="Q30" s="103">
        <v>3</v>
      </c>
      <c r="R30" s="106">
        <f t="shared" si="0"/>
        <v>2216.8611111111109</v>
      </c>
      <c r="S30" s="105">
        <f t="shared" si="1"/>
        <v>79806.999999999985</v>
      </c>
      <c r="T30" s="105">
        <f t="shared" si="2"/>
        <v>1.0000000000145519</v>
      </c>
      <c r="U30" s="91">
        <v>7849</v>
      </c>
      <c r="W30" s="115">
        <f t="shared" si="3"/>
        <v>36</v>
      </c>
    </row>
    <row r="31" spans="1:23" hidden="1" x14ac:dyDescent="0.25">
      <c r="A31" s="92" t="s">
        <v>564</v>
      </c>
      <c r="B31" s="92" t="s">
        <v>563</v>
      </c>
      <c r="C31" s="92" t="s">
        <v>503</v>
      </c>
      <c r="D31" s="92" t="s">
        <v>562</v>
      </c>
      <c r="E31" s="92" t="s">
        <v>561</v>
      </c>
      <c r="M31" s="92" t="s">
        <v>348</v>
      </c>
      <c r="N31" s="106">
        <v>1</v>
      </c>
      <c r="O31" s="270">
        <v>2</v>
      </c>
      <c r="P31" s="92" t="s">
        <v>560</v>
      </c>
      <c r="Q31" s="103">
        <v>3</v>
      </c>
      <c r="R31" s="106">
        <f t="shared" si="0"/>
        <v>0</v>
      </c>
      <c r="S31" s="105">
        <f t="shared" si="1"/>
        <v>0</v>
      </c>
      <c r="T31" s="105">
        <f t="shared" si="2"/>
        <v>1</v>
      </c>
      <c r="W31" s="116">
        <f t="shared" si="3"/>
        <v>36</v>
      </c>
    </row>
    <row r="32" spans="1:23" hidden="1" x14ac:dyDescent="0.25">
      <c r="A32" s="92" t="s">
        <v>559</v>
      </c>
      <c r="B32" s="92" t="s">
        <v>533</v>
      </c>
      <c r="C32" s="92" t="s">
        <v>558</v>
      </c>
      <c r="D32" s="92" t="s">
        <v>557</v>
      </c>
      <c r="E32" s="92" t="s">
        <v>556</v>
      </c>
      <c r="M32" s="92" t="s">
        <v>348</v>
      </c>
      <c r="N32" s="106">
        <v>1</v>
      </c>
      <c r="O32" s="161">
        <v>2</v>
      </c>
      <c r="P32" s="92" t="s">
        <v>496</v>
      </c>
      <c r="Q32" s="103">
        <v>3</v>
      </c>
      <c r="R32" s="106">
        <f t="shared" si="0"/>
        <v>0</v>
      </c>
      <c r="S32" s="105">
        <f t="shared" si="1"/>
        <v>0</v>
      </c>
      <c r="T32" s="105">
        <f t="shared" si="2"/>
        <v>1</v>
      </c>
      <c r="W32" s="115">
        <f t="shared" si="3"/>
        <v>36</v>
      </c>
    </row>
    <row r="33" spans="1:23" s="364" customFormat="1" hidden="1" x14ac:dyDescent="0.25">
      <c r="A33" s="360" t="s">
        <v>555</v>
      </c>
      <c r="B33" s="360" t="s">
        <v>554</v>
      </c>
      <c r="C33" s="360" t="s">
        <v>503</v>
      </c>
      <c r="D33" s="360" t="s">
        <v>553</v>
      </c>
      <c r="E33" s="360" t="s">
        <v>552</v>
      </c>
      <c r="F33" s="360"/>
      <c r="G33" s="360"/>
      <c r="H33" s="361"/>
      <c r="I33" s="361"/>
      <c r="J33" s="362"/>
      <c r="K33" s="360"/>
      <c r="L33" s="360"/>
      <c r="M33" s="360" t="s">
        <v>348</v>
      </c>
      <c r="N33" s="363">
        <v>1</v>
      </c>
      <c r="O33" s="427">
        <v>2</v>
      </c>
      <c r="P33" s="360"/>
      <c r="Q33" s="365">
        <v>3</v>
      </c>
      <c r="R33" s="363">
        <f t="shared" si="0"/>
        <v>0</v>
      </c>
      <c r="S33" s="366">
        <f t="shared" si="1"/>
        <v>0</v>
      </c>
      <c r="T33" s="366">
        <f t="shared" si="2"/>
        <v>1</v>
      </c>
      <c r="W33" s="367">
        <f t="shared" si="3"/>
        <v>36</v>
      </c>
    </row>
    <row r="34" spans="1:23" ht="15.75" hidden="1" customHeight="1" x14ac:dyDescent="0.25">
      <c r="A34" s="92" t="s">
        <v>550</v>
      </c>
      <c r="B34" s="92" t="s">
        <v>549</v>
      </c>
      <c r="C34" s="92" t="s">
        <v>548</v>
      </c>
      <c r="D34" s="92" t="s">
        <v>547</v>
      </c>
      <c r="E34" s="92" t="s">
        <v>546</v>
      </c>
      <c r="F34" s="92" t="s">
        <v>513</v>
      </c>
      <c r="G34" s="151">
        <v>38754</v>
      </c>
      <c r="H34" s="108">
        <v>6</v>
      </c>
      <c r="I34" s="108">
        <v>2</v>
      </c>
      <c r="J34" s="107">
        <v>2006</v>
      </c>
      <c r="K34" s="92" t="s">
        <v>30</v>
      </c>
      <c r="L34" s="92">
        <v>13815</v>
      </c>
      <c r="M34" s="92" t="s">
        <v>348</v>
      </c>
      <c r="N34" s="106">
        <v>2635</v>
      </c>
      <c r="O34" s="270">
        <v>2</v>
      </c>
      <c r="P34" s="92"/>
      <c r="Q34" s="103">
        <v>3</v>
      </c>
      <c r="R34" s="106">
        <f t="shared" si="0"/>
        <v>73.166666666666671</v>
      </c>
      <c r="S34" s="105">
        <f t="shared" si="1"/>
        <v>2634</v>
      </c>
      <c r="T34" s="105">
        <f t="shared" si="2"/>
        <v>1</v>
      </c>
      <c r="U34" s="91">
        <v>7849</v>
      </c>
      <c r="W34" s="115">
        <f t="shared" si="3"/>
        <v>36</v>
      </c>
    </row>
    <row r="35" spans="1:23" ht="15.75" hidden="1" customHeight="1" x14ac:dyDescent="0.25">
      <c r="A35" s="92" t="s">
        <v>545</v>
      </c>
      <c r="B35" s="92" t="s">
        <v>544</v>
      </c>
      <c r="C35" s="92" t="s">
        <v>543</v>
      </c>
      <c r="D35" s="92" t="s">
        <v>542</v>
      </c>
      <c r="E35" s="92" t="s">
        <v>541</v>
      </c>
      <c r="F35" s="92" t="s">
        <v>513</v>
      </c>
      <c r="G35" s="151">
        <v>38754</v>
      </c>
      <c r="H35" s="108">
        <v>6</v>
      </c>
      <c r="I35" s="108">
        <v>2</v>
      </c>
      <c r="J35" s="107">
        <v>2006</v>
      </c>
      <c r="K35" s="92" t="s">
        <v>30</v>
      </c>
      <c r="L35" s="92">
        <v>13873</v>
      </c>
      <c r="M35" s="92" t="s">
        <v>348</v>
      </c>
      <c r="N35" s="106">
        <v>84007.2</v>
      </c>
      <c r="O35" s="270">
        <v>2</v>
      </c>
      <c r="P35" s="92"/>
      <c r="Q35" s="103">
        <v>3</v>
      </c>
      <c r="R35" s="106">
        <f t="shared" si="0"/>
        <v>2333.5055555555555</v>
      </c>
      <c r="S35" s="105">
        <f t="shared" si="1"/>
        <v>84006.2</v>
      </c>
      <c r="T35" s="105">
        <f t="shared" si="2"/>
        <v>1</v>
      </c>
      <c r="U35" s="91">
        <v>7849</v>
      </c>
      <c r="W35" s="115">
        <f t="shared" si="3"/>
        <v>36</v>
      </c>
    </row>
    <row r="36" spans="1:23" s="426" customFormat="1" hidden="1" x14ac:dyDescent="0.25">
      <c r="A36" s="416" t="s">
        <v>540</v>
      </c>
      <c r="B36" s="416" t="s">
        <v>539</v>
      </c>
      <c r="C36" s="416" t="s">
        <v>503</v>
      </c>
      <c r="D36" s="416" t="s">
        <v>538</v>
      </c>
      <c r="E36" s="416" t="s">
        <v>537</v>
      </c>
      <c r="F36" s="416"/>
      <c r="G36" s="416"/>
      <c r="H36" s="418"/>
      <c r="I36" s="418"/>
      <c r="J36" s="419"/>
      <c r="K36" s="416"/>
      <c r="L36" s="416"/>
      <c r="M36" s="416" t="s">
        <v>348</v>
      </c>
      <c r="N36" s="423">
        <v>1</v>
      </c>
      <c r="O36" s="421">
        <v>2</v>
      </c>
      <c r="P36" s="416" t="s">
        <v>496</v>
      </c>
      <c r="Q36" s="422">
        <v>3</v>
      </c>
      <c r="R36" s="423">
        <f t="shared" si="0"/>
        <v>0</v>
      </c>
      <c r="S36" s="424">
        <f t="shared" si="1"/>
        <v>0</v>
      </c>
      <c r="T36" s="424">
        <f t="shared" si="2"/>
        <v>1</v>
      </c>
      <c r="W36" s="425">
        <f t="shared" si="3"/>
        <v>36</v>
      </c>
    </row>
    <row r="37" spans="1:23" s="426" customFormat="1" hidden="1" x14ac:dyDescent="0.25">
      <c r="A37" s="416" t="s">
        <v>536</v>
      </c>
      <c r="B37" s="416" t="s">
        <v>532</v>
      </c>
      <c r="C37" s="416" t="s">
        <v>493</v>
      </c>
      <c r="D37" s="416" t="s">
        <v>535</v>
      </c>
      <c r="E37" s="416" t="s">
        <v>534</v>
      </c>
      <c r="F37" s="416"/>
      <c r="G37" s="416"/>
      <c r="H37" s="418"/>
      <c r="I37" s="418"/>
      <c r="J37" s="419"/>
      <c r="K37" s="416"/>
      <c r="L37" s="416"/>
      <c r="M37" s="416" t="s">
        <v>348</v>
      </c>
      <c r="N37" s="423">
        <v>1</v>
      </c>
      <c r="O37" s="421">
        <v>2</v>
      </c>
      <c r="P37" s="416"/>
      <c r="Q37" s="422">
        <v>3</v>
      </c>
      <c r="R37" s="423">
        <f t="shared" si="0"/>
        <v>0</v>
      </c>
      <c r="S37" s="424">
        <f t="shared" si="1"/>
        <v>0</v>
      </c>
      <c r="T37" s="424">
        <f t="shared" si="2"/>
        <v>1</v>
      </c>
      <c r="W37" s="425">
        <f t="shared" si="3"/>
        <v>36</v>
      </c>
    </row>
    <row r="38" spans="1:23" hidden="1" x14ac:dyDescent="0.25">
      <c r="A38" s="92" t="s">
        <v>529</v>
      </c>
      <c r="B38" s="92" t="s">
        <v>528</v>
      </c>
      <c r="C38" s="92" t="s">
        <v>493</v>
      </c>
      <c r="E38" s="92" t="s">
        <v>527</v>
      </c>
      <c r="F38" s="92" t="s">
        <v>355</v>
      </c>
      <c r="G38" s="151">
        <v>39072</v>
      </c>
      <c r="H38" s="108">
        <v>21</v>
      </c>
      <c r="I38" s="108">
        <v>12</v>
      </c>
      <c r="J38" s="107">
        <v>2006</v>
      </c>
      <c r="K38" s="92" t="s">
        <v>30</v>
      </c>
      <c r="L38" s="92">
        <v>30324</v>
      </c>
      <c r="M38" s="92" t="s">
        <v>348</v>
      </c>
      <c r="N38" s="106">
        <v>7537.16</v>
      </c>
      <c r="O38" s="270">
        <v>2</v>
      </c>
      <c r="P38" s="270"/>
      <c r="Q38" s="103">
        <v>3</v>
      </c>
      <c r="R38" s="106">
        <f t="shared" si="0"/>
        <v>209.33777777777777</v>
      </c>
      <c r="S38" s="105">
        <f t="shared" si="1"/>
        <v>7536.16</v>
      </c>
      <c r="T38" s="105">
        <f t="shared" si="2"/>
        <v>1</v>
      </c>
      <c r="U38" s="91">
        <v>9065</v>
      </c>
      <c r="W38" s="115">
        <f t="shared" si="3"/>
        <v>36</v>
      </c>
    </row>
    <row r="39" spans="1:23" s="426" customFormat="1" hidden="1" x14ac:dyDescent="0.25">
      <c r="A39" s="416" t="s">
        <v>526</v>
      </c>
      <c r="B39" s="416" t="s">
        <v>525</v>
      </c>
      <c r="C39" s="416" t="s">
        <v>503</v>
      </c>
      <c r="D39" s="416" t="s">
        <v>524</v>
      </c>
      <c r="E39" s="416" t="s">
        <v>523</v>
      </c>
      <c r="F39" s="416" t="s">
        <v>355</v>
      </c>
      <c r="G39" s="417">
        <v>39072</v>
      </c>
      <c r="H39" s="418">
        <v>21</v>
      </c>
      <c r="I39" s="418">
        <v>12</v>
      </c>
      <c r="J39" s="419">
        <v>2006</v>
      </c>
      <c r="K39" s="416" t="s">
        <v>30</v>
      </c>
      <c r="L39" s="416">
        <v>30324</v>
      </c>
      <c r="M39" s="416" t="s">
        <v>348</v>
      </c>
      <c r="N39" s="423">
        <v>3316.16</v>
      </c>
      <c r="O39" s="421">
        <v>2</v>
      </c>
      <c r="P39" s="421"/>
      <c r="Q39" s="422">
        <v>3</v>
      </c>
      <c r="R39" s="423">
        <f t="shared" ref="R39:R56" si="4">(((N39)-1)/3)/12</f>
        <v>92.087777777777774</v>
      </c>
      <c r="S39" s="424">
        <f t="shared" ref="S39:S56" si="5">R39*W39</f>
        <v>3315.16</v>
      </c>
      <c r="T39" s="424">
        <f t="shared" ref="T39:T56" si="6">N39-S39</f>
        <v>1</v>
      </c>
      <c r="U39" s="426">
        <v>9065</v>
      </c>
      <c r="W39" s="425">
        <f t="shared" ref="W39:W70" si="7">IF((DATEDIF(G39,W$4,"m"))&gt;=36,36,(DATEDIF(G39,W$4,"m")))</f>
        <v>36</v>
      </c>
    </row>
    <row r="40" spans="1:23" hidden="1" x14ac:dyDescent="0.25">
      <c r="A40" s="92" t="s">
        <v>522</v>
      </c>
      <c r="B40" s="92" t="s">
        <v>521</v>
      </c>
      <c r="C40" s="92" t="s">
        <v>520</v>
      </c>
      <c r="D40" s="92" t="s">
        <v>519</v>
      </c>
      <c r="E40" s="92" t="s">
        <v>518</v>
      </c>
      <c r="F40" s="92" t="s">
        <v>355</v>
      </c>
      <c r="G40" s="151">
        <v>38785</v>
      </c>
      <c r="H40" s="108">
        <v>9</v>
      </c>
      <c r="I40" s="108">
        <v>3</v>
      </c>
      <c r="J40" s="107">
        <v>2006</v>
      </c>
      <c r="K40" s="92" t="s">
        <v>30</v>
      </c>
      <c r="L40" s="92">
        <v>21718</v>
      </c>
      <c r="M40" s="92" t="s">
        <v>348</v>
      </c>
      <c r="N40" s="106">
        <v>29750</v>
      </c>
      <c r="O40" s="270">
        <v>2</v>
      </c>
      <c r="P40" s="270" t="s">
        <v>517</v>
      </c>
      <c r="Q40" s="103">
        <v>3</v>
      </c>
      <c r="R40" s="106">
        <f t="shared" si="4"/>
        <v>826.3611111111112</v>
      </c>
      <c r="S40" s="105">
        <f t="shared" si="5"/>
        <v>29749.000000000004</v>
      </c>
      <c r="T40" s="105">
        <f t="shared" si="6"/>
        <v>0.99999999999636202</v>
      </c>
      <c r="U40" s="91">
        <v>8079</v>
      </c>
      <c r="W40" s="115">
        <f t="shared" si="7"/>
        <v>36</v>
      </c>
    </row>
    <row r="41" spans="1:23" hidden="1" x14ac:dyDescent="0.25">
      <c r="A41" s="92" t="s">
        <v>516</v>
      </c>
      <c r="B41" s="92" t="s">
        <v>515</v>
      </c>
      <c r="C41" s="92" t="s">
        <v>503</v>
      </c>
      <c r="D41" s="92">
        <v>5590</v>
      </c>
      <c r="E41" s="92" t="s">
        <v>514</v>
      </c>
      <c r="F41" s="92" t="s">
        <v>513</v>
      </c>
      <c r="G41" s="151" t="str">
        <f t="shared" ref="G41:G55" si="8">CONCATENATE(H41,"/",I41,"/",J41,)</f>
        <v>26/10/2007</v>
      </c>
      <c r="H41" s="108">
        <v>26</v>
      </c>
      <c r="I41" s="108">
        <v>10</v>
      </c>
      <c r="J41" s="107">
        <v>2007</v>
      </c>
      <c r="K41" s="92" t="s">
        <v>30</v>
      </c>
      <c r="L41" s="92">
        <v>16714</v>
      </c>
      <c r="M41" s="92" t="s">
        <v>348</v>
      </c>
      <c r="N41" s="106">
        <v>14330</v>
      </c>
      <c r="O41" s="270"/>
      <c r="P41" s="270"/>
      <c r="Q41" s="91">
        <v>3</v>
      </c>
      <c r="R41" s="106">
        <f t="shared" si="4"/>
        <v>398.02777777777777</v>
      </c>
      <c r="S41" s="105">
        <f t="shared" si="5"/>
        <v>14329</v>
      </c>
      <c r="T41" s="105">
        <f t="shared" si="6"/>
        <v>1</v>
      </c>
      <c r="U41" s="91">
        <v>56</v>
      </c>
      <c r="W41" s="115">
        <f t="shared" si="7"/>
        <v>36</v>
      </c>
    </row>
    <row r="42" spans="1:23" hidden="1" x14ac:dyDescent="0.25">
      <c r="A42" s="92" t="s">
        <v>512</v>
      </c>
      <c r="B42" s="92" t="s">
        <v>499</v>
      </c>
      <c r="C42" s="92" t="s">
        <v>493</v>
      </c>
      <c r="D42" s="92" t="s">
        <v>509</v>
      </c>
      <c r="F42" s="92" t="s">
        <v>355</v>
      </c>
      <c r="G42" s="151" t="str">
        <f t="shared" si="8"/>
        <v>16/10/2007</v>
      </c>
      <c r="H42" s="108">
        <v>16</v>
      </c>
      <c r="I42" s="108">
        <v>10</v>
      </c>
      <c r="J42" s="107">
        <v>2007</v>
      </c>
      <c r="K42" s="92" t="s">
        <v>30</v>
      </c>
      <c r="L42" s="92">
        <v>2845</v>
      </c>
      <c r="M42" s="92" t="s">
        <v>348</v>
      </c>
      <c r="N42" s="160">
        <v>44650</v>
      </c>
      <c r="O42" s="270"/>
      <c r="P42" s="270"/>
      <c r="Q42" s="91">
        <v>3</v>
      </c>
      <c r="R42" s="106">
        <f t="shared" si="4"/>
        <v>1240.25</v>
      </c>
      <c r="S42" s="105">
        <f t="shared" si="5"/>
        <v>44649</v>
      </c>
      <c r="T42" s="105">
        <f t="shared" si="6"/>
        <v>1</v>
      </c>
      <c r="U42" s="91">
        <v>57</v>
      </c>
      <c r="W42" s="115">
        <f t="shared" si="7"/>
        <v>36</v>
      </c>
    </row>
    <row r="43" spans="1:23" hidden="1" x14ac:dyDescent="0.25">
      <c r="A43" s="92" t="s">
        <v>511</v>
      </c>
      <c r="B43" s="92" t="s">
        <v>499</v>
      </c>
      <c r="C43" s="92" t="s">
        <v>493</v>
      </c>
      <c r="D43" s="92" t="s">
        <v>509</v>
      </c>
      <c r="F43" s="92" t="s">
        <v>355</v>
      </c>
      <c r="G43" s="151" t="str">
        <f t="shared" si="8"/>
        <v>16/10/2007</v>
      </c>
      <c r="H43" s="108">
        <v>16</v>
      </c>
      <c r="I43" s="108">
        <v>10</v>
      </c>
      <c r="J43" s="107">
        <v>2007</v>
      </c>
      <c r="K43" s="92" t="s">
        <v>30</v>
      </c>
      <c r="L43" s="92">
        <v>2845</v>
      </c>
      <c r="M43" s="92" t="s">
        <v>348</v>
      </c>
      <c r="N43" s="160">
        <v>44650</v>
      </c>
      <c r="O43" s="270"/>
      <c r="P43" s="270"/>
      <c r="Q43" s="91">
        <v>3</v>
      </c>
      <c r="R43" s="106">
        <f t="shared" si="4"/>
        <v>1240.25</v>
      </c>
      <c r="S43" s="105">
        <f t="shared" si="5"/>
        <v>44649</v>
      </c>
      <c r="T43" s="105">
        <f t="shared" si="6"/>
        <v>1</v>
      </c>
      <c r="U43" s="91">
        <v>57</v>
      </c>
      <c r="W43" s="115">
        <f t="shared" si="7"/>
        <v>36</v>
      </c>
    </row>
    <row r="44" spans="1:23" hidden="1" x14ac:dyDescent="0.25">
      <c r="A44" s="92" t="s">
        <v>510</v>
      </c>
      <c r="B44" s="92" t="s">
        <v>499</v>
      </c>
      <c r="C44" s="92" t="s">
        <v>493</v>
      </c>
      <c r="D44" s="92" t="s">
        <v>509</v>
      </c>
      <c r="F44" s="92" t="s">
        <v>355</v>
      </c>
      <c r="G44" s="151" t="str">
        <f t="shared" si="8"/>
        <v>16/10/2007</v>
      </c>
      <c r="H44" s="108">
        <v>16</v>
      </c>
      <c r="I44" s="108">
        <v>10</v>
      </c>
      <c r="J44" s="107">
        <v>2007</v>
      </c>
      <c r="K44" s="92" t="s">
        <v>30</v>
      </c>
      <c r="L44" s="92">
        <v>2845</v>
      </c>
      <c r="M44" s="92" t="s">
        <v>348</v>
      </c>
      <c r="N44" s="160">
        <v>44650</v>
      </c>
      <c r="O44" s="270"/>
      <c r="P44" s="270"/>
      <c r="Q44" s="91">
        <v>3</v>
      </c>
      <c r="R44" s="106">
        <f t="shared" si="4"/>
        <v>1240.25</v>
      </c>
      <c r="S44" s="105">
        <f t="shared" si="5"/>
        <v>44649</v>
      </c>
      <c r="T44" s="105">
        <f t="shared" si="6"/>
        <v>1</v>
      </c>
      <c r="U44" s="91">
        <v>57</v>
      </c>
      <c r="W44" s="115">
        <f t="shared" si="7"/>
        <v>36</v>
      </c>
    </row>
    <row r="45" spans="1:23" hidden="1" x14ac:dyDescent="0.25">
      <c r="A45" s="92" t="s">
        <v>508</v>
      </c>
      <c r="B45" s="92" t="s">
        <v>494</v>
      </c>
      <c r="C45" s="92" t="s">
        <v>493</v>
      </c>
      <c r="F45" s="92" t="s">
        <v>355</v>
      </c>
      <c r="G45" s="151" t="str">
        <f t="shared" si="8"/>
        <v>16/10/2007</v>
      </c>
      <c r="H45" s="108">
        <v>16</v>
      </c>
      <c r="I45" s="108">
        <v>10</v>
      </c>
      <c r="J45" s="107">
        <v>2007</v>
      </c>
      <c r="K45" s="92" t="s">
        <v>30</v>
      </c>
      <c r="L45" s="92">
        <v>2845</v>
      </c>
      <c r="M45" s="92" t="s">
        <v>348</v>
      </c>
      <c r="N45" s="160">
        <v>8440</v>
      </c>
      <c r="O45" s="270"/>
      <c r="P45" s="270"/>
      <c r="Q45" s="91">
        <v>3</v>
      </c>
      <c r="R45" s="106">
        <f t="shared" si="4"/>
        <v>234.41666666666666</v>
      </c>
      <c r="S45" s="105">
        <f t="shared" si="5"/>
        <v>8439</v>
      </c>
      <c r="T45" s="105">
        <f t="shared" si="6"/>
        <v>1</v>
      </c>
      <c r="U45" s="91">
        <v>57</v>
      </c>
      <c r="W45" s="115">
        <f t="shared" si="7"/>
        <v>36</v>
      </c>
    </row>
    <row r="46" spans="1:23" hidden="1" x14ac:dyDescent="0.25">
      <c r="A46" s="92" t="s">
        <v>507</v>
      </c>
      <c r="B46" s="92" t="s">
        <v>494</v>
      </c>
      <c r="C46" s="92" t="s">
        <v>493</v>
      </c>
      <c r="F46" s="92" t="s">
        <v>355</v>
      </c>
      <c r="G46" s="151" t="str">
        <f t="shared" si="8"/>
        <v>16/10/2007</v>
      </c>
      <c r="H46" s="108">
        <v>16</v>
      </c>
      <c r="I46" s="108">
        <v>10</v>
      </c>
      <c r="J46" s="107">
        <v>2007</v>
      </c>
      <c r="K46" s="92" t="s">
        <v>30</v>
      </c>
      <c r="L46" s="92">
        <v>2845</v>
      </c>
      <c r="M46" s="92" t="s">
        <v>348</v>
      </c>
      <c r="N46" s="160">
        <v>8440</v>
      </c>
      <c r="O46" s="270"/>
      <c r="P46" s="270"/>
      <c r="Q46" s="91">
        <v>3</v>
      </c>
      <c r="R46" s="106">
        <f t="shared" si="4"/>
        <v>234.41666666666666</v>
      </c>
      <c r="S46" s="105">
        <f t="shared" si="5"/>
        <v>8439</v>
      </c>
      <c r="T46" s="105">
        <f t="shared" si="6"/>
        <v>1</v>
      </c>
      <c r="U46" s="91">
        <v>57</v>
      </c>
      <c r="W46" s="115">
        <f t="shared" si="7"/>
        <v>36</v>
      </c>
    </row>
    <row r="47" spans="1:23" hidden="1" x14ac:dyDescent="0.25">
      <c r="A47" s="92" t="s">
        <v>506</v>
      </c>
      <c r="B47" s="92" t="s">
        <v>494</v>
      </c>
      <c r="C47" s="92" t="s">
        <v>493</v>
      </c>
      <c r="F47" s="92" t="s">
        <v>355</v>
      </c>
      <c r="G47" s="151" t="str">
        <f t="shared" si="8"/>
        <v>16/10/2007</v>
      </c>
      <c r="H47" s="108">
        <v>16</v>
      </c>
      <c r="I47" s="108">
        <v>10</v>
      </c>
      <c r="J47" s="107">
        <v>2007</v>
      </c>
      <c r="K47" s="92" t="s">
        <v>30</v>
      </c>
      <c r="L47" s="92">
        <v>2845</v>
      </c>
      <c r="M47" s="92" t="s">
        <v>348</v>
      </c>
      <c r="N47" s="160">
        <v>8440</v>
      </c>
      <c r="O47" s="270"/>
      <c r="P47" s="270"/>
      <c r="Q47" s="91">
        <v>3</v>
      </c>
      <c r="R47" s="106">
        <f t="shared" si="4"/>
        <v>234.41666666666666</v>
      </c>
      <c r="S47" s="105">
        <f t="shared" si="5"/>
        <v>8439</v>
      </c>
      <c r="T47" s="105">
        <f t="shared" si="6"/>
        <v>1</v>
      </c>
      <c r="U47" s="91">
        <v>57</v>
      </c>
      <c r="W47" s="115">
        <f t="shared" si="7"/>
        <v>36</v>
      </c>
    </row>
    <row r="48" spans="1:23" s="442" customFormat="1" hidden="1" x14ac:dyDescent="0.25">
      <c r="A48" s="434" t="s">
        <v>505</v>
      </c>
      <c r="B48" s="434" t="s">
        <v>504</v>
      </c>
      <c r="C48" s="434" t="s">
        <v>503</v>
      </c>
      <c r="D48" s="434" t="s">
        <v>502</v>
      </c>
      <c r="E48" s="434"/>
      <c r="F48" s="434" t="s">
        <v>501</v>
      </c>
      <c r="G48" s="435" t="str">
        <f t="shared" si="8"/>
        <v>5/3/2007</v>
      </c>
      <c r="H48" s="436">
        <v>5</v>
      </c>
      <c r="I48" s="436">
        <v>3</v>
      </c>
      <c r="J48" s="437">
        <v>2007</v>
      </c>
      <c r="K48" s="434" t="s">
        <v>30</v>
      </c>
      <c r="L48" s="434">
        <v>38777</v>
      </c>
      <c r="M48" s="434" t="s">
        <v>348</v>
      </c>
      <c r="N48" s="444">
        <v>2552</v>
      </c>
      <c r="O48" s="439"/>
      <c r="P48" s="439"/>
      <c r="Q48" s="442">
        <v>3</v>
      </c>
      <c r="R48" s="438">
        <f t="shared" si="4"/>
        <v>70.861111111111114</v>
      </c>
      <c r="S48" s="441">
        <f t="shared" si="5"/>
        <v>2551</v>
      </c>
      <c r="T48" s="441">
        <f t="shared" si="6"/>
        <v>1</v>
      </c>
      <c r="U48" s="442">
        <v>9495</v>
      </c>
      <c r="W48" s="443">
        <f t="shared" si="7"/>
        <v>36</v>
      </c>
    </row>
    <row r="49" spans="1:23" hidden="1" x14ac:dyDescent="0.25">
      <c r="A49" s="92" t="s">
        <v>500</v>
      </c>
      <c r="B49" s="92" t="s">
        <v>499</v>
      </c>
      <c r="C49" s="92" t="s">
        <v>493</v>
      </c>
      <c r="D49" s="92" t="s">
        <v>498</v>
      </c>
      <c r="E49" s="92" t="s">
        <v>497</v>
      </c>
      <c r="F49" s="92" t="s">
        <v>355</v>
      </c>
      <c r="G49" s="151" t="str">
        <f t="shared" si="8"/>
        <v>3/4/2007</v>
      </c>
      <c r="H49" s="108">
        <v>3</v>
      </c>
      <c r="I49" s="108">
        <v>4</v>
      </c>
      <c r="J49" s="107">
        <v>2007</v>
      </c>
      <c r="K49" s="92" t="s">
        <v>30</v>
      </c>
      <c r="L49" s="92">
        <v>786</v>
      </c>
      <c r="M49" s="92" t="s">
        <v>348</v>
      </c>
      <c r="N49" s="160">
        <v>26955</v>
      </c>
      <c r="O49" s="270"/>
      <c r="P49" s="270" t="s">
        <v>496</v>
      </c>
      <c r="Q49" s="91">
        <v>3</v>
      </c>
      <c r="R49" s="106">
        <f t="shared" si="4"/>
        <v>748.72222222222217</v>
      </c>
      <c r="S49" s="105">
        <f t="shared" si="5"/>
        <v>26954</v>
      </c>
      <c r="T49" s="105">
        <f t="shared" si="6"/>
        <v>1</v>
      </c>
      <c r="U49" s="91">
        <v>9485</v>
      </c>
      <c r="W49" s="115">
        <f t="shared" si="7"/>
        <v>36</v>
      </c>
    </row>
    <row r="50" spans="1:23" hidden="1" x14ac:dyDescent="0.25">
      <c r="A50" s="92" t="s">
        <v>495</v>
      </c>
      <c r="B50" s="92" t="s">
        <v>494</v>
      </c>
      <c r="C50" s="92" t="s">
        <v>493</v>
      </c>
      <c r="D50" s="92" t="s">
        <v>492</v>
      </c>
      <c r="E50" s="92" t="s">
        <v>491</v>
      </c>
      <c r="F50" s="92" t="s">
        <v>355</v>
      </c>
      <c r="G50" s="151" t="str">
        <f t="shared" si="8"/>
        <v>3/4/2007</v>
      </c>
      <c r="H50" s="108">
        <v>3</v>
      </c>
      <c r="I50" s="108">
        <v>4</v>
      </c>
      <c r="J50" s="107">
        <v>2007</v>
      </c>
      <c r="K50" s="92" t="s">
        <v>30</v>
      </c>
      <c r="L50" s="92">
        <v>786</v>
      </c>
      <c r="M50" s="92" t="s">
        <v>348</v>
      </c>
      <c r="N50" s="160">
        <v>8059.5</v>
      </c>
      <c r="O50" s="270"/>
      <c r="P50" s="270" t="s">
        <v>277</v>
      </c>
      <c r="Q50" s="91">
        <v>3</v>
      </c>
      <c r="R50" s="106">
        <f t="shared" si="4"/>
        <v>223.8472222222222</v>
      </c>
      <c r="S50" s="105">
        <f t="shared" si="5"/>
        <v>8058.4999999999991</v>
      </c>
      <c r="T50" s="105">
        <f t="shared" si="6"/>
        <v>1.0000000000009095</v>
      </c>
      <c r="U50" s="91">
        <v>9485</v>
      </c>
      <c r="W50" s="115">
        <f t="shared" si="7"/>
        <v>36</v>
      </c>
    </row>
    <row r="51" spans="1:23" hidden="1" x14ac:dyDescent="0.25">
      <c r="A51" s="92" t="s">
        <v>490</v>
      </c>
      <c r="B51" s="92" t="s">
        <v>489</v>
      </c>
      <c r="F51" s="92" t="s">
        <v>477</v>
      </c>
      <c r="G51" s="151" t="str">
        <f t="shared" si="8"/>
        <v>13/3/2007</v>
      </c>
      <c r="H51" s="108">
        <v>13</v>
      </c>
      <c r="I51" s="108">
        <v>3</v>
      </c>
      <c r="J51" s="107">
        <v>2007</v>
      </c>
      <c r="K51" s="92" t="s">
        <v>482</v>
      </c>
      <c r="L51" s="92">
        <v>1762</v>
      </c>
      <c r="M51" s="92" t="s">
        <v>348</v>
      </c>
      <c r="N51" s="160">
        <v>12664.04</v>
      </c>
      <c r="O51" s="270"/>
      <c r="P51" s="270"/>
      <c r="Q51" s="91">
        <v>3</v>
      </c>
      <c r="R51" s="106">
        <f t="shared" si="4"/>
        <v>351.75111111111113</v>
      </c>
      <c r="S51" s="105">
        <f t="shared" si="5"/>
        <v>12663.04</v>
      </c>
      <c r="T51" s="105">
        <f t="shared" si="6"/>
        <v>1</v>
      </c>
      <c r="U51" s="91">
        <v>9390</v>
      </c>
      <c r="W51" s="115">
        <f t="shared" si="7"/>
        <v>36</v>
      </c>
    </row>
    <row r="52" spans="1:23" hidden="1" x14ac:dyDescent="0.25">
      <c r="A52" s="92" t="s">
        <v>488</v>
      </c>
      <c r="B52" s="92" t="s">
        <v>487</v>
      </c>
      <c r="F52" s="92" t="s">
        <v>477</v>
      </c>
      <c r="G52" s="151" t="str">
        <f t="shared" si="8"/>
        <v>13/3/2007</v>
      </c>
      <c r="H52" s="108">
        <v>13</v>
      </c>
      <c r="I52" s="108">
        <v>3</v>
      </c>
      <c r="J52" s="107">
        <v>2007</v>
      </c>
      <c r="K52" s="92" t="s">
        <v>482</v>
      </c>
      <c r="L52" s="92">
        <v>1762</v>
      </c>
      <c r="M52" s="92" t="s">
        <v>348</v>
      </c>
      <c r="N52" s="106">
        <v>33301.74</v>
      </c>
      <c r="Q52" s="91">
        <v>3</v>
      </c>
      <c r="R52" s="106">
        <f t="shared" si="4"/>
        <v>925.02055555555546</v>
      </c>
      <c r="S52" s="105">
        <f t="shared" si="5"/>
        <v>33300.74</v>
      </c>
      <c r="T52" s="105">
        <f t="shared" si="6"/>
        <v>1</v>
      </c>
      <c r="U52" s="91">
        <v>9390</v>
      </c>
      <c r="W52" s="115">
        <f t="shared" si="7"/>
        <v>36</v>
      </c>
    </row>
    <row r="53" spans="1:23" hidden="1" x14ac:dyDescent="0.25">
      <c r="A53" s="92" t="s">
        <v>486</v>
      </c>
      <c r="B53" s="92" t="s">
        <v>485</v>
      </c>
      <c r="C53" s="92" t="s">
        <v>484</v>
      </c>
      <c r="D53" s="92" t="s">
        <v>483</v>
      </c>
      <c r="F53" s="92" t="s">
        <v>477</v>
      </c>
      <c r="G53" s="151" t="str">
        <f t="shared" si="8"/>
        <v>13/3/2007</v>
      </c>
      <c r="H53" s="108">
        <v>13</v>
      </c>
      <c r="I53" s="108">
        <v>3</v>
      </c>
      <c r="J53" s="107">
        <v>2007</v>
      </c>
      <c r="K53" s="92" t="s">
        <v>482</v>
      </c>
      <c r="L53" s="92">
        <v>1762</v>
      </c>
      <c r="M53" s="92" t="s">
        <v>348</v>
      </c>
      <c r="N53" s="160">
        <v>156423.67999999999</v>
      </c>
      <c r="Q53" s="91">
        <v>3</v>
      </c>
      <c r="R53" s="106">
        <f t="shared" si="4"/>
        <v>4345.0744444444445</v>
      </c>
      <c r="S53" s="105">
        <f t="shared" si="5"/>
        <v>156422.68</v>
      </c>
      <c r="T53" s="105">
        <f t="shared" si="6"/>
        <v>1</v>
      </c>
      <c r="U53" s="91">
        <v>9390</v>
      </c>
      <c r="W53" s="115">
        <f t="shared" si="7"/>
        <v>36</v>
      </c>
    </row>
    <row r="54" spans="1:23" hidden="1" x14ac:dyDescent="0.25">
      <c r="A54" s="92" t="s">
        <v>481</v>
      </c>
      <c r="B54" s="92" t="s">
        <v>480</v>
      </c>
      <c r="F54" s="92" t="s">
        <v>477</v>
      </c>
      <c r="G54" s="151" t="str">
        <f t="shared" si="8"/>
        <v>5/6/2007</v>
      </c>
      <c r="H54" s="108">
        <v>5</v>
      </c>
      <c r="I54" s="108">
        <v>6</v>
      </c>
      <c r="J54" s="107">
        <v>2007</v>
      </c>
      <c r="K54" s="92" t="s">
        <v>30</v>
      </c>
      <c r="L54" s="92">
        <v>3929</v>
      </c>
      <c r="M54" s="92" t="s">
        <v>348</v>
      </c>
      <c r="N54" s="106">
        <v>16739.07</v>
      </c>
      <c r="Q54" s="91">
        <v>3</v>
      </c>
      <c r="R54" s="106">
        <f t="shared" si="4"/>
        <v>464.94638888888886</v>
      </c>
      <c r="S54" s="105">
        <f t="shared" si="5"/>
        <v>16738.07</v>
      </c>
      <c r="T54" s="105">
        <f t="shared" si="6"/>
        <v>1</v>
      </c>
      <c r="U54" s="91">
        <v>9879</v>
      </c>
      <c r="W54" s="115">
        <f t="shared" si="7"/>
        <v>36</v>
      </c>
    </row>
    <row r="55" spans="1:23" hidden="1" x14ac:dyDescent="0.25">
      <c r="A55" s="92" t="s">
        <v>479</v>
      </c>
      <c r="B55" s="92" t="s">
        <v>478</v>
      </c>
      <c r="F55" s="92" t="s">
        <v>477</v>
      </c>
      <c r="G55" s="151" t="str">
        <f t="shared" si="8"/>
        <v>8/8/2007</v>
      </c>
      <c r="H55" s="108">
        <v>8</v>
      </c>
      <c r="I55" s="108">
        <v>8</v>
      </c>
      <c r="J55" s="107">
        <v>2007</v>
      </c>
      <c r="K55" s="92" t="s">
        <v>30</v>
      </c>
      <c r="L55" s="92">
        <v>3929</v>
      </c>
      <c r="M55" s="92" t="s">
        <v>348</v>
      </c>
      <c r="N55" s="106">
        <f>14698.6+1.43</f>
        <v>14700.03</v>
      </c>
      <c r="Q55" s="91">
        <v>3</v>
      </c>
      <c r="R55" s="106">
        <f t="shared" si="4"/>
        <v>408.30638888888893</v>
      </c>
      <c r="S55" s="105">
        <f t="shared" si="5"/>
        <v>14699.030000000002</v>
      </c>
      <c r="T55" s="105">
        <f t="shared" si="6"/>
        <v>0.99999999999818101</v>
      </c>
      <c r="U55" s="91">
        <v>9879</v>
      </c>
      <c r="W55" s="115">
        <f t="shared" si="7"/>
        <v>36</v>
      </c>
    </row>
    <row r="56" spans="1:23" hidden="1" x14ac:dyDescent="0.25">
      <c r="A56" s="91"/>
      <c r="B56" s="383" t="s">
        <v>2369</v>
      </c>
      <c r="C56" s="383" t="s">
        <v>503</v>
      </c>
      <c r="D56" s="383" t="s">
        <v>2370</v>
      </c>
      <c r="E56" s="383" t="s">
        <v>2371</v>
      </c>
      <c r="F56" s="383" t="s">
        <v>363</v>
      </c>
      <c r="G56" s="151">
        <v>39531</v>
      </c>
      <c r="H56" s="384">
        <v>24</v>
      </c>
      <c r="I56" s="384">
        <v>3</v>
      </c>
      <c r="J56" s="385">
        <v>2008</v>
      </c>
      <c r="K56" s="383" t="s">
        <v>30</v>
      </c>
      <c r="L56" s="383">
        <v>12906</v>
      </c>
      <c r="M56" s="383" t="s">
        <v>348</v>
      </c>
      <c r="N56" s="386">
        <v>8770.76</v>
      </c>
      <c r="O56" s="387"/>
      <c r="P56" s="383" t="s">
        <v>2414</v>
      </c>
      <c r="Q56" s="388">
        <v>3</v>
      </c>
      <c r="R56" s="106">
        <f t="shared" si="4"/>
        <v>243.60444444444445</v>
      </c>
      <c r="S56" s="105">
        <f t="shared" si="5"/>
        <v>8769.76</v>
      </c>
      <c r="T56" s="105">
        <f t="shared" si="6"/>
        <v>1</v>
      </c>
      <c r="U56" s="91">
        <v>10560</v>
      </c>
      <c r="W56" s="115">
        <f t="shared" si="7"/>
        <v>36</v>
      </c>
    </row>
    <row r="57" spans="1:23" hidden="1" x14ac:dyDescent="0.25">
      <c r="A57" s="91"/>
      <c r="B57" s="383" t="s">
        <v>2369</v>
      </c>
      <c r="C57" s="383" t="s">
        <v>503</v>
      </c>
      <c r="D57" s="383" t="s">
        <v>2370</v>
      </c>
      <c r="E57" s="383" t="s">
        <v>2372</v>
      </c>
      <c r="F57" s="383" t="s">
        <v>363</v>
      </c>
      <c r="G57" s="151">
        <v>39531</v>
      </c>
      <c r="H57" s="384">
        <v>24</v>
      </c>
      <c r="I57" s="384">
        <v>3</v>
      </c>
      <c r="J57" s="385">
        <v>2008</v>
      </c>
      <c r="K57" s="383" t="s">
        <v>30</v>
      </c>
      <c r="L57" s="383">
        <v>12906</v>
      </c>
      <c r="M57" s="383" t="s">
        <v>348</v>
      </c>
      <c r="N57" s="386">
        <v>8770.76</v>
      </c>
      <c r="O57" s="387"/>
      <c r="P57" s="383" t="s">
        <v>2415</v>
      </c>
      <c r="Q57" s="388">
        <v>3</v>
      </c>
      <c r="R57" s="106">
        <f t="shared" ref="R57:R119" si="9">(((N57)-1)/3)/12</f>
        <v>243.60444444444445</v>
      </c>
      <c r="S57" s="105">
        <f t="shared" ref="S57:S119" si="10">R57*W57</f>
        <v>8769.76</v>
      </c>
      <c r="T57" s="105">
        <f t="shared" ref="T57:T119" si="11">N57-S57</f>
        <v>1</v>
      </c>
      <c r="U57" s="91">
        <v>10560</v>
      </c>
      <c r="W57" s="115">
        <f t="shared" si="7"/>
        <v>36</v>
      </c>
    </row>
    <row r="58" spans="1:23" hidden="1" x14ac:dyDescent="0.25">
      <c r="A58" s="91"/>
      <c r="B58" s="383" t="s">
        <v>2369</v>
      </c>
      <c r="C58" s="383" t="s">
        <v>503</v>
      </c>
      <c r="D58" s="383" t="s">
        <v>2370</v>
      </c>
      <c r="E58" s="383" t="s">
        <v>2373</v>
      </c>
      <c r="F58" s="383" t="s">
        <v>363</v>
      </c>
      <c r="G58" s="151">
        <v>39531</v>
      </c>
      <c r="H58" s="384">
        <v>24</v>
      </c>
      <c r="I58" s="384">
        <v>3</v>
      </c>
      <c r="J58" s="385">
        <v>2008</v>
      </c>
      <c r="K58" s="383" t="s">
        <v>30</v>
      </c>
      <c r="L58" s="383">
        <v>12906</v>
      </c>
      <c r="M58" s="383" t="s">
        <v>348</v>
      </c>
      <c r="N58" s="386">
        <v>8770.76</v>
      </c>
      <c r="O58" s="387"/>
      <c r="P58" s="383" t="s">
        <v>2416</v>
      </c>
      <c r="Q58" s="388">
        <v>3</v>
      </c>
      <c r="R58" s="106">
        <f t="shared" si="9"/>
        <v>243.60444444444445</v>
      </c>
      <c r="S58" s="105">
        <f t="shared" si="10"/>
        <v>8769.76</v>
      </c>
      <c r="T58" s="105">
        <f t="shared" si="11"/>
        <v>1</v>
      </c>
      <c r="U58" s="91">
        <v>10560</v>
      </c>
      <c r="W58" s="115">
        <f t="shared" si="7"/>
        <v>36</v>
      </c>
    </row>
    <row r="59" spans="1:23" hidden="1" x14ac:dyDescent="0.25">
      <c r="A59" s="91"/>
      <c r="B59" s="383" t="s">
        <v>2369</v>
      </c>
      <c r="C59" s="383" t="s">
        <v>503</v>
      </c>
      <c r="D59" s="383" t="s">
        <v>2370</v>
      </c>
      <c r="E59" s="383" t="s">
        <v>2374</v>
      </c>
      <c r="F59" s="383" t="s">
        <v>363</v>
      </c>
      <c r="G59" s="151">
        <v>39531</v>
      </c>
      <c r="H59" s="384">
        <v>24</v>
      </c>
      <c r="I59" s="384">
        <v>3</v>
      </c>
      <c r="J59" s="385">
        <v>2008</v>
      </c>
      <c r="K59" s="383" t="s">
        <v>30</v>
      </c>
      <c r="L59" s="383">
        <v>12906</v>
      </c>
      <c r="M59" s="383" t="s">
        <v>348</v>
      </c>
      <c r="N59" s="386">
        <v>8770.76</v>
      </c>
      <c r="O59" s="387"/>
      <c r="P59" s="383" t="s">
        <v>312</v>
      </c>
      <c r="Q59" s="388">
        <v>3</v>
      </c>
      <c r="R59" s="106">
        <f t="shared" si="9"/>
        <v>243.60444444444445</v>
      </c>
      <c r="S59" s="105">
        <f t="shared" si="10"/>
        <v>8769.76</v>
      </c>
      <c r="T59" s="105">
        <f t="shared" si="11"/>
        <v>1</v>
      </c>
      <c r="U59" s="91">
        <v>10560</v>
      </c>
      <c r="W59" s="115">
        <f t="shared" si="7"/>
        <v>36</v>
      </c>
    </row>
    <row r="60" spans="1:23" hidden="1" x14ac:dyDescent="0.25">
      <c r="A60" s="91"/>
      <c r="B60" s="383" t="s">
        <v>2369</v>
      </c>
      <c r="C60" s="383" t="s">
        <v>503</v>
      </c>
      <c r="D60" s="383" t="s">
        <v>2370</v>
      </c>
      <c r="E60" s="383" t="s">
        <v>2375</v>
      </c>
      <c r="F60" s="383" t="s">
        <v>363</v>
      </c>
      <c r="G60" s="151">
        <v>39531</v>
      </c>
      <c r="H60" s="384">
        <v>24</v>
      </c>
      <c r="I60" s="384">
        <v>3</v>
      </c>
      <c r="J60" s="385">
        <v>2008</v>
      </c>
      <c r="K60" s="383" t="s">
        <v>30</v>
      </c>
      <c r="L60" s="383">
        <v>12906</v>
      </c>
      <c r="M60" s="383" t="s">
        <v>348</v>
      </c>
      <c r="N60" s="386">
        <v>8770.76</v>
      </c>
      <c r="O60" s="387"/>
      <c r="P60" s="383" t="s">
        <v>2415</v>
      </c>
      <c r="Q60" s="388">
        <v>3</v>
      </c>
      <c r="R60" s="106">
        <f t="shared" si="9"/>
        <v>243.60444444444445</v>
      </c>
      <c r="S60" s="105">
        <f t="shared" si="10"/>
        <v>8769.76</v>
      </c>
      <c r="T60" s="105">
        <f t="shared" si="11"/>
        <v>1</v>
      </c>
      <c r="U60" s="91">
        <v>10560</v>
      </c>
      <c r="W60" s="115">
        <f t="shared" si="7"/>
        <v>36</v>
      </c>
    </row>
    <row r="61" spans="1:23" hidden="1" x14ac:dyDescent="0.25">
      <c r="A61" s="91"/>
      <c r="B61" s="383" t="s">
        <v>2369</v>
      </c>
      <c r="C61" s="383" t="s">
        <v>503</v>
      </c>
      <c r="D61" s="383" t="s">
        <v>2370</v>
      </c>
      <c r="E61" s="383" t="s">
        <v>2376</v>
      </c>
      <c r="F61" s="383" t="s">
        <v>363</v>
      </c>
      <c r="G61" s="151">
        <v>39531</v>
      </c>
      <c r="H61" s="384">
        <v>24</v>
      </c>
      <c r="I61" s="384">
        <v>3</v>
      </c>
      <c r="J61" s="385">
        <v>2008</v>
      </c>
      <c r="K61" s="383" t="s">
        <v>30</v>
      </c>
      <c r="L61" s="383">
        <v>12906</v>
      </c>
      <c r="M61" s="383" t="s">
        <v>348</v>
      </c>
      <c r="N61" s="386">
        <v>8770.76</v>
      </c>
      <c r="O61" s="387"/>
      <c r="P61" s="383" t="s">
        <v>2417</v>
      </c>
      <c r="Q61" s="388">
        <v>3</v>
      </c>
      <c r="R61" s="106">
        <f t="shared" si="9"/>
        <v>243.60444444444445</v>
      </c>
      <c r="S61" s="105">
        <f t="shared" si="10"/>
        <v>8769.76</v>
      </c>
      <c r="T61" s="105">
        <f t="shared" si="11"/>
        <v>1</v>
      </c>
      <c r="U61" s="91">
        <v>10560</v>
      </c>
      <c r="W61" s="115">
        <f t="shared" si="7"/>
        <v>36</v>
      </c>
    </row>
    <row r="62" spans="1:23" ht="47.25" hidden="1" x14ac:dyDescent="0.25">
      <c r="A62" s="91"/>
      <c r="B62" s="383" t="s">
        <v>2369</v>
      </c>
      <c r="C62" s="383" t="s">
        <v>503</v>
      </c>
      <c r="D62" s="383" t="s">
        <v>2370</v>
      </c>
      <c r="E62" s="383" t="s">
        <v>2377</v>
      </c>
      <c r="F62" s="383" t="s">
        <v>363</v>
      </c>
      <c r="G62" s="151">
        <v>39531</v>
      </c>
      <c r="H62" s="384">
        <v>24</v>
      </c>
      <c r="I62" s="384">
        <v>3</v>
      </c>
      <c r="J62" s="385">
        <v>2008</v>
      </c>
      <c r="K62" s="383" t="s">
        <v>30</v>
      </c>
      <c r="L62" s="383">
        <v>12906</v>
      </c>
      <c r="M62" s="383" t="s">
        <v>348</v>
      </c>
      <c r="N62" s="386">
        <v>8770.76</v>
      </c>
      <c r="O62" s="387"/>
      <c r="P62" s="390" t="s">
        <v>2418</v>
      </c>
      <c r="Q62" s="388">
        <v>3</v>
      </c>
      <c r="R62" s="106">
        <f t="shared" si="9"/>
        <v>243.60444444444445</v>
      </c>
      <c r="S62" s="105">
        <f t="shared" si="10"/>
        <v>8769.76</v>
      </c>
      <c r="T62" s="105">
        <f t="shared" si="11"/>
        <v>1</v>
      </c>
      <c r="U62" s="91">
        <v>10560</v>
      </c>
      <c r="W62" s="115">
        <f t="shared" si="7"/>
        <v>36</v>
      </c>
    </row>
    <row r="63" spans="1:23" hidden="1" x14ac:dyDescent="0.25">
      <c r="A63" s="91"/>
      <c r="B63" s="383" t="s">
        <v>2369</v>
      </c>
      <c r="C63" s="383" t="s">
        <v>503</v>
      </c>
      <c r="D63" s="383" t="s">
        <v>2370</v>
      </c>
      <c r="E63" s="383" t="s">
        <v>2378</v>
      </c>
      <c r="F63" s="383" t="s">
        <v>363</v>
      </c>
      <c r="G63" s="151">
        <v>39531</v>
      </c>
      <c r="H63" s="384">
        <v>24</v>
      </c>
      <c r="I63" s="384">
        <v>3</v>
      </c>
      <c r="J63" s="385">
        <v>2008</v>
      </c>
      <c r="K63" s="383" t="s">
        <v>30</v>
      </c>
      <c r="L63" s="383">
        <v>12906</v>
      </c>
      <c r="M63" s="383" t="s">
        <v>348</v>
      </c>
      <c r="N63" s="386">
        <v>8770.76</v>
      </c>
      <c r="O63" s="387"/>
      <c r="P63" s="383" t="s">
        <v>2419</v>
      </c>
      <c r="Q63" s="388">
        <v>3</v>
      </c>
      <c r="R63" s="106">
        <f t="shared" si="9"/>
        <v>243.60444444444445</v>
      </c>
      <c r="S63" s="105">
        <f t="shared" si="10"/>
        <v>8769.76</v>
      </c>
      <c r="T63" s="105">
        <f t="shared" si="11"/>
        <v>1</v>
      </c>
      <c r="U63" s="91">
        <v>10560</v>
      </c>
      <c r="W63" s="115">
        <f t="shared" si="7"/>
        <v>36</v>
      </c>
    </row>
    <row r="64" spans="1:23" hidden="1" x14ac:dyDescent="0.25">
      <c r="A64" s="91"/>
      <c r="B64" s="383" t="s">
        <v>2369</v>
      </c>
      <c r="C64" s="383" t="s">
        <v>503</v>
      </c>
      <c r="D64" s="383" t="s">
        <v>2370</v>
      </c>
      <c r="E64" s="383" t="s">
        <v>2379</v>
      </c>
      <c r="F64" s="383" t="s">
        <v>363</v>
      </c>
      <c r="G64" s="151">
        <v>39531</v>
      </c>
      <c r="H64" s="384">
        <v>24</v>
      </c>
      <c r="I64" s="384">
        <v>3</v>
      </c>
      <c r="J64" s="385">
        <v>2008</v>
      </c>
      <c r="K64" s="383" t="s">
        <v>30</v>
      </c>
      <c r="L64" s="383">
        <v>12906</v>
      </c>
      <c r="M64" s="383" t="s">
        <v>348</v>
      </c>
      <c r="N64" s="386">
        <v>8770.76</v>
      </c>
      <c r="O64" s="387"/>
      <c r="P64" s="383" t="s">
        <v>2420</v>
      </c>
      <c r="Q64" s="388">
        <v>3</v>
      </c>
      <c r="R64" s="106">
        <f t="shared" si="9"/>
        <v>243.60444444444445</v>
      </c>
      <c r="S64" s="105">
        <f t="shared" si="10"/>
        <v>8769.76</v>
      </c>
      <c r="T64" s="105">
        <f t="shared" si="11"/>
        <v>1</v>
      </c>
      <c r="U64" s="91">
        <v>10560</v>
      </c>
      <c r="W64" s="115">
        <f t="shared" si="7"/>
        <v>36</v>
      </c>
    </row>
    <row r="65" spans="1:23" hidden="1" x14ac:dyDescent="0.25">
      <c r="A65" s="91"/>
      <c r="B65" s="383" t="s">
        <v>2369</v>
      </c>
      <c r="C65" s="383" t="s">
        <v>503</v>
      </c>
      <c r="D65" s="383" t="s">
        <v>2370</v>
      </c>
      <c r="E65" s="383" t="s">
        <v>2380</v>
      </c>
      <c r="F65" s="383" t="s">
        <v>363</v>
      </c>
      <c r="G65" s="151">
        <v>39531</v>
      </c>
      <c r="H65" s="384">
        <v>24</v>
      </c>
      <c r="I65" s="384">
        <v>3</v>
      </c>
      <c r="J65" s="385">
        <v>2008</v>
      </c>
      <c r="K65" s="383" t="s">
        <v>30</v>
      </c>
      <c r="L65" s="383">
        <v>12906</v>
      </c>
      <c r="M65" s="383" t="s">
        <v>348</v>
      </c>
      <c r="N65" s="386">
        <v>8770.76</v>
      </c>
      <c r="O65" s="387"/>
      <c r="P65" s="383"/>
      <c r="Q65" s="388">
        <v>3</v>
      </c>
      <c r="R65" s="106">
        <f t="shared" si="9"/>
        <v>243.60444444444445</v>
      </c>
      <c r="S65" s="105">
        <f t="shared" si="10"/>
        <v>8769.76</v>
      </c>
      <c r="T65" s="105">
        <f t="shared" si="11"/>
        <v>1</v>
      </c>
      <c r="U65" s="91">
        <v>10560</v>
      </c>
      <c r="W65" s="115">
        <f t="shared" si="7"/>
        <v>36</v>
      </c>
    </row>
    <row r="66" spans="1:23" hidden="1" x14ac:dyDescent="0.25">
      <c r="A66" s="91"/>
      <c r="B66" s="383" t="s">
        <v>2369</v>
      </c>
      <c r="C66" s="383" t="s">
        <v>503</v>
      </c>
      <c r="D66" s="383" t="s">
        <v>2370</v>
      </c>
      <c r="E66" s="383" t="s">
        <v>2381</v>
      </c>
      <c r="F66" s="383" t="s">
        <v>363</v>
      </c>
      <c r="G66" s="151">
        <v>39531</v>
      </c>
      <c r="H66" s="384">
        <v>24</v>
      </c>
      <c r="I66" s="384">
        <v>3</v>
      </c>
      <c r="J66" s="385">
        <v>2008</v>
      </c>
      <c r="K66" s="383" t="s">
        <v>30</v>
      </c>
      <c r="L66" s="383">
        <v>12906</v>
      </c>
      <c r="M66" s="383" t="s">
        <v>348</v>
      </c>
      <c r="N66" s="386">
        <v>8770.76</v>
      </c>
      <c r="O66" s="387"/>
      <c r="P66" s="383" t="s">
        <v>2421</v>
      </c>
      <c r="Q66" s="388">
        <v>3</v>
      </c>
      <c r="R66" s="106">
        <f t="shared" si="9"/>
        <v>243.60444444444445</v>
      </c>
      <c r="S66" s="105">
        <f t="shared" si="10"/>
        <v>8769.76</v>
      </c>
      <c r="T66" s="105">
        <f t="shared" si="11"/>
        <v>1</v>
      </c>
      <c r="U66" s="91">
        <v>10560</v>
      </c>
      <c r="W66" s="115">
        <f t="shared" si="7"/>
        <v>36</v>
      </c>
    </row>
    <row r="67" spans="1:23" hidden="1" x14ac:dyDescent="0.25">
      <c r="A67" s="91"/>
      <c r="B67" s="383" t="s">
        <v>2369</v>
      </c>
      <c r="C67" s="383" t="s">
        <v>503</v>
      </c>
      <c r="D67" s="383" t="s">
        <v>2370</v>
      </c>
      <c r="E67" s="383" t="s">
        <v>2382</v>
      </c>
      <c r="F67" s="383" t="s">
        <v>363</v>
      </c>
      <c r="G67" s="151">
        <v>39531</v>
      </c>
      <c r="H67" s="384">
        <v>24</v>
      </c>
      <c r="I67" s="384">
        <v>3</v>
      </c>
      <c r="J67" s="385">
        <v>2008</v>
      </c>
      <c r="K67" s="383" t="s">
        <v>30</v>
      </c>
      <c r="L67" s="383">
        <v>12906</v>
      </c>
      <c r="M67" s="383" t="s">
        <v>348</v>
      </c>
      <c r="N67" s="386">
        <v>8770.76</v>
      </c>
      <c r="O67" s="387"/>
      <c r="P67" s="383" t="s">
        <v>2422</v>
      </c>
      <c r="Q67" s="388">
        <v>3</v>
      </c>
      <c r="R67" s="106">
        <f t="shared" si="9"/>
        <v>243.60444444444445</v>
      </c>
      <c r="S67" s="105">
        <f t="shared" si="10"/>
        <v>8769.76</v>
      </c>
      <c r="T67" s="105">
        <f t="shared" si="11"/>
        <v>1</v>
      </c>
      <c r="U67" s="91">
        <v>10560</v>
      </c>
      <c r="W67" s="115">
        <f t="shared" si="7"/>
        <v>36</v>
      </c>
    </row>
    <row r="68" spans="1:23" hidden="1" x14ac:dyDescent="0.25">
      <c r="A68" s="91"/>
      <c r="B68" s="383" t="s">
        <v>2369</v>
      </c>
      <c r="C68" s="383" t="s">
        <v>503</v>
      </c>
      <c r="D68" s="383" t="s">
        <v>2370</v>
      </c>
      <c r="E68" s="383" t="s">
        <v>2383</v>
      </c>
      <c r="F68" s="383" t="s">
        <v>363</v>
      </c>
      <c r="G68" s="151">
        <v>39531</v>
      </c>
      <c r="H68" s="384">
        <v>24</v>
      </c>
      <c r="I68" s="384">
        <v>3</v>
      </c>
      <c r="J68" s="385">
        <v>2008</v>
      </c>
      <c r="K68" s="383" t="s">
        <v>30</v>
      </c>
      <c r="L68" s="383">
        <v>12906</v>
      </c>
      <c r="M68" s="383" t="s">
        <v>348</v>
      </c>
      <c r="N68" s="386">
        <v>8770.76</v>
      </c>
      <c r="O68" s="387"/>
      <c r="P68" s="383" t="s">
        <v>2423</v>
      </c>
      <c r="Q68" s="388">
        <v>3</v>
      </c>
      <c r="R68" s="106">
        <f t="shared" si="9"/>
        <v>243.60444444444445</v>
      </c>
      <c r="S68" s="105">
        <f t="shared" si="10"/>
        <v>8769.76</v>
      </c>
      <c r="T68" s="105">
        <f t="shared" si="11"/>
        <v>1</v>
      </c>
      <c r="U68" s="91">
        <v>10560</v>
      </c>
      <c r="W68" s="115">
        <f t="shared" si="7"/>
        <v>36</v>
      </c>
    </row>
    <row r="69" spans="1:23" hidden="1" x14ac:dyDescent="0.25">
      <c r="A69" s="91"/>
      <c r="B69" s="383" t="s">
        <v>2369</v>
      </c>
      <c r="C69" s="383" t="s">
        <v>503</v>
      </c>
      <c r="D69" s="383" t="s">
        <v>2370</v>
      </c>
      <c r="E69" s="383" t="s">
        <v>2384</v>
      </c>
      <c r="F69" s="383" t="s">
        <v>363</v>
      </c>
      <c r="G69" s="151">
        <v>39531</v>
      </c>
      <c r="H69" s="384">
        <v>24</v>
      </c>
      <c r="I69" s="384">
        <v>3</v>
      </c>
      <c r="J69" s="385">
        <v>2008</v>
      </c>
      <c r="K69" s="383" t="s">
        <v>30</v>
      </c>
      <c r="L69" s="383">
        <v>12906</v>
      </c>
      <c r="M69" s="383" t="s">
        <v>348</v>
      </c>
      <c r="N69" s="386">
        <v>8770.76</v>
      </c>
      <c r="O69" s="387"/>
      <c r="P69" s="383" t="s">
        <v>2424</v>
      </c>
      <c r="Q69" s="388">
        <v>3</v>
      </c>
      <c r="R69" s="106">
        <f t="shared" si="9"/>
        <v>243.60444444444445</v>
      </c>
      <c r="S69" s="105">
        <f t="shared" si="10"/>
        <v>8769.76</v>
      </c>
      <c r="T69" s="105">
        <f t="shared" si="11"/>
        <v>1</v>
      </c>
      <c r="U69" s="91">
        <v>10560</v>
      </c>
      <c r="W69" s="115">
        <f t="shared" si="7"/>
        <v>36</v>
      </c>
    </row>
    <row r="70" spans="1:23" hidden="1" x14ac:dyDescent="0.25">
      <c r="A70" s="91"/>
      <c r="B70" s="383" t="s">
        <v>2369</v>
      </c>
      <c r="C70" s="383" t="s">
        <v>503</v>
      </c>
      <c r="D70" s="383" t="s">
        <v>2370</v>
      </c>
      <c r="E70" s="383" t="s">
        <v>2385</v>
      </c>
      <c r="F70" s="383" t="s">
        <v>363</v>
      </c>
      <c r="G70" s="151">
        <v>39531</v>
      </c>
      <c r="H70" s="384">
        <v>24</v>
      </c>
      <c r="I70" s="384">
        <v>3</v>
      </c>
      <c r="J70" s="385">
        <v>2008</v>
      </c>
      <c r="K70" s="383" t="s">
        <v>30</v>
      </c>
      <c r="L70" s="383">
        <v>12906</v>
      </c>
      <c r="M70" s="383" t="s">
        <v>348</v>
      </c>
      <c r="N70" s="386">
        <v>8770.76</v>
      </c>
      <c r="O70" s="387"/>
      <c r="P70" s="383" t="s">
        <v>2425</v>
      </c>
      <c r="Q70" s="388">
        <v>3</v>
      </c>
      <c r="R70" s="106">
        <f t="shared" si="9"/>
        <v>243.60444444444445</v>
      </c>
      <c r="S70" s="105">
        <f t="shared" si="10"/>
        <v>8769.76</v>
      </c>
      <c r="T70" s="105">
        <f t="shared" si="11"/>
        <v>1</v>
      </c>
      <c r="U70" s="91">
        <v>10560</v>
      </c>
      <c r="W70" s="115">
        <f t="shared" si="7"/>
        <v>36</v>
      </c>
    </row>
    <row r="71" spans="1:23" hidden="1" x14ac:dyDescent="0.25">
      <c r="A71" s="91"/>
      <c r="B71" s="383" t="s">
        <v>2369</v>
      </c>
      <c r="C71" s="383" t="s">
        <v>503</v>
      </c>
      <c r="D71" s="383" t="s">
        <v>2370</v>
      </c>
      <c r="E71" s="383" t="s">
        <v>2386</v>
      </c>
      <c r="F71" s="383" t="s">
        <v>363</v>
      </c>
      <c r="G71" s="151">
        <v>39531</v>
      </c>
      <c r="H71" s="384">
        <v>24</v>
      </c>
      <c r="I71" s="384">
        <v>3</v>
      </c>
      <c r="J71" s="385">
        <v>2008</v>
      </c>
      <c r="K71" s="383" t="s">
        <v>30</v>
      </c>
      <c r="L71" s="383">
        <v>12906</v>
      </c>
      <c r="M71" s="383" t="s">
        <v>348</v>
      </c>
      <c r="N71" s="386">
        <v>8770.76</v>
      </c>
      <c r="O71" s="387"/>
      <c r="P71" s="383" t="s">
        <v>2426</v>
      </c>
      <c r="Q71" s="388">
        <v>3</v>
      </c>
      <c r="R71" s="106">
        <f t="shared" si="9"/>
        <v>243.60444444444445</v>
      </c>
      <c r="S71" s="105">
        <f t="shared" si="10"/>
        <v>8769.76</v>
      </c>
      <c r="T71" s="105">
        <f t="shared" si="11"/>
        <v>1</v>
      </c>
      <c r="U71" s="91">
        <v>10560</v>
      </c>
      <c r="W71" s="115">
        <f t="shared" ref="W71:W94" si="12">IF((DATEDIF(G71,W$4,"m"))&gt;=36,36,(DATEDIF(G71,W$4,"m")))</f>
        <v>36</v>
      </c>
    </row>
    <row r="72" spans="1:23" hidden="1" x14ac:dyDescent="0.25">
      <c r="A72" s="91"/>
      <c r="B72" s="383" t="s">
        <v>2369</v>
      </c>
      <c r="C72" s="383" t="s">
        <v>503</v>
      </c>
      <c r="D72" s="383" t="s">
        <v>2370</v>
      </c>
      <c r="E72" s="383" t="s">
        <v>2387</v>
      </c>
      <c r="F72" s="383" t="s">
        <v>363</v>
      </c>
      <c r="G72" s="151">
        <v>39531</v>
      </c>
      <c r="H72" s="384">
        <v>24</v>
      </c>
      <c r="I72" s="384">
        <v>3</v>
      </c>
      <c r="J72" s="385">
        <v>2008</v>
      </c>
      <c r="K72" s="383" t="s">
        <v>30</v>
      </c>
      <c r="L72" s="383">
        <v>12906</v>
      </c>
      <c r="M72" s="383" t="s">
        <v>348</v>
      </c>
      <c r="N72" s="386">
        <v>8770.76</v>
      </c>
      <c r="O72" s="387"/>
      <c r="P72" s="383" t="s">
        <v>2427</v>
      </c>
      <c r="Q72" s="388">
        <v>3</v>
      </c>
      <c r="R72" s="106">
        <f t="shared" si="9"/>
        <v>243.60444444444445</v>
      </c>
      <c r="S72" s="105">
        <f t="shared" si="10"/>
        <v>8769.76</v>
      </c>
      <c r="T72" s="105">
        <f t="shared" si="11"/>
        <v>1</v>
      </c>
      <c r="U72" s="91">
        <v>10560</v>
      </c>
      <c r="W72" s="115">
        <f t="shared" si="12"/>
        <v>36</v>
      </c>
    </row>
    <row r="73" spans="1:23" hidden="1" x14ac:dyDescent="0.25">
      <c r="A73" s="91"/>
      <c r="B73" s="383" t="s">
        <v>2369</v>
      </c>
      <c r="C73" s="383" t="s">
        <v>503</v>
      </c>
      <c r="D73" s="383" t="s">
        <v>2370</v>
      </c>
      <c r="E73" s="383" t="s">
        <v>2388</v>
      </c>
      <c r="F73" s="383" t="s">
        <v>363</v>
      </c>
      <c r="G73" s="151">
        <v>39531</v>
      </c>
      <c r="H73" s="384">
        <v>24</v>
      </c>
      <c r="I73" s="384">
        <v>3</v>
      </c>
      <c r="J73" s="385">
        <v>2008</v>
      </c>
      <c r="K73" s="383" t="s">
        <v>30</v>
      </c>
      <c r="L73" s="383">
        <v>12906</v>
      </c>
      <c r="M73" s="383" t="s">
        <v>348</v>
      </c>
      <c r="N73" s="386">
        <v>8770.76</v>
      </c>
      <c r="O73" s="387"/>
      <c r="P73" s="383" t="s">
        <v>2428</v>
      </c>
      <c r="Q73" s="388">
        <v>3</v>
      </c>
      <c r="R73" s="106">
        <f t="shared" si="9"/>
        <v>243.60444444444445</v>
      </c>
      <c r="S73" s="105">
        <f t="shared" si="10"/>
        <v>8769.76</v>
      </c>
      <c r="T73" s="105">
        <f t="shared" si="11"/>
        <v>1</v>
      </c>
      <c r="U73" s="91">
        <v>10560</v>
      </c>
      <c r="W73" s="115">
        <f t="shared" si="12"/>
        <v>36</v>
      </c>
    </row>
    <row r="74" spans="1:23" hidden="1" x14ac:dyDescent="0.25">
      <c r="A74" s="91"/>
      <c r="B74" s="383" t="s">
        <v>2369</v>
      </c>
      <c r="C74" s="383" t="s">
        <v>503</v>
      </c>
      <c r="D74" s="383" t="s">
        <v>2370</v>
      </c>
      <c r="E74" s="383" t="s">
        <v>2389</v>
      </c>
      <c r="F74" s="383" t="s">
        <v>363</v>
      </c>
      <c r="G74" s="151">
        <v>39531</v>
      </c>
      <c r="H74" s="384">
        <v>24</v>
      </c>
      <c r="I74" s="384">
        <v>3</v>
      </c>
      <c r="J74" s="385">
        <v>2008</v>
      </c>
      <c r="K74" s="383" t="s">
        <v>30</v>
      </c>
      <c r="L74" s="383">
        <v>12906</v>
      </c>
      <c r="M74" s="383" t="s">
        <v>348</v>
      </c>
      <c r="N74" s="386">
        <v>8770.76</v>
      </c>
      <c r="O74" s="387"/>
      <c r="P74" s="383" t="s">
        <v>2429</v>
      </c>
      <c r="Q74" s="388">
        <v>3</v>
      </c>
      <c r="R74" s="106">
        <f t="shared" si="9"/>
        <v>243.60444444444445</v>
      </c>
      <c r="S74" s="105">
        <f t="shared" si="10"/>
        <v>8769.76</v>
      </c>
      <c r="T74" s="105">
        <f t="shared" si="11"/>
        <v>1</v>
      </c>
      <c r="U74" s="91">
        <v>10560</v>
      </c>
      <c r="W74" s="115">
        <f t="shared" si="12"/>
        <v>36</v>
      </c>
    </row>
    <row r="75" spans="1:23" hidden="1" x14ac:dyDescent="0.25">
      <c r="A75" s="91"/>
      <c r="B75" s="383" t="s">
        <v>2369</v>
      </c>
      <c r="C75" s="383" t="s">
        <v>503</v>
      </c>
      <c r="D75" s="383" t="s">
        <v>2370</v>
      </c>
      <c r="E75" s="383" t="s">
        <v>2390</v>
      </c>
      <c r="F75" s="383" t="s">
        <v>363</v>
      </c>
      <c r="G75" s="151">
        <v>39531</v>
      </c>
      <c r="H75" s="384">
        <v>24</v>
      </c>
      <c r="I75" s="384">
        <v>3</v>
      </c>
      <c r="J75" s="385">
        <v>2008</v>
      </c>
      <c r="K75" s="383" t="s">
        <v>30</v>
      </c>
      <c r="L75" s="383">
        <v>12906</v>
      </c>
      <c r="M75" s="383" t="s">
        <v>348</v>
      </c>
      <c r="N75" s="386">
        <v>8770.76</v>
      </c>
      <c r="O75" s="387"/>
      <c r="P75" s="383" t="s">
        <v>2430</v>
      </c>
      <c r="Q75" s="388">
        <v>3</v>
      </c>
      <c r="R75" s="106">
        <f t="shared" si="9"/>
        <v>243.60444444444445</v>
      </c>
      <c r="S75" s="105">
        <f t="shared" si="10"/>
        <v>8769.76</v>
      </c>
      <c r="T75" s="105">
        <f t="shared" si="11"/>
        <v>1</v>
      </c>
      <c r="U75" s="91">
        <v>10560</v>
      </c>
      <c r="W75" s="115">
        <f t="shared" si="12"/>
        <v>36</v>
      </c>
    </row>
    <row r="76" spans="1:23" ht="47.25" hidden="1" x14ac:dyDescent="0.25">
      <c r="A76" s="91"/>
      <c r="B76" s="383" t="s">
        <v>2369</v>
      </c>
      <c r="C76" s="383" t="s">
        <v>503</v>
      </c>
      <c r="D76" s="383" t="s">
        <v>2370</v>
      </c>
      <c r="E76" s="383" t="s">
        <v>2391</v>
      </c>
      <c r="F76" s="383" t="s">
        <v>363</v>
      </c>
      <c r="G76" s="151">
        <v>39531</v>
      </c>
      <c r="H76" s="384">
        <v>24</v>
      </c>
      <c r="I76" s="384">
        <v>3</v>
      </c>
      <c r="J76" s="385">
        <v>2008</v>
      </c>
      <c r="K76" s="383" t="s">
        <v>30</v>
      </c>
      <c r="L76" s="383">
        <v>12906</v>
      </c>
      <c r="M76" s="383" t="s">
        <v>348</v>
      </c>
      <c r="N76" s="386">
        <v>8770.76</v>
      </c>
      <c r="O76" s="387"/>
      <c r="P76" s="390" t="s">
        <v>2431</v>
      </c>
      <c r="Q76" s="388">
        <v>3</v>
      </c>
      <c r="R76" s="106">
        <f t="shared" si="9"/>
        <v>243.60444444444445</v>
      </c>
      <c r="S76" s="105">
        <f t="shared" si="10"/>
        <v>8769.76</v>
      </c>
      <c r="T76" s="105">
        <f t="shared" si="11"/>
        <v>1</v>
      </c>
      <c r="U76" s="91">
        <v>10560</v>
      </c>
      <c r="W76" s="115">
        <f t="shared" si="12"/>
        <v>36</v>
      </c>
    </row>
    <row r="77" spans="1:23" hidden="1" x14ac:dyDescent="0.25">
      <c r="A77" s="91"/>
      <c r="B77" s="383" t="s">
        <v>2369</v>
      </c>
      <c r="C77" s="383" t="s">
        <v>503</v>
      </c>
      <c r="D77" s="383" t="s">
        <v>2370</v>
      </c>
      <c r="E77" s="383" t="s">
        <v>2392</v>
      </c>
      <c r="F77" s="383" t="s">
        <v>363</v>
      </c>
      <c r="G77" s="151">
        <v>39531</v>
      </c>
      <c r="H77" s="384">
        <v>24</v>
      </c>
      <c r="I77" s="384">
        <v>3</v>
      </c>
      <c r="J77" s="385">
        <v>2008</v>
      </c>
      <c r="K77" s="383" t="s">
        <v>30</v>
      </c>
      <c r="L77" s="383">
        <v>12906</v>
      </c>
      <c r="M77" s="383" t="s">
        <v>348</v>
      </c>
      <c r="N77" s="386">
        <v>8770.76</v>
      </c>
      <c r="O77" s="387"/>
      <c r="P77" s="383" t="s">
        <v>2432</v>
      </c>
      <c r="Q77" s="388">
        <v>3</v>
      </c>
      <c r="R77" s="106">
        <f t="shared" si="9"/>
        <v>243.60444444444445</v>
      </c>
      <c r="S77" s="105">
        <f t="shared" si="10"/>
        <v>8769.76</v>
      </c>
      <c r="T77" s="105">
        <f t="shared" si="11"/>
        <v>1</v>
      </c>
      <c r="U77" s="91">
        <v>10560</v>
      </c>
      <c r="W77" s="115">
        <f t="shared" si="12"/>
        <v>36</v>
      </c>
    </row>
    <row r="78" spans="1:23" hidden="1" x14ac:dyDescent="0.25">
      <c r="A78" s="91"/>
      <c r="B78" s="383" t="s">
        <v>2369</v>
      </c>
      <c r="C78" s="383" t="s">
        <v>503</v>
      </c>
      <c r="D78" s="383" t="s">
        <v>2370</v>
      </c>
      <c r="E78" s="383" t="s">
        <v>2393</v>
      </c>
      <c r="F78" s="383" t="s">
        <v>363</v>
      </c>
      <c r="G78" s="151">
        <v>39531</v>
      </c>
      <c r="H78" s="384">
        <v>24</v>
      </c>
      <c r="I78" s="384">
        <v>3</v>
      </c>
      <c r="J78" s="385">
        <v>2008</v>
      </c>
      <c r="K78" s="383" t="s">
        <v>30</v>
      </c>
      <c r="L78" s="383">
        <v>12906</v>
      </c>
      <c r="M78" s="383" t="s">
        <v>348</v>
      </c>
      <c r="N78" s="386">
        <v>8770.76</v>
      </c>
      <c r="O78" s="387"/>
      <c r="P78" s="383" t="s">
        <v>2433</v>
      </c>
      <c r="Q78" s="388">
        <v>3</v>
      </c>
      <c r="R78" s="106">
        <f t="shared" si="9"/>
        <v>243.60444444444445</v>
      </c>
      <c r="S78" s="105">
        <f t="shared" si="10"/>
        <v>8769.76</v>
      </c>
      <c r="T78" s="105">
        <f t="shared" si="11"/>
        <v>1</v>
      </c>
      <c r="U78" s="91">
        <v>10560</v>
      </c>
      <c r="W78" s="115">
        <f t="shared" si="12"/>
        <v>36</v>
      </c>
    </row>
    <row r="79" spans="1:23" hidden="1" x14ac:dyDescent="0.25">
      <c r="A79" s="91"/>
      <c r="B79" s="383" t="s">
        <v>2369</v>
      </c>
      <c r="C79" s="383" t="s">
        <v>503</v>
      </c>
      <c r="D79" s="383" t="s">
        <v>2370</v>
      </c>
      <c r="E79" s="383" t="s">
        <v>2394</v>
      </c>
      <c r="F79" s="383" t="s">
        <v>363</v>
      </c>
      <c r="G79" s="151">
        <v>39531</v>
      </c>
      <c r="H79" s="384">
        <v>24</v>
      </c>
      <c r="I79" s="384">
        <v>3</v>
      </c>
      <c r="J79" s="385">
        <v>2008</v>
      </c>
      <c r="K79" s="383" t="s">
        <v>30</v>
      </c>
      <c r="L79" s="383">
        <v>12906</v>
      </c>
      <c r="M79" s="383" t="s">
        <v>348</v>
      </c>
      <c r="N79" s="386">
        <v>8770.76</v>
      </c>
      <c r="O79" s="387"/>
      <c r="P79" s="383" t="s">
        <v>2434</v>
      </c>
      <c r="Q79" s="388">
        <v>3</v>
      </c>
      <c r="R79" s="106">
        <f t="shared" si="9"/>
        <v>243.60444444444445</v>
      </c>
      <c r="S79" s="105">
        <f t="shared" si="10"/>
        <v>8769.76</v>
      </c>
      <c r="T79" s="105">
        <f t="shared" si="11"/>
        <v>1</v>
      </c>
      <c r="U79" s="91">
        <v>10560</v>
      </c>
      <c r="W79" s="115">
        <f t="shared" si="12"/>
        <v>36</v>
      </c>
    </row>
    <row r="80" spans="1:23" hidden="1" x14ac:dyDescent="0.25">
      <c r="A80" s="91"/>
      <c r="B80" s="383" t="s">
        <v>2369</v>
      </c>
      <c r="C80" s="383" t="s">
        <v>503</v>
      </c>
      <c r="D80" s="383" t="s">
        <v>2370</v>
      </c>
      <c r="E80" s="383" t="s">
        <v>2395</v>
      </c>
      <c r="F80" s="383" t="s">
        <v>363</v>
      </c>
      <c r="G80" s="151">
        <v>39531</v>
      </c>
      <c r="H80" s="384">
        <v>24</v>
      </c>
      <c r="I80" s="384">
        <v>3</v>
      </c>
      <c r="J80" s="385">
        <v>2008</v>
      </c>
      <c r="K80" s="383" t="s">
        <v>30</v>
      </c>
      <c r="L80" s="383">
        <v>12906</v>
      </c>
      <c r="M80" s="383" t="s">
        <v>348</v>
      </c>
      <c r="N80" s="386">
        <v>8770.76</v>
      </c>
      <c r="O80" s="387"/>
      <c r="P80" s="383" t="s">
        <v>2435</v>
      </c>
      <c r="Q80" s="388">
        <v>3</v>
      </c>
      <c r="R80" s="106">
        <f t="shared" si="9"/>
        <v>243.60444444444445</v>
      </c>
      <c r="S80" s="105">
        <f t="shared" si="10"/>
        <v>8769.76</v>
      </c>
      <c r="T80" s="105">
        <f t="shared" si="11"/>
        <v>1</v>
      </c>
      <c r="U80" s="91">
        <v>10560</v>
      </c>
      <c r="W80" s="115">
        <f t="shared" si="12"/>
        <v>36</v>
      </c>
    </row>
    <row r="81" spans="1:23" hidden="1" x14ac:dyDescent="0.25">
      <c r="A81" s="91"/>
      <c r="B81" s="383" t="s">
        <v>533</v>
      </c>
      <c r="C81" s="383" t="s">
        <v>503</v>
      </c>
      <c r="D81" s="383" t="s">
        <v>2396</v>
      </c>
      <c r="E81" s="383" t="s">
        <v>2397</v>
      </c>
      <c r="F81" s="383" t="s">
        <v>363</v>
      </c>
      <c r="G81" s="151">
        <v>39531</v>
      </c>
      <c r="H81" s="384">
        <v>24</v>
      </c>
      <c r="I81" s="384">
        <v>3</v>
      </c>
      <c r="J81" s="385">
        <v>2008</v>
      </c>
      <c r="K81" s="383" t="s">
        <v>30</v>
      </c>
      <c r="L81" s="383">
        <v>12906</v>
      </c>
      <c r="M81" s="383" t="s">
        <v>348</v>
      </c>
      <c r="N81" s="386">
        <v>59375.76</v>
      </c>
      <c r="O81" s="387"/>
      <c r="P81" s="383"/>
      <c r="Q81" s="388">
        <v>3</v>
      </c>
      <c r="R81" s="106">
        <f t="shared" si="9"/>
        <v>1649.2988888888888</v>
      </c>
      <c r="S81" s="105">
        <f t="shared" si="10"/>
        <v>59374.759999999995</v>
      </c>
      <c r="T81" s="105">
        <f t="shared" si="11"/>
        <v>1.000000000007276</v>
      </c>
      <c r="U81" s="91">
        <v>10560</v>
      </c>
      <c r="W81" s="115">
        <f t="shared" si="12"/>
        <v>36</v>
      </c>
    </row>
    <row r="82" spans="1:23" hidden="1" x14ac:dyDescent="0.25">
      <c r="A82" s="91"/>
      <c r="B82" s="383" t="s">
        <v>2206</v>
      </c>
      <c r="C82" s="383" t="s">
        <v>503</v>
      </c>
      <c r="D82" s="383" t="s">
        <v>2398</v>
      </c>
      <c r="E82" s="383" t="s">
        <v>2399</v>
      </c>
      <c r="F82" s="383" t="s">
        <v>363</v>
      </c>
      <c r="G82" s="151">
        <v>39531</v>
      </c>
      <c r="H82" s="384">
        <v>24</v>
      </c>
      <c r="I82" s="384">
        <v>3</v>
      </c>
      <c r="J82" s="385">
        <v>2008</v>
      </c>
      <c r="K82" s="383" t="s">
        <v>30</v>
      </c>
      <c r="L82" s="383">
        <v>12906</v>
      </c>
      <c r="M82" s="383" t="s">
        <v>348</v>
      </c>
      <c r="N82" s="386">
        <v>37469.160000000003</v>
      </c>
      <c r="O82" s="387"/>
      <c r="P82" s="383" t="s">
        <v>2436</v>
      </c>
      <c r="Q82" s="388">
        <v>3</v>
      </c>
      <c r="R82" s="106">
        <f t="shared" si="9"/>
        <v>1040.7822222222223</v>
      </c>
      <c r="S82" s="105">
        <f t="shared" si="10"/>
        <v>37468.160000000003</v>
      </c>
      <c r="T82" s="105">
        <f t="shared" si="11"/>
        <v>1</v>
      </c>
      <c r="U82" s="91">
        <v>10560</v>
      </c>
      <c r="W82" s="115">
        <f t="shared" si="12"/>
        <v>36</v>
      </c>
    </row>
    <row r="83" spans="1:23" hidden="1" x14ac:dyDescent="0.25">
      <c r="A83" s="91"/>
      <c r="B83" s="383" t="s">
        <v>2400</v>
      </c>
      <c r="C83" s="383" t="s">
        <v>503</v>
      </c>
      <c r="D83" s="383" t="s">
        <v>2401</v>
      </c>
      <c r="E83" s="383" t="s">
        <v>2402</v>
      </c>
      <c r="F83" s="383" t="s">
        <v>363</v>
      </c>
      <c r="G83" s="151">
        <v>39531</v>
      </c>
      <c r="H83" s="384">
        <v>24</v>
      </c>
      <c r="I83" s="384">
        <v>3</v>
      </c>
      <c r="J83" s="385">
        <v>2008</v>
      </c>
      <c r="K83" s="383" t="s">
        <v>30</v>
      </c>
      <c r="L83" s="383">
        <v>12906</v>
      </c>
      <c r="M83" s="383" t="s">
        <v>348</v>
      </c>
      <c r="N83" s="386">
        <v>35995.379999999997</v>
      </c>
      <c r="O83" s="387"/>
      <c r="P83" s="383" t="s">
        <v>2414</v>
      </c>
      <c r="Q83" s="388">
        <v>3</v>
      </c>
      <c r="R83" s="106">
        <f t="shared" si="9"/>
        <v>999.84388888888873</v>
      </c>
      <c r="S83" s="105">
        <f t="shared" si="10"/>
        <v>35994.379999999997</v>
      </c>
      <c r="T83" s="105">
        <f t="shared" si="11"/>
        <v>1</v>
      </c>
      <c r="U83" s="91">
        <v>10560</v>
      </c>
      <c r="W83" s="115">
        <f t="shared" si="12"/>
        <v>36</v>
      </c>
    </row>
    <row r="84" spans="1:23" hidden="1" x14ac:dyDescent="0.25">
      <c r="A84" s="91"/>
      <c r="B84" s="383" t="s">
        <v>2400</v>
      </c>
      <c r="C84" s="383" t="s">
        <v>503</v>
      </c>
      <c r="D84" s="383" t="s">
        <v>2401</v>
      </c>
      <c r="E84" s="383" t="s">
        <v>2403</v>
      </c>
      <c r="F84" s="383" t="s">
        <v>363</v>
      </c>
      <c r="G84" s="151">
        <v>39531</v>
      </c>
      <c r="H84" s="384">
        <v>24</v>
      </c>
      <c r="I84" s="384">
        <v>3</v>
      </c>
      <c r="J84" s="385">
        <v>2008</v>
      </c>
      <c r="K84" s="383" t="s">
        <v>30</v>
      </c>
      <c r="L84" s="383">
        <v>12906</v>
      </c>
      <c r="M84" s="383" t="s">
        <v>348</v>
      </c>
      <c r="N84" s="386">
        <v>35995.379999999997</v>
      </c>
      <c r="O84" s="387"/>
      <c r="P84" s="383" t="s">
        <v>2437</v>
      </c>
      <c r="Q84" s="388">
        <v>3</v>
      </c>
      <c r="R84" s="106">
        <f t="shared" si="9"/>
        <v>999.84388888888873</v>
      </c>
      <c r="S84" s="105">
        <f t="shared" si="10"/>
        <v>35994.379999999997</v>
      </c>
      <c r="T84" s="105">
        <f t="shared" si="11"/>
        <v>1</v>
      </c>
      <c r="U84" s="91">
        <v>10560</v>
      </c>
      <c r="W84" s="115">
        <f t="shared" si="12"/>
        <v>36</v>
      </c>
    </row>
    <row r="85" spans="1:23" hidden="1" x14ac:dyDescent="0.25">
      <c r="A85" s="91"/>
      <c r="B85" s="383" t="s">
        <v>2400</v>
      </c>
      <c r="C85" s="383" t="s">
        <v>503</v>
      </c>
      <c r="D85" s="383" t="s">
        <v>2401</v>
      </c>
      <c r="E85" s="383" t="s">
        <v>2404</v>
      </c>
      <c r="F85" s="383" t="s">
        <v>363</v>
      </c>
      <c r="G85" s="151">
        <v>39531</v>
      </c>
      <c r="H85" s="384">
        <v>24</v>
      </c>
      <c r="I85" s="384">
        <v>3</v>
      </c>
      <c r="J85" s="385">
        <v>2008</v>
      </c>
      <c r="K85" s="383" t="s">
        <v>30</v>
      </c>
      <c r="L85" s="383">
        <v>12906</v>
      </c>
      <c r="M85" s="383" t="s">
        <v>348</v>
      </c>
      <c r="N85" s="386">
        <v>35995.379999999997</v>
      </c>
      <c r="O85" s="387"/>
      <c r="P85" s="383" t="s">
        <v>2438</v>
      </c>
      <c r="Q85" s="388">
        <v>3</v>
      </c>
      <c r="R85" s="106">
        <f t="shared" si="9"/>
        <v>999.84388888888873</v>
      </c>
      <c r="S85" s="105">
        <f t="shared" si="10"/>
        <v>35994.379999999997</v>
      </c>
      <c r="T85" s="105">
        <f t="shared" si="11"/>
        <v>1</v>
      </c>
      <c r="U85" s="91">
        <v>10560</v>
      </c>
      <c r="W85" s="115">
        <f t="shared" si="12"/>
        <v>36</v>
      </c>
    </row>
    <row r="86" spans="1:23" hidden="1" x14ac:dyDescent="0.25">
      <c r="A86" s="91"/>
      <c r="B86" s="383" t="s">
        <v>2400</v>
      </c>
      <c r="C86" s="383" t="s">
        <v>503</v>
      </c>
      <c r="D86" s="383" t="s">
        <v>2401</v>
      </c>
      <c r="E86" s="383" t="s">
        <v>2405</v>
      </c>
      <c r="F86" s="383" t="s">
        <v>363</v>
      </c>
      <c r="G86" s="151">
        <v>39531</v>
      </c>
      <c r="H86" s="384">
        <v>24</v>
      </c>
      <c r="I86" s="384">
        <v>3</v>
      </c>
      <c r="J86" s="385">
        <v>2008</v>
      </c>
      <c r="K86" s="383" t="s">
        <v>30</v>
      </c>
      <c r="L86" s="383">
        <v>12906</v>
      </c>
      <c r="M86" s="383" t="s">
        <v>348</v>
      </c>
      <c r="N86" s="386">
        <v>35995.379999999997</v>
      </c>
      <c r="O86" s="387"/>
      <c r="P86" s="383" t="s">
        <v>2439</v>
      </c>
      <c r="Q86" s="388">
        <v>3</v>
      </c>
      <c r="R86" s="106">
        <f t="shared" si="9"/>
        <v>999.84388888888873</v>
      </c>
      <c r="S86" s="105">
        <f t="shared" si="10"/>
        <v>35994.379999999997</v>
      </c>
      <c r="T86" s="105">
        <f t="shared" si="11"/>
        <v>1</v>
      </c>
      <c r="U86" s="91">
        <v>10560</v>
      </c>
      <c r="W86" s="115">
        <f t="shared" si="12"/>
        <v>36</v>
      </c>
    </row>
    <row r="87" spans="1:23" hidden="1" x14ac:dyDescent="0.25">
      <c r="A87" s="91"/>
      <c r="B87" s="383" t="s">
        <v>2400</v>
      </c>
      <c r="C87" s="383" t="s">
        <v>503</v>
      </c>
      <c r="D87" s="383" t="s">
        <v>2401</v>
      </c>
      <c r="E87" s="383" t="s">
        <v>2406</v>
      </c>
      <c r="F87" s="383" t="s">
        <v>363</v>
      </c>
      <c r="G87" s="151">
        <v>39531</v>
      </c>
      <c r="H87" s="384">
        <v>24</v>
      </c>
      <c r="I87" s="384">
        <v>3</v>
      </c>
      <c r="J87" s="385">
        <v>2008</v>
      </c>
      <c r="K87" s="383" t="s">
        <v>30</v>
      </c>
      <c r="L87" s="383">
        <v>12906</v>
      </c>
      <c r="M87" s="383" t="s">
        <v>348</v>
      </c>
      <c r="N87" s="386">
        <v>35995.379999999997</v>
      </c>
      <c r="O87" s="387"/>
      <c r="P87" s="383" t="s">
        <v>2417</v>
      </c>
      <c r="Q87" s="388">
        <v>3</v>
      </c>
      <c r="R87" s="106">
        <f t="shared" si="9"/>
        <v>999.84388888888873</v>
      </c>
      <c r="S87" s="105">
        <f t="shared" si="10"/>
        <v>35994.379999999997</v>
      </c>
      <c r="T87" s="105">
        <f t="shared" si="11"/>
        <v>1</v>
      </c>
      <c r="U87" s="91">
        <v>10560</v>
      </c>
      <c r="W87" s="115">
        <f t="shared" si="12"/>
        <v>36</v>
      </c>
    </row>
    <row r="88" spans="1:23" hidden="1" x14ac:dyDescent="0.25">
      <c r="A88" s="91"/>
      <c r="B88" s="383" t="s">
        <v>2400</v>
      </c>
      <c r="C88" s="383" t="s">
        <v>503</v>
      </c>
      <c r="D88" s="383" t="s">
        <v>2401</v>
      </c>
      <c r="E88" s="383" t="s">
        <v>2407</v>
      </c>
      <c r="F88" s="383" t="s">
        <v>363</v>
      </c>
      <c r="G88" s="151">
        <v>39531</v>
      </c>
      <c r="H88" s="384">
        <v>24</v>
      </c>
      <c r="I88" s="384">
        <v>3</v>
      </c>
      <c r="J88" s="385">
        <v>2008</v>
      </c>
      <c r="K88" s="383" t="s">
        <v>30</v>
      </c>
      <c r="L88" s="383">
        <v>12906</v>
      </c>
      <c r="M88" s="383" t="s">
        <v>348</v>
      </c>
      <c r="N88" s="386">
        <v>35995.379999999997</v>
      </c>
      <c r="O88" s="387"/>
      <c r="P88" s="383" t="s">
        <v>2440</v>
      </c>
      <c r="Q88" s="388">
        <v>3</v>
      </c>
      <c r="R88" s="106">
        <f t="shared" si="9"/>
        <v>999.84388888888873</v>
      </c>
      <c r="S88" s="105">
        <f t="shared" si="10"/>
        <v>35994.379999999997</v>
      </c>
      <c r="T88" s="105">
        <f t="shared" si="11"/>
        <v>1</v>
      </c>
      <c r="U88" s="91">
        <v>10560</v>
      </c>
      <c r="W88" s="115">
        <f t="shared" si="12"/>
        <v>36</v>
      </c>
    </row>
    <row r="89" spans="1:23" hidden="1" x14ac:dyDescent="0.25">
      <c r="A89" s="91"/>
      <c r="B89" s="383" t="s">
        <v>2400</v>
      </c>
      <c r="C89" s="383" t="s">
        <v>503</v>
      </c>
      <c r="D89" s="383" t="s">
        <v>2401</v>
      </c>
      <c r="E89" s="383" t="s">
        <v>2408</v>
      </c>
      <c r="F89" s="383" t="s">
        <v>363</v>
      </c>
      <c r="G89" s="151">
        <v>39531</v>
      </c>
      <c r="H89" s="384">
        <v>24</v>
      </c>
      <c r="I89" s="384">
        <v>3</v>
      </c>
      <c r="J89" s="385">
        <v>2008</v>
      </c>
      <c r="K89" s="383" t="s">
        <v>30</v>
      </c>
      <c r="L89" s="383">
        <v>12906</v>
      </c>
      <c r="M89" s="383" t="s">
        <v>348</v>
      </c>
      <c r="N89" s="386">
        <v>35995.379999999997</v>
      </c>
      <c r="O89" s="387"/>
      <c r="P89" s="383" t="s">
        <v>2441</v>
      </c>
      <c r="Q89" s="388">
        <v>3</v>
      </c>
      <c r="R89" s="106">
        <f t="shared" si="9"/>
        <v>999.84388888888873</v>
      </c>
      <c r="S89" s="105">
        <f t="shared" si="10"/>
        <v>35994.379999999997</v>
      </c>
      <c r="T89" s="105">
        <f t="shared" si="11"/>
        <v>1</v>
      </c>
      <c r="U89" s="91">
        <v>10560</v>
      </c>
      <c r="W89" s="115">
        <f t="shared" si="12"/>
        <v>36</v>
      </c>
    </row>
    <row r="90" spans="1:23" hidden="1" x14ac:dyDescent="0.25">
      <c r="A90" s="91"/>
      <c r="B90" s="383" t="s">
        <v>2400</v>
      </c>
      <c r="C90" s="383" t="s">
        <v>503</v>
      </c>
      <c r="D90" s="383" t="s">
        <v>2401</v>
      </c>
      <c r="E90" s="383" t="s">
        <v>2409</v>
      </c>
      <c r="F90" s="383" t="s">
        <v>363</v>
      </c>
      <c r="G90" s="151">
        <v>39531</v>
      </c>
      <c r="H90" s="384">
        <v>24</v>
      </c>
      <c r="I90" s="384">
        <v>3</v>
      </c>
      <c r="J90" s="385">
        <v>2008</v>
      </c>
      <c r="K90" s="383" t="s">
        <v>30</v>
      </c>
      <c r="L90" s="383">
        <v>12906</v>
      </c>
      <c r="M90" s="383" t="s">
        <v>348</v>
      </c>
      <c r="N90" s="386">
        <v>35995.379999999997</v>
      </c>
      <c r="O90" s="387"/>
      <c r="P90" s="383" t="s">
        <v>2423</v>
      </c>
      <c r="Q90" s="388">
        <v>3</v>
      </c>
      <c r="R90" s="106">
        <f t="shared" si="9"/>
        <v>999.84388888888873</v>
      </c>
      <c r="S90" s="105">
        <f t="shared" si="10"/>
        <v>35994.379999999997</v>
      </c>
      <c r="T90" s="105">
        <f t="shared" si="11"/>
        <v>1</v>
      </c>
      <c r="U90" s="91">
        <v>10560</v>
      </c>
      <c r="W90" s="115">
        <f t="shared" si="12"/>
        <v>36</v>
      </c>
    </row>
    <row r="91" spans="1:23" hidden="1" x14ac:dyDescent="0.25">
      <c r="A91" s="91"/>
      <c r="B91" s="383" t="s">
        <v>2400</v>
      </c>
      <c r="C91" s="383" t="s">
        <v>503</v>
      </c>
      <c r="D91" s="383" t="s">
        <v>2401</v>
      </c>
      <c r="E91" s="383" t="s">
        <v>2410</v>
      </c>
      <c r="F91" s="383" t="s">
        <v>363</v>
      </c>
      <c r="G91" s="151">
        <v>39531</v>
      </c>
      <c r="H91" s="384">
        <v>24</v>
      </c>
      <c r="I91" s="384">
        <v>3</v>
      </c>
      <c r="J91" s="385">
        <v>2008</v>
      </c>
      <c r="K91" s="383" t="s">
        <v>30</v>
      </c>
      <c r="L91" s="383">
        <v>12906</v>
      </c>
      <c r="M91" s="383" t="s">
        <v>348</v>
      </c>
      <c r="N91" s="386">
        <v>35995.379999999997</v>
      </c>
      <c r="O91" s="387"/>
      <c r="P91" s="383" t="s">
        <v>2442</v>
      </c>
      <c r="Q91" s="388">
        <v>3</v>
      </c>
      <c r="R91" s="106">
        <f t="shared" si="9"/>
        <v>999.84388888888873</v>
      </c>
      <c r="S91" s="105">
        <f t="shared" si="10"/>
        <v>35994.379999999997</v>
      </c>
      <c r="T91" s="105">
        <f t="shared" si="11"/>
        <v>1</v>
      </c>
      <c r="U91" s="91">
        <v>10560</v>
      </c>
      <c r="W91" s="115">
        <f t="shared" si="12"/>
        <v>36</v>
      </c>
    </row>
    <row r="92" spans="1:23" hidden="1" x14ac:dyDescent="0.25">
      <c r="A92" s="91"/>
      <c r="B92" s="383" t="s">
        <v>2400</v>
      </c>
      <c r="C92" s="383" t="s">
        <v>503</v>
      </c>
      <c r="D92" s="383" t="s">
        <v>2401</v>
      </c>
      <c r="E92" s="383" t="s">
        <v>2411</v>
      </c>
      <c r="F92" s="383" t="s">
        <v>363</v>
      </c>
      <c r="G92" s="151">
        <v>39531</v>
      </c>
      <c r="H92" s="384">
        <v>24</v>
      </c>
      <c r="I92" s="384">
        <v>3</v>
      </c>
      <c r="J92" s="385">
        <v>2008</v>
      </c>
      <c r="K92" s="383" t="s">
        <v>30</v>
      </c>
      <c r="L92" s="383">
        <v>12906</v>
      </c>
      <c r="M92" s="383" t="s">
        <v>348</v>
      </c>
      <c r="N92" s="386">
        <v>35995.379999999997</v>
      </c>
      <c r="O92" s="387"/>
      <c r="P92" s="383" t="s">
        <v>2443</v>
      </c>
      <c r="Q92" s="388">
        <v>3</v>
      </c>
      <c r="R92" s="106">
        <f t="shared" si="9"/>
        <v>999.84388888888873</v>
      </c>
      <c r="S92" s="105">
        <f t="shared" si="10"/>
        <v>35994.379999999997</v>
      </c>
      <c r="T92" s="105">
        <f t="shared" si="11"/>
        <v>1</v>
      </c>
      <c r="U92" s="91">
        <v>10560</v>
      </c>
      <c r="W92" s="115">
        <f t="shared" si="12"/>
        <v>36</v>
      </c>
    </row>
    <row r="93" spans="1:23" hidden="1" x14ac:dyDescent="0.25">
      <c r="A93" s="91"/>
      <c r="B93" s="383" t="s">
        <v>2400</v>
      </c>
      <c r="C93" s="383" t="s">
        <v>503</v>
      </c>
      <c r="D93" s="383" t="s">
        <v>2401</v>
      </c>
      <c r="E93" s="383" t="s">
        <v>2412</v>
      </c>
      <c r="F93" s="383" t="s">
        <v>363</v>
      </c>
      <c r="G93" s="151">
        <v>39531</v>
      </c>
      <c r="H93" s="384">
        <v>24</v>
      </c>
      <c r="I93" s="384">
        <v>3</v>
      </c>
      <c r="J93" s="385">
        <v>2008</v>
      </c>
      <c r="K93" s="383" t="s">
        <v>30</v>
      </c>
      <c r="L93" s="383">
        <v>12906</v>
      </c>
      <c r="M93" s="383" t="s">
        <v>348</v>
      </c>
      <c r="N93" s="386">
        <v>35995.379999999997</v>
      </c>
      <c r="O93" s="387"/>
      <c r="P93" s="383" t="s">
        <v>2444</v>
      </c>
      <c r="Q93" s="388">
        <v>3</v>
      </c>
      <c r="R93" s="106">
        <f t="shared" si="9"/>
        <v>999.84388888888873</v>
      </c>
      <c r="S93" s="105">
        <f t="shared" si="10"/>
        <v>35994.379999999997</v>
      </c>
      <c r="T93" s="105">
        <f t="shared" si="11"/>
        <v>1</v>
      </c>
      <c r="U93" s="91">
        <v>10560</v>
      </c>
      <c r="W93" s="115">
        <f t="shared" si="12"/>
        <v>36</v>
      </c>
    </row>
    <row r="94" spans="1:23" hidden="1" x14ac:dyDescent="0.25">
      <c r="A94" s="91"/>
      <c r="B94" s="383" t="s">
        <v>2400</v>
      </c>
      <c r="C94" s="383" t="s">
        <v>503</v>
      </c>
      <c r="D94" s="383" t="s">
        <v>2401</v>
      </c>
      <c r="E94" s="383" t="s">
        <v>2413</v>
      </c>
      <c r="F94" s="383" t="s">
        <v>363</v>
      </c>
      <c r="G94" s="151">
        <v>39531</v>
      </c>
      <c r="H94" s="384">
        <v>24</v>
      </c>
      <c r="I94" s="384">
        <v>3</v>
      </c>
      <c r="J94" s="385">
        <v>2008</v>
      </c>
      <c r="K94" s="383" t="s">
        <v>30</v>
      </c>
      <c r="L94" s="383">
        <v>12906</v>
      </c>
      <c r="M94" s="383" t="s">
        <v>348</v>
      </c>
      <c r="N94" s="386">
        <v>35995.379999999997</v>
      </c>
      <c r="O94" s="387"/>
      <c r="P94" s="383" t="s">
        <v>2445</v>
      </c>
      <c r="Q94" s="388">
        <v>3</v>
      </c>
      <c r="R94" s="106">
        <f t="shared" si="9"/>
        <v>999.84388888888873</v>
      </c>
      <c r="S94" s="105">
        <f t="shared" si="10"/>
        <v>35994.379999999997</v>
      </c>
      <c r="T94" s="105">
        <f t="shared" si="11"/>
        <v>1</v>
      </c>
      <c r="U94" s="91">
        <v>10560</v>
      </c>
      <c r="W94" s="115">
        <f t="shared" si="12"/>
        <v>36</v>
      </c>
    </row>
    <row r="95" spans="1:23" hidden="1" x14ac:dyDescent="0.25">
      <c r="A95" s="91"/>
      <c r="B95" s="383"/>
      <c r="C95" s="383"/>
      <c r="D95" s="383"/>
      <c r="E95" s="383"/>
      <c r="F95" s="383"/>
      <c r="G95" s="151"/>
      <c r="H95" s="384"/>
      <c r="I95" s="384"/>
      <c r="J95" s="385"/>
      <c r="K95" s="383"/>
      <c r="L95" s="383"/>
      <c r="M95" s="383"/>
      <c r="N95" s="386"/>
      <c r="O95" s="387"/>
      <c r="P95" s="383"/>
      <c r="Q95" s="388"/>
      <c r="R95" s="389"/>
      <c r="W95" s="115"/>
    </row>
    <row r="96" spans="1:23" hidden="1" x14ac:dyDescent="0.25">
      <c r="A96" s="91"/>
      <c r="B96" s="391" t="s">
        <v>521</v>
      </c>
      <c r="C96" s="391" t="s">
        <v>2491</v>
      </c>
      <c r="D96" s="391" t="s">
        <v>2492</v>
      </c>
      <c r="E96" s="391"/>
      <c r="F96" s="391" t="s">
        <v>355</v>
      </c>
      <c r="G96" s="151">
        <v>39618</v>
      </c>
      <c r="H96" s="392">
        <v>19</v>
      </c>
      <c r="I96" s="392">
        <v>6</v>
      </c>
      <c r="J96" s="393">
        <v>2008</v>
      </c>
      <c r="K96" s="391" t="s">
        <v>30</v>
      </c>
      <c r="L96" s="391">
        <v>6161</v>
      </c>
      <c r="M96" s="391" t="s">
        <v>348</v>
      </c>
      <c r="N96" s="394">
        <v>5575</v>
      </c>
      <c r="O96" s="387"/>
      <c r="P96" s="391" t="s">
        <v>2493</v>
      </c>
      <c r="Q96" s="388">
        <v>3</v>
      </c>
      <c r="R96" s="106">
        <f t="shared" si="9"/>
        <v>154.83333333333334</v>
      </c>
      <c r="S96" s="105">
        <f t="shared" si="10"/>
        <v>5574</v>
      </c>
      <c r="T96" s="105">
        <f t="shared" si="11"/>
        <v>1</v>
      </c>
      <c r="U96" s="91">
        <v>11205</v>
      </c>
      <c r="W96" s="115">
        <f t="shared" ref="W96:W119" si="13">IF((DATEDIF(G96,W$4,"m"))&gt;=36,36,(DATEDIF(G96,W$4,"m")))</f>
        <v>36</v>
      </c>
    </row>
    <row r="97" spans="1:23" hidden="1" x14ac:dyDescent="0.25">
      <c r="A97" s="91"/>
      <c r="B97" s="383" t="s">
        <v>2400</v>
      </c>
      <c r="C97" s="383" t="s">
        <v>503</v>
      </c>
      <c r="D97" s="383" t="s">
        <v>2401</v>
      </c>
      <c r="E97" s="383" t="s">
        <v>2446</v>
      </c>
      <c r="F97" s="383" t="s">
        <v>363</v>
      </c>
      <c r="G97" s="151">
        <v>39640</v>
      </c>
      <c r="H97" s="384">
        <v>11</v>
      </c>
      <c r="I97" s="384">
        <v>7</v>
      </c>
      <c r="J97" s="385">
        <v>2008</v>
      </c>
      <c r="K97" s="383" t="s">
        <v>30</v>
      </c>
      <c r="L97" s="383">
        <v>13127</v>
      </c>
      <c r="M97" s="383" t="s">
        <v>348</v>
      </c>
      <c r="N97" s="386">
        <v>29779.52</v>
      </c>
      <c r="O97" s="387"/>
      <c r="P97" s="383" t="s">
        <v>2425</v>
      </c>
      <c r="Q97" s="388">
        <v>3</v>
      </c>
      <c r="R97" s="106">
        <f t="shared" si="9"/>
        <v>827.18111111111114</v>
      </c>
      <c r="S97" s="105">
        <f t="shared" si="10"/>
        <v>29778.52</v>
      </c>
      <c r="T97" s="105">
        <f t="shared" si="11"/>
        <v>1</v>
      </c>
      <c r="U97" s="91">
        <v>11255</v>
      </c>
      <c r="W97" s="115">
        <f t="shared" si="13"/>
        <v>36</v>
      </c>
    </row>
    <row r="98" spans="1:23" hidden="1" x14ac:dyDescent="0.25">
      <c r="A98" s="91"/>
      <c r="B98" s="383" t="s">
        <v>2400</v>
      </c>
      <c r="C98" s="383" t="s">
        <v>503</v>
      </c>
      <c r="D98" s="383" t="s">
        <v>2401</v>
      </c>
      <c r="E98" s="383" t="s">
        <v>2447</v>
      </c>
      <c r="F98" s="383" t="s">
        <v>363</v>
      </c>
      <c r="G98" s="151">
        <v>39640</v>
      </c>
      <c r="H98" s="384">
        <v>11</v>
      </c>
      <c r="I98" s="384">
        <v>7</v>
      </c>
      <c r="J98" s="385">
        <v>2008</v>
      </c>
      <c r="K98" s="383" t="s">
        <v>30</v>
      </c>
      <c r="L98" s="383">
        <v>13127</v>
      </c>
      <c r="M98" s="383" t="s">
        <v>348</v>
      </c>
      <c r="N98" s="386">
        <v>29779.52</v>
      </c>
      <c r="O98" s="387"/>
      <c r="P98" s="383" t="s">
        <v>2448</v>
      </c>
      <c r="Q98" s="388">
        <v>3</v>
      </c>
      <c r="R98" s="106">
        <f t="shared" si="9"/>
        <v>827.18111111111114</v>
      </c>
      <c r="S98" s="105">
        <f t="shared" si="10"/>
        <v>29778.52</v>
      </c>
      <c r="T98" s="105">
        <f t="shared" si="11"/>
        <v>1</v>
      </c>
      <c r="U98" s="91">
        <v>11255</v>
      </c>
      <c r="W98" s="115">
        <f t="shared" si="13"/>
        <v>36</v>
      </c>
    </row>
    <row r="99" spans="1:23" hidden="1" x14ac:dyDescent="0.25">
      <c r="A99" s="91"/>
      <c r="B99" s="383" t="s">
        <v>2400</v>
      </c>
      <c r="C99" s="383" t="s">
        <v>503</v>
      </c>
      <c r="D99" s="383" t="s">
        <v>2401</v>
      </c>
      <c r="E99" s="383" t="s">
        <v>2449</v>
      </c>
      <c r="F99" s="383" t="s">
        <v>363</v>
      </c>
      <c r="G99" s="151">
        <v>39640</v>
      </c>
      <c r="H99" s="384">
        <v>11</v>
      </c>
      <c r="I99" s="384">
        <v>7</v>
      </c>
      <c r="J99" s="385">
        <v>2008</v>
      </c>
      <c r="K99" s="383" t="s">
        <v>30</v>
      </c>
      <c r="L99" s="383">
        <v>13127</v>
      </c>
      <c r="M99" s="383" t="s">
        <v>348</v>
      </c>
      <c r="N99" s="386">
        <v>29779.52</v>
      </c>
      <c r="O99" s="387"/>
      <c r="P99" s="383" t="s">
        <v>2450</v>
      </c>
      <c r="Q99" s="388">
        <v>3</v>
      </c>
      <c r="R99" s="106">
        <f t="shared" si="9"/>
        <v>827.18111111111114</v>
      </c>
      <c r="S99" s="105">
        <f t="shared" si="10"/>
        <v>29778.52</v>
      </c>
      <c r="T99" s="105">
        <f t="shared" si="11"/>
        <v>1</v>
      </c>
      <c r="U99" s="91">
        <v>11255</v>
      </c>
      <c r="W99" s="115">
        <f t="shared" si="13"/>
        <v>36</v>
      </c>
    </row>
    <row r="100" spans="1:23" hidden="1" x14ac:dyDescent="0.25">
      <c r="A100" s="91"/>
      <c r="B100" s="383" t="s">
        <v>2400</v>
      </c>
      <c r="C100" s="383" t="s">
        <v>503</v>
      </c>
      <c r="D100" s="383" t="s">
        <v>2401</v>
      </c>
      <c r="E100" s="383" t="s">
        <v>2451</v>
      </c>
      <c r="F100" s="383" t="s">
        <v>363</v>
      </c>
      <c r="G100" s="151">
        <v>39640</v>
      </c>
      <c r="H100" s="384">
        <v>11</v>
      </c>
      <c r="I100" s="384">
        <v>7</v>
      </c>
      <c r="J100" s="385">
        <v>2008</v>
      </c>
      <c r="K100" s="383" t="s">
        <v>30</v>
      </c>
      <c r="L100" s="383">
        <v>13127</v>
      </c>
      <c r="M100" s="383" t="s">
        <v>348</v>
      </c>
      <c r="N100" s="386">
        <v>29779.52</v>
      </c>
      <c r="O100" s="387"/>
      <c r="P100" s="383" t="s">
        <v>2422</v>
      </c>
      <c r="Q100" s="388">
        <v>3</v>
      </c>
      <c r="R100" s="106">
        <f t="shared" si="9"/>
        <v>827.18111111111114</v>
      </c>
      <c r="S100" s="105">
        <f t="shared" si="10"/>
        <v>29778.52</v>
      </c>
      <c r="T100" s="105">
        <f t="shared" si="11"/>
        <v>1</v>
      </c>
      <c r="U100" s="91">
        <v>11255</v>
      </c>
      <c r="W100" s="115">
        <f t="shared" si="13"/>
        <v>36</v>
      </c>
    </row>
    <row r="101" spans="1:23" hidden="1" x14ac:dyDescent="0.25">
      <c r="A101" s="91"/>
      <c r="B101" s="383" t="s">
        <v>2400</v>
      </c>
      <c r="C101" s="383" t="s">
        <v>503</v>
      </c>
      <c r="D101" s="383" t="s">
        <v>2401</v>
      </c>
      <c r="E101" s="383" t="s">
        <v>2452</v>
      </c>
      <c r="F101" s="383" t="s">
        <v>363</v>
      </c>
      <c r="G101" s="151">
        <v>39640</v>
      </c>
      <c r="H101" s="384">
        <v>11</v>
      </c>
      <c r="I101" s="384">
        <v>7</v>
      </c>
      <c r="J101" s="385">
        <v>2008</v>
      </c>
      <c r="K101" s="383" t="s">
        <v>30</v>
      </c>
      <c r="L101" s="383">
        <v>13127</v>
      </c>
      <c r="M101" s="383" t="s">
        <v>348</v>
      </c>
      <c r="N101" s="386">
        <v>29779.52</v>
      </c>
      <c r="O101" s="387"/>
      <c r="P101" s="383" t="s">
        <v>2430</v>
      </c>
      <c r="Q101" s="388">
        <v>3</v>
      </c>
      <c r="R101" s="106">
        <f t="shared" si="9"/>
        <v>827.18111111111114</v>
      </c>
      <c r="S101" s="105">
        <f t="shared" si="10"/>
        <v>29778.52</v>
      </c>
      <c r="T101" s="105">
        <f t="shared" si="11"/>
        <v>1</v>
      </c>
      <c r="U101" s="91">
        <v>11255</v>
      </c>
      <c r="W101" s="115">
        <f t="shared" si="13"/>
        <v>36</v>
      </c>
    </row>
    <row r="102" spans="1:23" hidden="1" x14ac:dyDescent="0.25">
      <c r="A102" s="91"/>
      <c r="B102" s="383" t="s">
        <v>2400</v>
      </c>
      <c r="C102" s="383" t="s">
        <v>503</v>
      </c>
      <c r="D102" s="383" t="s">
        <v>2401</v>
      </c>
      <c r="E102" s="383" t="s">
        <v>2453</v>
      </c>
      <c r="F102" s="383" t="s">
        <v>363</v>
      </c>
      <c r="G102" s="151">
        <v>39640</v>
      </c>
      <c r="H102" s="384">
        <v>11</v>
      </c>
      <c r="I102" s="384">
        <v>7</v>
      </c>
      <c r="J102" s="385">
        <v>2008</v>
      </c>
      <c r="K102" s="383" t="s">
        <v>30</v>
      </c>
      <c r="L102" s="383">
        <v>13127</v>
      </c>
      <c r="M102" s="383" t="s">
        <v>348</v>
      </c>
      <c r="N102" s="386">
        <v>29779.52</v>
      </c>
      <c r="O102" s="387"/>
      <c r="P102" s="383" t="s">
        <v>2433</v>
      </c>
      <c r="Q102" s="388">
        <v>3</v>
      </c>
      <c r="R102" s="106">
        <f t="shared" si="9"/>
        <v>827.18111111111114</v>
      </c>
      <c r="S102" s="105">
        <f t="shared" si="10"/>
        <v>29778.52</v>
      </c>
      <c r="T102" s="105">
        <f t="shared" si="11"/>
        <v>1</v>
      </c>
      <c r="U102" s="91">
        <v>11255</v>
      </c>
      <c r="W102" s="115">
        <f t="shared" si="13"/>
        <v>36</v>
      </c>
    </row>
    <row r="103" spans="1:23" hidden="1" x14ac:dyDescent="0.25">
      <c r="A103" s="91"/>
      <c r="B103" s="383" t="s">
        <v>2400</v>
      </c>
      <c r="C103" s="383" t="s">
        <v>503</v>
      </c>
      <c r="D103" s="383" t="s">
        <v>2401</v>
      </c>
      <c r="E103" s="383" t="s">
        <v>2454</v>
      </c>
      <c r="F103" s="383" t="s">
        <v>363</v>
      </c>
      <c r="G103" s="151">
        <v>39640</v>
      </c>
      <c r="H103" s="384">
        <v>11</v>
      </c>
      <c r="I103" s="384">
        <v>7</v>
      </c>
      <c r="J103" s="385">
        <v>2008</v>
      </c>
      <c r="K103" s="383" t="s">
        <v>30</v>
      </c>
      <c r="L103" s="383">
        <v>13127</v>
      </c>
      <c r="M103" s="383" t="s">
        <v>348</v>
      </c>
      <c r="N103" s="386">
        <v>29779.52</v>
      </c>
      <c r="O103" s="387"/>
      <c r="P103" s="383" t="s">
        <v>2426</v>
      </c>
      <c r="Q103" s="388">
        <v>3</v>
      </c>
      <c r="R103" s="106">
        <f t="shared" si="9"/>
        <v>827.18111111111114</v>
      </c>
      <c r="S103" s="105">
        <f t="shared" si="10"/>
        <v>29778.52</v>
      </c>
      <c r="T103" s="105">
        <f t="shared" si="11"/>
        <v>1</v>
      </c>
      <c r="U103" s="91">
        <v>11255</v>
      </c>
      <c r="W103" s="115">
        <f t="shared" si="13"/>
        <v>36</v>
      </c>
    </row>
    <row r="104" spans="1:23" hidden="1" x14ac:dyDescent="0.25">
      <c r="A104" s="91"/>
      <c r="B104" s="383" t="s">
        <v>2400</v>
      </c>
      <c r="C104" s="383" t="s">
        <v>503</v>
      </c>
      <c r="D104" s="383" t="s">
        <v>2401</v>
      </c>
      <c r="E104" s="383" t="s">
        <v>2455</v>
      </c>
      <c r="F104" s="383" t="s">
        <v>363</v>
      </c>
      <c r="G104" s="151">
        <v>39640</v>
      </c>
      <c r="H104" s="384">
        <v>11</v>
      </c>
      <c r="I104" s="384">
        <v>7</v>
      </c>
      <c r="J104" s="385">
        <v>2008</v>
      </c>
      <c r="K104" s="383" t="s">
        <v>30</v>
      </c>
      <c r="L104" s="383">
        <v>13127</v>
      </c>
      <c r="M104" s="383" t="s">
        <v>348</v>
      </c>
      <c r="N104" s="386">
        <v>29779.52</v>
      </c>
      <c r="O104" s="387"/>
      <c r="P104" s="383" t="s">
        <v>2456</v>
      </c>
      <c r="Q104" s="388">
        <v>3</v>
      </c>
      <c r="R104" s="106">
        <f t="shared" si="9"/>
        <v>827.18111111111114</v>
      </c>
      <c r="S104" s="105">
        <f t="shared" si="10"/>
        <v>29778.52</v>
      </c>
      <c r="T104" s="105">
        <f t="shared" si="11"/>
        <v>1</v>
      </c>
      <c r="U104" s="91">
        <v>11255</v>
      </c>
      <c r="W104" s="115">
        <f t="shared" si="13"/>
        <v>36</v>
      </c>
    </row>
    <row r="105" spans="1:23" hidden="1" x14ac:dyDescent="0.25">
      <c r="A105" s="91"/>
      <c r="B105" s="383" t="s">
        <v>2457</v>
      </c>
      <c r="C105" s="383" t="s">
        <v>503</v>
      </c>
      <c r="D105" s="383" t="s">
        <v>2458</v>
      </c>
      <c r="E105" s="383" t="s">
        <v>2459</v>
      </c>
      <c r="F105" s="383" t="s">
        <v>363</v>
      </c>
      <c r="G105" s="151">
        <v>39640</v>
      </c>
      <c r="H105" s="384">
        <v>11</v>
      </c>
      <c r="I105" s="384">
        <v>7</v>
      </c>
      <c r="J105" s="385">
        <v>2008</v>
      </c>
      <c r="K105" s="383" t="s">
        <v>30</v>
      </c>
      <c r="L105" s="383">
        <v>13127</v>
      </c>
      <c r="M105" s="383" t="s">
        <v>348</v>
      </c>
      <c r="N105" s="386">
        <v>8944.76</v>
      </c>
      <c r="O105" s="387"/>
      <c r="P105" s="383"/>
      <c r="Q105" s="388">
        <v>3</v>
      </c>
      <c r="R105" s="106">
        <f t="shared" si="9"/>
        <v>248.4377777777778</v>
      </c>
      <c r="S105" s="105">
        <f t="shared" si="10"/>
        <v>8943.76</v>
      </c>
      <c r="T105" s="105">
        <f t="shared" si="11"/>
        <v>1</v>
      </c>
      <c r="U105" s="91">
        <v>11255</v>
      </c>
      <c r="W105" s="115">
        <f t="shared" si="13"/>
        <v>36</v>
      </c>
    </row>
    <row r="106" spans="1:23" hidden="1" x14ac:dyDescent="0.25">
      <c r="A106" s="91"/>
      <c r="B106" s="383" t="s">
        <v>2457</v>
      </c>
      <c r="C106" s="383" t="s">
        <v>503</v>
      </c>
      <c r="D106" s="383" t="s">
        <v>2458</v>
      </c>
      <c r="E106" s="383" t="s">
        <v>2460</v>
      </c>
      <c r="F106" s="383" t="s">
        <v>363</v>
      </c>
      <c r="G106" s="151">
        <v>39640</v>
      </c>
      <c r="H106" s="384">
        <v>11</v>
      </c>
      <c r="I106" s="384">
        <v>7</v>
      </c>
      <c r="J106" s="385">
        <v>2008</v>
      </c>
      <c r="K106" s="383" t="s">
        <v>30</v>
      </c>
      <c r="L106" s="383">
        <v>13127</v>
      </c>
      <c r="M106" s="383" t="s">
        <v>348</v>
      </c>
      <c r="N106" s="386">
        <v>8944.76</v>
      </c>
      <c r="O106" s="387"/>
      <c r="P106" s="383" t="s">
        <v>2461</v>
      </c>
      <c r="Q106" s="388">
        <v>3</v>
      </c>
      <c r="R106" s="106">
        <f t="shared" si="9"/>
        <v>248.4377777777778</v>
      </c>
      <c r="S106" s="105">
        <f t="shared" si="10"/>
        <v>8943.76</v>
      </c>
      <c r="T106" s="105">
        <f t="shared" si="11"/>
        <v>1</v>
      </c>
      <c r="U106" s="91">
        <v>11255</v>
      </c>
      <c r="W106" s="115">
        <f t="shared" si="13"/>
        <v>36</v>
      </c>
    </row>
    <row r="107" spans="1:23" hidden="1" x14ac:dyDescent="0.25">
      <c r="A107" s="91"/>
      <c r="B107" s="383" t="s">
        <v>2457</v>
      </c>
      <c r="C107" s="383" t="s">
        <v>503</v>
      </c>
      <c r="D107" s="383" t="s">
        <v>2458</v>
      </c>
      <c r="E107" s="383" t="s">
        <v>2462</v>
      </c>
      <c r="F107" s="383" t="s">
        <v>363</v>
      </c>
      <c r="G107" s="151">
        <v>39643</v>
      </c>
      <c r="H107" s="384">
        <v>11</v>
      </c>
      <c r="I107" s="384">
        <v>7</v>
      </c>
      <c r="J107" s="385">
        <v>2008</v>
      </c>
      <c r="K107" s="383" t="s">
        <v>30</v>
      </c>
      <c r="L107" s="383">
        <v>13127</v>
      </c>
      <c r="M107" s="383" t="s">
        <v>348</v>
      </c>
      <c r="N107" s="386">
        <v>8944.76</v>
      </c>
      <c r="O107" s="387"/>
      <c r="P107" s="383" t="s">
        <v>2463</v>
      </c>
      <c r="Q107" s="388">
        <v>3</v>
      </c>
      <c r="R107" s="106">
        <f t="shared" si="9"/>
        <v>248.4377777777778</v>
      </c>
      <c r="S107" s="105">
        <f t="shared" si="10"/>
        <v>8943.76</v>
      </c>
      <c r="T107" s="105">
        <f t="shared" si="11"/>
        <v>1</v>
      </c>
      <c r="U107" s="91">
        <v>11255</v>
      </c>
      <c r="W107" s="115">
        <f t="shared" si="13"/>
        <v>36</v>
      </c>
    </row>
    <row r="108" spans="1:23" hidden="1" x14ac:dyDescent="0.25">
      <c r="A108" s="91"/>
      <c r="B108" s="383" t="s">
        <v>2457</v>
      </c>
      <c r="C108" s="383" t="s">
        <v>503</v>
      </c>
      <c r="D108" s="383" t="s">
        <v>2458</v>
      </c>
      <c r="E108" s="383" t="s">
        <v>2464</v>
      </c>
      <c r="F108" s="383" t="s">
        <v>363</v>
      </c>
      <c r="G108" s="151">
        <v>39644</v>
      </c>
      <c r="H108" s="384">
        <v>11</v>
      </c>
      <c r="I108" s="384">
        <v>7</v>
      </c>
      <c r="J108" s="385">
        <v>2008</v>
      </c>
      <c r="K108" s="383" t="s">
        <v>30</v>
      </c>
      <c r="L108" s="383">
        <v>13127</v>
      </c>
      <c r="M108" s="383" t="s">
        <v>348</v>
      </c>
      <c r="N108" s="386">
        <v>8944.76</v>
      </c>
      <c r="O108" s="387"/>
      <c r="P108" s="383" t="s">
        <v>2439</v>
      </c>
      <c r="Q108" s="388">
        <v>3</v>
      </c>
      <c r="R108" s="106">
        <f t="shared" si="9"/>
        <v>248.4377777777778</v>
      </c>
      <c r="S108" s="105">
        <f t="shared" si="10"/>
        <v>8943.76</v>
      </c>
      <c r="T108" s="105">
        <f t="shared" si="11"/>
        <v>1</v>
      </c>
      <c r="U108" s="91">
        <v>11255</v>
      </c>
      <c r="W108" s="115">
        <f t="shared" si="13"/>
        <v>36</v>
      </c>
    </row>
    <row r="109" spans="1:23" hidden="1" x14ac:dyDescent="0.25">
      <c r="A109" s="91"/>
      <c r="B109" s="383" t="s">
        <v>2457</v>
      </c>
      <c r="C109" s="383" t="s">
        <v>503</v>
      </c>
      <c r="D109" s="383" t="s">
        <v>2458</v>
      </c>
      <c r="E109" s="383" t="s">
        <v>2465</v>
      </c>
      <c r="F109" s="383" t="s">
        <v>363</v>
      </c>
      <c r="G109" s="151">
        <v>39645</v>
      </c>
      <c r="H109" s="384">
        <v>11</v>
      </c>
      <c r="I109" s="384">
        <v>7</v>
      </c>
      <c r="J109" s="385">
        <v>2008</v>
      </c>
      <c r="K109" s="383" t="s">
        <v>30</v>
      </c>
      <c r="L109" s="383">
        <v>13127</v>
      </c>
      <c r="M109" s="383" t="s">
        <v>348</v>
      </c>
      <c r="N109" s="386">
        <v>8944.76</v>
      </c>
      <c r="O109" s="387"/>
      <c r="P109" s="383" t="s">
        <v>2445</v>
      </c>
      <c r="Q109" s="388">
        <v>3</v>
      </c>
      <c r="R109" s="106">
        <f t="shared" si="9"/>
        <v>248.4377777777778</v>
      </c>
      <c r="S109" s="105">
        <f t="shared" si="10"/>
        <v>8943.76</v>
      </c>
      <c r="T109" s="105">
        <f t="shared" si="11"/>
        <v>1</v>
      </c>
      <c r="U109" s="91">
        <v>11255</v>
      </c>
      <c r="W109" s="115">
        <f t="shared" si="13"/>
        <v>36</v>
      </c>
    </row>
    <row r="110" spans="1:23" hidden="1" x14ac:dyDescent="0.25">
      <c r="A110" s="91"/>
      <c r="B110" s="383" t="s">
        <v>2457</v>
      </c>
      <c r="C110" s="383" t="s">
        <v>503</v>
      </c>
      <c r="D110" s="383" t="s">
        <v>2458</v>
      </c>
      <c r="E110" s="383" t="s">
        <v>2466</v>
      </c>
      <c r="F110" s="383" t="s">
        <v>363</v>
      </c>
      <c r="G110" s="151">
        <v>39646</v>
      </c>
      <c r="H110" s="384">
        <v>11</v>
      </c>
      <c r="I110" s="384">
        <v>7</v>
      </c>
      <c r="J110" s="385">
        <v>2008</v>
      </c>
      <c r="K110" s="383" t="s">
        <v>30</v>
      </c>
      <c r="L110" s="383">
        <v>13127</v>
      </c>
      <c r="M110" s="383" t="s">
        <v>348</v>
      </c>
      <c r="N110" s="386">
        <v>8944.76</v>
      </c>
      <c r="O110" s="387"/>
      <c r="P110" s="383" t="s">
        <v>2450</v>
      </c>
      <c r="Q110" s="388">
        <v>3</v>
      </c>
      <c r="R110" s="106">
        <f t="shared" si="9"/>
        <v>248.4377777777778</v>
      </c>
      <c r="S110" s="105">
        <f t="shared" si="10"/>
        <v>8943.76</v>
      </c>
      <c r="T110" s="105">
        <f t="shared" si="11"/>
        <v>1</v>
      </c>
      <c r="U110" s="91">
        <v>11255</v>
      </c>
      <c r="W110" s="115">
        <f t="shared" si="13"/>
        <v>36</v>
      </c>
    </row>
    <row r="111" spans="1:23" hidden="1" x14ac:dyDescent="0.25">
      <c r="A111" s="91"/>
      <c r="B111" s="383" t="s">
        <v>2467</v>
      </c>
      <c r="C111" s="383" t="s">
        <v>2468</v>
      </c>
      <c r="D111" s="383" t="s">
        <v>2469</v>
      </c>
      <c r="E111" s="383" t="s">
        <v>2470</v>
      </c>
      <c r="F111" s="383" t="s">
        <v>444</v>
      </c>
      <c r="G111" s="151">
        <v>39626</v>
      </c>
      <c r="H111" s="384">
        <v>27</v>
      </c>
      <c r="I111" s="384">
        <v>6</v>
      </c>
      <c r="J111" s="385">
        <v>2008</v>
      </c>
      <c r="K111" s="383" t="s">
        <v>30</v>
      </c>
      <c r="L111" s="383">
        <v>2522</v>
      </c>
      <c r="M111" s="383" t="s">
        <v>348</v>
      </c>
      <c r="N111" s="389">
        <f>845690.02+136234.16</f>
        <v>981924.18</v>
      </c>
      <c r="O111" s="387"/>
      <c r="P111" s="383" t="s">
        <v>2471</v>
      </c>
      <c r="Q111" s="388">
        <v>3</v>
      </c>
      <c r="R111" s="106">
        <f t="shared" si="9"/>
        <v>27275.643888888892</v>
      </c>
      <c r="S111" s="105">
        <f t="shared" si="10"/>
        <v>981923.18</v>
      </c>
      <c r="T111" s="105">
        <f t="shared" si="11"/>
        <v>1</v>
      </c>
      <c r="U111" s="91">
        <v>11378</v>
      </c>
      <c r="W111" s="115">
        <f t="shared" si="13"/>
        <v>36</v>
      </c>
    </row>
    <row r="112" spans="1:23" s="442" customFormat="1" hidden="1" x14ac:dyDescent="0.25">
      <c r="B112" s="445" t="s">
        <v>539</v>
      </c>
      <c r="C112" s="445" t="s">
        <v>503</v>
      </c>
      <c r="D112" s="445">
        <v>6940</v>
      </c>
      <c r="E112" s="445" t="s">
        <v>2472</v>
      </c>
      <c r="F112" s="445" t="s">
        <v>355</v>
      </c>
      <c r="G112" s="435">
        <v>39766</v>
      </c>
      <c r="H112" s="446">
        <v>14</v>
      </c>
      <c r="I112" s="446">
        <v>11</v>
      </c>
      <c r="J112" s="447">
        <v>2008</v>
      </c>
      <c r="K112" s="445" t="s">
        <v>30</v>
      </c>
      <c r="L112" s="445">
        <v>8073</v>
      </c>
      <c r="M112" s="445" t="s">
        <v>348</v>
      </c>
      <c r="N112" s="448">
        <v>5210</v>
      </c>
      <c r="O112" s="449"/>
      <c r="P112" s="445" t="s">
        <v>2473</v>
      </c>
      <c r="Q112" s="450">
        <v>3</v>
      </c>
      <c r="R112" s="438">
        <f t="shared" si="9"/>
        <v>144.69444444444443</v>
      </c>
      <c r="S112" s="441">
        <f t="shared" si="10"/>
        <v>5208.9999999999991</v>
      </c>
      <c r="T112" s="441">
        <f t="shared" si="11"/>
        <v>1.0000000000009095</v>
      </c>
      <c r="U112" s="442">
        <v>11659</v>
      </c>
      <c r="W112" s="443">
        <f t="shared" si="13"/>
        <v>36</v>
      </c>
    </row>
    <row r="113" spans="1:23" s="442" customFormat="1" hidden="1" x14ac:dyDescent="0.25">
      <c r="B113" s="445" t="s">
        <v>2474</v>
      </c>
      <c r="C113" s="445" t="s">
        <v>503</v>
      </c>
      <c r="D113" s="445" t="s">
        <v>2475</v>
      </c>
      <c r="E113" s="445" t="s">
        <v>2476</v>
      </c>
      <c r="F113" s="445" t="s">
        <v>355</v>
      </c>
      <c r="G113" s="435">
        <v>39716</v>
      </c>
      <c r="H113" s="446">
        <v>25</v>
      </c>
      <c r="I113" s="446">
        <v>9</v>
      </c>
      <c r="J113" s="447">
        <v>2008</v>
      </c>
      <c r="K113" s="445" t="s">
        <v>30</v>
      </c>
      <c r="L113" s="445">
        <v>7428</v>
      </c>
      <c r="M113" s="445" t="s">
        <v>348</v>
      </c>
      <c r="N113" s="448">
        <v>6315</v>
      </c>
      <c r="O113" s="449"/>
      <c r="P113" s="445"/>
      <c r="Q113" s="450">
        <v>3</v>
      </c>
      <c r="R113" s="438">
        <f t="shared" si="9"/>
        <v>175.38888888888889</v>
      </c>
      <c r="S113" s="441">
        <f t="shared" si="10"/>
        <v>6314</v>
      </c>
      <c r="T113" s="441">
        <f t="shared" si="11"/>
        <v>1</v>
      </c>
      <c r="U113" s="442">
        <v>11659</v>
      </c>
      <c r="W113" s="443">
        <f t="shared" si="13"/>
        <v>36</v>
      </c>
    </row>
    <row r="114" spans="1:23" hidden="1" x14ac:dyDescent="0.25">
      <c r="A114" s="91"/>
      <c r="B114" s="383" t="s">
        <v>2477</v>
      </c>
      <c r="C114" s="383" t="s">
        <v>2478</v>
      </c>
      <c r="D114" s="383" t="s">
        <v>2479</v>
      </c>
      <c r="E114" s="395" t="s">
        <v>2480</v>
      </c>
      <c r="F114" s="383" t="s">
        <v>475</v>
      </c>
      <c r="G114" s="151">
        <v>39744</v>
      </c>
      <c r="H114" s="384">
        <v>23</v>
      </c>
      <c r="I114" s="384">
        <v>10</v>
      </c>
      <c r="J114" s="385">
        <v>2008</v>
      </c>
      <c r="K114" s="383" t="s">
        <v>30</v>
      </c>
      <c r="L114" s="396" t="s">
        <v>474</v>
      </c>
      <c r="M114" s="383" t="s">
        <v>348</v>
      </c>
      <c r="N114" s="389">
        <v>70031.520000000004</v>
      </c>
      <c r="O114" s="387"/>
      <c r="P114" s="383" t="s">
        <v>2429</v>
      </c>
      <c r="Q114" s="388">
        <v>3</v>
      </c>
      <c r="R114" s="106">
        <f t="shared" si="9"/>
        <v>1945.2922222222223</v>
      </c>
      <c r="S114" s="105">
        <f t="shared" si="10"/>
        <v>70030.52</v>
      </c>
      <c r="T114" s="105">
        <f t="shared" si="11"/>
        <v>1</v>
      </c>
      <c r="U114" s="91">
        <v>11606</v>
      </c>
      <c r="W114" s="115">
        <f t="shared" si="13"/>
        <v>36</v>
      </c>
    </row>
    <row r="115" spans="1:23" hidden="1" x14ac:dyDescent="0.25">
      <c r="A115" s="91"/>
      <c r="B115" s="383" t="s">
        <v>2477</v>
      </c>
      <c r="C115" s="383" t="s">
        <v>2478</v>
      </c>
      <c r="D115" s="383" t="s">
        <v>2479</v>
      </c>
      <c r="E115" s="395" t="s">
        <v>2481</v>
      </c>
      <c r="F115" s="383" t="s">
        <v>475</v>
      </c>
      <c r="G115" s="151">
        <v>39744</v>
      </c>
      <c r="H115" s="384">
        <v>23</v>
      </c>
      <c r="I115" s="384">
        <v>10</v>
      </c>
      <c r="J115" s="385">
        <v>2008</v>
      </c>
      <c r="K115" s="383" t="s">
        <v>30</v>
      </c>
      <c r="L115" s="396" t="s">
        <v>474</v>
      </c>
      <c r="M115" s="383" t="s">
        <v>348</v>
      </c>
      <c r="N115" s="389">
        <v>70031.520000000004</v>
      </c>
      <c r="O115" s="387"/>
      <c r="P115" s="383" t="s">
        <v>2482</v>
      </c>
      <c r="Q115" s="388">
        <v>3</v>
      </c>
      <c r="R115" s="106">
        <f t="shared" si="9"/>
        <v>1945.2922222222223</v>
      </c>
      <c r="S115" s="105">
        <f t="shared" si="10"/>
        <v>70030.52</v>
      </c>
      <c r="T115" s="105">
        <f t="shared" si="11"/>
        <v>1</v>
      </c>
      <c r="U115" s="91">
        <v>11606</v>
      </c>
      <c r="W115" s="115">
        <f t="shared" si="13"/>
        <v>36</v>
      </c>
    </row>
    <row r="116" spans="1:23" hidden="1" x14ac:dyDescent="0.25">
      <c r="A116" s="91"/>
      <c r="B116" s="383" t="s">
        <v>2483</v>
      </c>
      <c r="C116" s="383" t="s">
        <v>2484</v>
      </c>
      <c r="D116" s="383" t="s">
        <v>2485</v>
      </c>
      <c r="E116" s="395" t="s">
        <v>2486</v>
      </c>
      <c r="F116" s="383" t="s">
        <v>473</v>
      </c>
      <c r="G116" s="151">
        <v>39618</v>
      </c>
      <c r="H116" s="384">
        <v>19</v>
      </c>
      <c r="I116" s="384">
        <v>6</v>
      </c>
      <c r="J116" s="385">
        <v>2008</v>
      </c>
      <c r="K116" s="383" t="s">
        <v>30</v>
      </c>
      <c r="L116" s="383">
        <v>1738</v>
      </c>
      <c r="M116" s="383" t="s">
        <v>348</v>
      </c>
      <c r="N116" s="389">
        <v>513809.68</v>
      </c>
      <c r="O116" s="387"/>
      <c r="P116" s="383" t="s">
        <v>2415</v>
      </c>
      <c r="Q116" s="388">
        <v>3</v>
      </c>
      <c r="R116" s="106">
        <f t="shared" si="9"/>
        <v>14272.463333333333</v>
      </c>
      <c r="S116" s="105">
        <f t="shared" si="10"/>
        <v>513808.68</v>
      </c>
      <c r="T116" s="105">
        <f t="shared" si="11"/>
        <v>1</v>
      </c>
      <c r="U116" s="91">
        <v>464</v>
      </c>
      <c r="W116" s="115">
        <f t="shared" si="13"/>
        <v>36</v>
      </c>
    </row>
    <row r="117" spans="1:23" hidden="1" x14ac:dyDescent="0.25">
      <c r="A117" s="91"/>
      <c r="B117" s="397" t="s">
        <v>2487</v>
      </c>
      <c r="C117" s="397"/>
      <c r="D117" s="397"/>
      <c r="E117" s="397"/>
      <c r="F117" s="397" t="s">
        <v>444</v>
      </c>
      <c r="G117" s="151">
        <v>39618</v>
      </c>
      <c r="H117" s="398">
        <v>19</v>
      </c>
      <c r="I117" s="398">
        <v>6</v>
      </c>
      <c r="J117" s="399">
        <v>2008</v>
      </c>
      <c r="K117" s="397" t="s">
        <v>30</v>
      </c>
      <c r="L117" s="397">
        <v>2507</v>
      </c>
      <c r="M117" s="397" t="s">
        <v>348</v>
      </c>
      <c r="N117" s="400">
        <v>1810464.33</v>
      </c>
      <c r="O117" s="401"/>
      <c r="P117" s="397"/>
      <c r="Q117" s="402">
        <v>3</v>
      </c>
      <c r="R117" s="106">
        <f t="shared" si="9"/>
        <v>50290.648055555561</v>
      </c>
      <c r="S117" s="105">
        <f t="shared" si="10"/>
        <v>1810463.33</v>
      </c>
      <c r="T117" s="105">
        <f t="shared" si="11"/>
        <v>1</v>
      </c>
      <c r="U117" s="91">
        <v>465</v>
      </c>
      <c r="W117" s="115">
        <f t="shared" si="13"/>
        <v>36</v>
      </c>
    </row>
    <row r="118" spans="1:23" ht="47.25" hidden="1" x14ac:dyDescent="0.25">
      <c r="A118" s="91"/>
      <c r="B118" s="403" t="s">
        <v>2488</v>
      </c>
      <c r="C118" s="404"/>
      <c r="D118" s="404"/>
      <c r="E118" s="404" t="s">
        <v>2489</v>
      </c>
      <c r="F118" s="404" t="s">
        <v>444</v>
      </c>
      <c r="G118" s="151">
        <v>39801</v>
      </c>
      <c r="H118" s="405">
        <v>19</v>
      </c>
      <c r="I118" s="405">
        <v>12</v>
      </c>
      <c r="J118" s="406">
        <v>2008</v>
      </c>
      <c r="K118" s="404" t="s">
        <v>37</v>
      </c>
      <c r="L118" s="404">
        <v>187</v>
      </c>
      <c r="M118" s="404" t="s">
        <v>348</v>
      </c>
      <c r="N118" s="407">
        <v>100020.58</v>
      </c>
      <c r="O118" s="408"/>
      <c r="P118" s="408" t="s">
        <v>133</v>
      </c>
      <c r="Q118" s="409">
        <v>3</v>
      </c>
      <c r="R118" s="106">
        <f t="shared" si="9"/>
        <v>2778.3216666666667</v>
      </c>
      <c r="S118" s="105">
        <f t="shared" si="10"/>
        <v>100019.58</v>
      </c>
      <c r="T118" s="105">
        <f t="shared" si="11"/>
        <v>1</v>
      </c>
      <c r="U118" s="91">
        <v>11965</v>
      </c>
      <c r="W118" s="115">
        <f t="shared" si="13"/>
        <v>36</v>
      </c>
    </row>
    <row r="119" spans="1:23" hidden="1" x14ac:dyDescent="0.25">
      <c r="A119" s="91"/>
      <c r="B119" s="410" t="s">
        <v>2490</v>
      </c>
      <c r="C119" s="410"/>
      <c r="D119" s="410"/>
      <c r="E119" s="410"/>
      <c r="F119" s="410" t="s">
        <v>444</v>
      </c>
      <c r="G119" s="151">
        <v>39801</v>
      </c>
      <c r="H119" s="411">
        <v>19</v>
      </c>
      <c r="I119" s="411">
        <v>12</v>
      </c>
      <c r="J119" s="412">
        <v>2008</v>
      </c>
      <c r="K119" s="410" t="s">
        <v>37</v>
      </c>
      <c r="L119" s="410">
        <v>187</v>
      </c>
      <c r="M119" s="410" t="s">
        <v>348</v>
      </c>
      <c r="N119" s="413">
        <v>89133.03</v>
      </c>
      <c r="O119" s="414"/>
      <c r="P119" s="410"/>
      <c r="Q119" s="415">
        <v>3</v>
      </c>
      <c r="R119" s="106">
        <f t="shared" si="9"/>
        <v>2475.8897222222222</v>
      </c>
      <c r="S119" s="105">
        <f t="shared" si="10"/>
        <v>89132.03</v>
      </c>
      <c r="T119" s="105">
        <f t="shared" si="11"/>
        <v>1</v>
      </c>
      <c r="U119" s="91">
        <v>11965</v>
      </c>
      <c r="W119" s="115">
        <f t="shared" si="13"/>
        <v>36</v>
      </c>
    </row>
    <row r="120" spans="1:23" hidden="1" x14ac:dyDescent="0.25">
      <c r="A120" s="91"/>
      <c r="B120" s="92" t="s">
        <v>2495</v>
      </c>
      <c r="C120" s="92" t="s">
        <v>2496</v>
      </c>
      <c r="D120" s="92" t="s">
        <v>2497</v>
      </c>
      <c r="F120" s="92" t="s">
        <v>472</v>
      </c>
      <c r="G120" s="151" t="s">
        <v>2500</v>
      </c>
      <c r="H120" s="108">
        <v>13</v>
      </c>
      <c r="I120" s="108">
        <v>2</v>
      </c>
      <c r="J120" s="107">
        <v>2008</v>
      </c>
      <c r="K120" s="92" t="s">
        <v>471</v>
      </c>
      <c r="L120" s="92" t="s">
        <v>470</v>
      </c>
      <c r="M120" s="92" t="s">
        <v>348</v>
      </c>
      <c r="N120" s="106">
        <v>5255.5</v>
      </c>
      <c r="Q120" s="91">
        <v>3</v>
      </c>
      <c r="R120" s="106">
        <f t="shared" ref="R120:R170" si="14">(((N120)-1)/3)/12</f>
        <v>145.95833333333334</v>
      </c>
      <c r="S120" s="105">
        <f>R120*W120</f>
        <v>5254.5</v>
      </c>
      <c r="T120" s="105">
        <f t="shared" ref="T120:T171" si="15">N120-S120</f>
        <v>1</v>
      </c>
      <c r="W120" s="115">
        <v>36</v>
      </c>
    </row>
    <row r="121" spans="1:23" s="442" customFormat="1" hidden="1" x14ac:dyDescent="0.25">
      <c r="B121" s="434" t="s">
        <v>2498</v>
      </c>
      <c r="C121" s="434" t="s">
        <v>469</v>
      </c>
      <c r="D121" s="434" t="s">
        <v>2494</v>
      </c>
      <c r="E121" s="434">
        <v>75118265</v>
      </c>
      <c r="F121" s="434" t="s">
        <v>468</v>
      </c>
      <c r="G121" s="435" t="str">
        <f t="shared" ref="G121:G148" si="16">CONCATENATE(H121,"/",I121,"/",J121,)</f>
        <v>14/4/2009</v>
      </c>
      <c r="H121" s="451">
        <v>14</v>
      </c>
      <c r="I121" s="451">
        <v>4</v>
      </c>
      <c r="J121" s="452">
        <v>2009</v>
      </c>
      <c r="K121" s="453" t="s">
        <v>54</v>
      </c>
      <c r="L121" s="453">
        <v>23137</v>
      </c>
      <c r="M121" s="453" t="s">
        <v>460</v>
      </c>
      <c r="N121" s="454">
        <v>26000</v>
      </c>
      <c r="Q121" s="442">
        <v>3</v>
      </c>
      <c r="R121" s="438">
        <f t="shared" si="14"/>
        <v>722.19444444444446</v>
      </c>
      <c r="S121" s="441">
        <f t="shared" ref="S121:S170" si="17">R121*W121</f>
        <v>25999</v>
      </c>
      <c r="T121" s="441">
        <f t="shared" si="15"/>
        <v>1</v>
      </c>
      <c r="W121" s="443">
        <f t="shared" ref="W121:W152" si="18">IF((DATEDIF(G121,W$4,"m"))&gt;=36,36,(DATEDIF(G121,W$4,"m")))</f>
        <v>36</v>
      </c>
    </row>
    <row r="122" spans="1:23" s="442" customFormat="1" hidden="1" x14ac:dyDescent="0.25">
      <c r="B122" s="434" t="s">
        <v>2498</v>
      </c>
      <c r="C122" s="434" t="s">
        <v>469</v>
      </c>
      <c r="D122" s="434" t="s">
        <v>2494</v>
      </c>
      <c r="E122" s="434">
        <v>75031330</v>
      </c>
      <c r="F122" s="434" t="s">
        <v>468</v>
      </c>
      <c r="G122" s="435" t="str">
        <f t="shared" si="16"/>
        <v>14/4/2009</v>
      </c>
      <c r="H122" s="451">
        <v>14</v>
      </c>
      <c r="I122" s="451">
        <v>4</v>
      </c>
      <c r="J122" s="452">
        <v>2009</v>
      </c>
      <c r="K122" s="453" t="s">
        <v>54</v>
      </c>
      <c r="L122" s="453">
        <v>23137</v>
      </c>
      <c r="M122" s="453" t="s">
        <v>460</v>
      </c>
      <c r="N122" s="454">
        <v>26000</v>
      </c>
      <c r="Q122" s="442">
        <v>3</v>
      </c>
      <c r="R122" s="438">
        <f t="shared" si="14"/>
        <v>722.19444444444446</v>
      </c>
      <c r="S122" s="441">
        <f t="shared" si="17"/>
        <v>25999</v>
      </c>
      <c r="T122" s="441">
        <f t="shared" si="15"/>
        <v>1</v>
      </c>
      <c r="W122" s="443">
        <f t="shared" si="18"/>
        <v>36</v>
      </c>
    </row>
    <row r="123" spans="1:23" s="442" customFormat="1" hidden="1" x14ac:dyDescent="0.25">
      <c r="B123" s="434" t="s">
        <v>467</v>
      </c>
      <c r="C123" s="434" t="s">
        <v>466</v>
      </c>
      <c r="D123" s="434"/>
      <c r="E123" s="434" t="s">
        <v>465</v>
      </c>
      <c r="F123" s="434" t="s">
        <v>464</v>
      </c>
      <c r="G123" s="435" t="str">
        <f t="shared" si="16"/>
        <v>9/9/2009</v>
      </c>
      <c r="H123" s="451">
        <v>9</v>
      </c>
      <c r="I123" s="451">
        <v>9</v>
      </c>
      <c r="J123" s="452">
        <v>2009</v>
      </c>
      <c r="K123" s="453" t="s">
        <v>54</v>
      </c>
      <c r="L123" s="453">
        <v>13426</v>
      </c>
      <c r="M123" s="453" t="s">
        <v>460</v>
      </c>
      <c r="N123" s="454">
        <v>484513.7</v>
      </c>
      <c r="Q123" s="442">
        <v>3</v>
      </c>
      <c r="R123" s="438">
        <f t="shared" si="14"/>
        <v>13458.686111111112</v>
      </c>
      <c r="S123" s="441">
        <f t="shared" si="17"/>
        <v>484512.7</v>
      </c>
      <c r="T123" s="441">
        <f t="shared" si="15"/>
        <v>1</v>
      </c>
      <c r="W123" s="443">
        <f t="shared" si="18"/>
        <v>36</v>
      </c>
    </row>
    <row r="124" spans="1:23" hidden="1" x14ac:dyDescent="0.25">
      <c r="A124" s="91"/>
      <c r="B124" s="92" t="s">
        <v>463</v>
      </c>
      <c r="C124" s="92" t="s">
        <v>462</v>
      </c>
      <c r="E124" s="92" t="s">
        <v>461</v>
      </c>
      <c r="F124" s="92" t="s">
        <v>423</v>
      </c>
      <c r="G124" s="151" t="str">
        <f t="shared" si="16"/>
        <v>10/8/2009</v>
      </c>
      <c r="H124" s="285">
        <v>10</v>
      </c>
      <c r="I124" s="285">
        <v>8</v>
      </c>
      <c r="J124" s="286">
        <v>2009</v>
      </c>
      <c r="K124" s="287" t="s">
        <v>54</v>
      </c>
      <c r="L124" s="287">
        <v>12346</v>
      </c>
      <c r="M124" s="287" t="s">
        <v>460</v>
      </c>
      <c r="N124" s="278">
        <v>28825</v>
      </c>
      <c r="Q124" s="91">
        <v>3</v>
      </c>
      <c r="R124" s="106">
        <f t="shared" si="14"/>
        <v>800.66666666666663</v>
      </c>
      <c r="S124" s="105">
        <f t="shared" si="17"/>
        <v>28824</v>
      </c>
      <c r="T124" s="105">
        <f t="shared" si="15"/>
        <v>1</v>
      </c>
      <c r="W124" s="115">
        <f t="shared" si="18"/>
        <v>36</v>
      </c>
    </row>
    <row r="125" spans="1:23" hidden="1" x14ac:dyDescent="0.25">
      <c r="A125" s="91"/>
      <c r="B125" s="159" t="s">
        <v>459</v>
      </c>
      <c r="C125" s="158"/>
      <c r="D125" s="91"/>
      <c r="E125" s="157"/>
      <c r="F125" s="92" t="s">
        <v>391</v>
      </c>
      <c r="G125" s="151" t="str">
        <f t="shared" si="16"/>
        <v>22/11/2009</v>
      </c>
      <c r="H125" s="91">
        <v>22</v>
      </c>
      <c r="I125" s="91">
        <v>11</v>
      </c>
      <c r="J125" s="91">
        <v>2009</v>
      </c>
      <c r="K125" s="168" t="s">
        <v>54</v>
      </c>
      <c r="L125" s="92" t="s">
        <v>458</v>
      </c>
      <c r="M125" s="288" t="s">
        <v>348</v>
      </c>
      <c r="N125" s="288">
        <v>4457.88</v>
      </c>
      <c r="Q125" s="91">
        <v>3</v>
      </c>
      <c r="R125" s="106">
        <f t="shared" si="14"/>
        <v>123.80222222222223</v>
      </c>
      <c r="S125" s="105">
        <f t="shared" si="17"/>
        <v>4456.88</v>
      </c>
      <c r="T125" s="105">
        <f t="shared" si="15"/>
        <v>1</v>
      </c>
      <c r="W125" s="115">
        <f t="shared" si="18"/>
        <v>36</v>
      </c>
    </row>
    <row r="126" spans="1:23" hidden="1" x14ac:dyDescent="0.25">
      <c r="A126" s="91"/>
      <c r="B126" s="91" t="s">
        <v>453</v>
      </c>
      <c r="C126" s="91" t="s">
        <v>426</v>
      </c>
      <c r="D126" s="91"/>
      <c r="E126" s="92" t="s">
        <v>457</v>
      </c>
      <c r="F126" s="92" t="s">
        <v>423</v>
      </c>
      <c r="G126" s="151" t="str">
        <f t="shared" si="16"/>
        <v>21/11/2009</v>
      </c>
      <c r="H126" s="91">
        <v>21</v>
      </c>
      <c r="I126" s="91">
        <v>11</v>
      </c>
      <c r="J126" s="91">
        <v>2009</v>
      </c>
      <c r="K126" s="168" t="s">
        <v>54</v>
      </c>
      <c r="L126" s="92">
        <v>13038</v>
      </c>
      <c r="M126" s="288" t="s">
        <v>348</v>
      </c>
      <c r="N126" s="288">
        <v>7020</v>
      </c>
      <c r="Q126" s="91">
        <v>3</v>
      </c>
      <c r="R126" s="106">
        <f t="shared" si="14"/>
        <v>194.9722222222222</v>
      </c>
      <c r="S126" s="105">
        <f t="shared" si="17"/>
        <v>7018.9999999999991</v>
      </c>
      <c r="T126" s="105">
        <f t="shared" si="15"/>
        <v>1.0000000000009095</v>
      </c>
      <c r="W126" s="115">
        <f t="shared" si="18"/>
        <v>36</v>
      </c>
    </row>
    <row r="127" spans="1:23" hidden="1" x14ac:dyDescent="0.25">
      <c r="A127" s="91"/>
      <c r="B127" s="91" t="s">
        <v>453</v>
      </c>
      <c r="C127" s="91" t="s">
        <v>426</v>
      </c>
      <c r="D127" s="91"/>
      <c r="E127" s="92" t="s">
        <v>456</v>
      </c>
      <c r="F127" s="92" t="s">
        <v>423</v>
      </c>
      <c r="G127" s="151" t="str">
        <f t="shared" si="16"/>
        <v>21/11/2009</v>
      </c>
      <c r="H127" s="91">
        <v>21</v>
      </c>
      <c r="I127" s="91">
        <v>11</v>
      </c>
      <c r="J127" s="91">
        <v>2009</v>
      </c>
      <c r="K127" s="168" t="s">
        <v>54</v>
      </c>
      <c r="L127" s="92">
        <v>13038</v>
      </c>
      <c r="M127" s="288" t="s">
        <v>348</v>
      </c>
      <c r="N127" s="288">
        <v>7020</v>
      </c>
      <c r="Q127" s="91">
        <v>3</v>
      </c>
      <c r="R127" s="106">
        <f t="shared" si="14"/>
        <v>194.9722222222222</v>
      </c>
      <c r="S127" s="105">
        <f t="shared" si="17"/>
        <v>7018.9999999999991</v>
      </c>
      <c r="T127" s="105">
        <f t="shared" si="15"/>
        <v>1.0000000000009095</v>
      </c>
      <c r="W127" s="115">
        <f t="shared" si="18"/>
        <v>36</v>
      </c>
    </row>
    <row r="128" spans="1:23" hidden="1" x14ac:dyDescent="0.25">
      <c r="A128" s="91"/>
      <c r="B128" s="91" t="s">
        <v>453</v>
      </c>
      <c r="C128" s="91" t="s">
        <v>426</v>
      </c>
      <c r="D128" s="91"/>
      <c r="E128" s="92" t="s">
        <v>455</v>
      </c>
      <c r="F128" s="92" t="s">
        <v>423</v>
      </c>
      <c r="G128" s="151" t="str">
        <f t="shared" si="16"/>
        <v>21/11/2009</v>
      </c>
      <c r="H128" s="91">
        <v>21</v>
      </c>
      <c r="I128" s="91">
        <v>11</v>
      </c>
      <c r="J128" s="91">
        <v>2009</v>
      </c>
      <c r="K128" s="168" t="s">
        <v>54</v>
      </c>
      <c r="L128" s="92">
        <v>13038</v>
      </c>
      <c r="M128" s="288" t="s">
        <v>348</v>
      </c>
      <c r="N128" s="288">
        <v>7020</v>
      </c>
      <c r="Q128" s="91">
        <v>3</v>
      </c>
      <c r="R128" s="106">
        <f t="shared" si="14"/>
        <v>194.9722222222222</v>
      </c>
      <c r="S128" s="105">
        <f t="shared" si="17"/>
        <v>7018.9999999999991</v>
      </c>
      <c r="T128" s="105">
        <f t="shared" si="15"/>
        <v>1.0000000000009095</v>
      </c>
      <c r="W128" s="115">
        <f t="shared" si="18"/>
        <v>36</v>
      </c>
    </row>
    <row r="129" spans="1:23" hidden="1" x14ac:dyDescent="0.25">
      <c r="A129" s="91"/>
      <c r="B129" s="91" t="s">
        <v>453</v>
      </c>
      <c r="C129" s="91" t="s">
        <v>426</v>
      </c>
      <c r="D129" s="91"/>
      <c r="E129" s="92" t="s">
        <v>454</v>
      </c>
      <c r="F129" s="92" t="s">
        <v>423</v>
      </c>
      <c r="G129" s="151" t="str">
        <f t="shared" si="16"/>
        <v>21/11/2009</v>
      </c>
      <c r="H129" s="91">
        <v>21</v>
      </c>
      <c r="I129" s="91">
        <v>11</v>
      </c>
      <c r="J129" s="91">
        <v>2009</v>
      </c>
      <c r="K129" s="168" t="s">
        <v>54</v>
      </c>
      <c r="L129" s="92">
        <v>13038</v>
      </c>
      <c r="M129" s="288" t="s">
        <v>348</v>
      </c>
      <c r="N129" s="288">
        <v>7020</v>
      </c>
      <c r="Q129" s="91">
        <v>3</v>
      </c>
      <c r="R129" s="106">
        <f t="shared" si="14"/>
        <v>194.9722222222222</v>
      </c>
      <c r="S129" s="105">
        <f t="shared" si="17"/>
        <v>7018.9999999999991</v>
      </c>
      <c r="T129" s="105">
        <f t="shared" si="15"/>
        <v>1.0000000000009095</v>
      </c>
      <c r="W129" s="115">
        <f t="shared" si="18"/>
        <v>36</v>
      </c>
    </row>
    <row r="130" spans="1:23" hidden="1" x14ac:dyDescent="0.25">
      <c r="A130" s="91"/>
      <c r="B130" s="91" t="s">
        <v>453</v>
      </c>
      <c r="C130" s="91" t="s">
        <v>426</v>
      </c>
      <c r="D130" s="91"/>
      <c r="E130" s="92" t="s">
        <v>452</v>
      </c>
      <c r="F130" s="92" t="s">
        <v>423</v>
      </c>
      <c r="G130" s="151" t="str">
        <f t="shared" si="16"/>
        <v>21/11/2009</v>
      </c>
      <c r="H130" s="91">
        <v>21</v>
      </c>
      <c r="I130" s="91">
        <v>11</v>
      </c>
      <c r="J130" s="91">
        <v>2009</v>
      </c>
      <c r="K130" s="168" t="s">
        <v>54</v>
      </c>
      <c r="L130" s="92">
        <v>13038</v>
      </c>
      <c r="M130" s="288" t="s">
        <v>348</v>
      </c>
      <c r="N130" s="288">
        <v>7020</v>
      </c>
      <c r="Q130" s="91">
        <v>3</v>
      </c>
      <c r="R130" s="106">
        <f t="shared" si="14"/>
        <v>194.9722222222222</v>
      </c>
      <c r="S130" s="105">
        <f t="shared" si="17"/>
        <v>7018.9999999999991</v>
      </c>
      <c r="T130" s="105">
        <f t="shared" si="15"/>
        <v>1.0000000000009095</v>
      </c>
      <c r="W130" s="115">
        <f t="shared" si="18"/>
        <v>36</v>
      </c>
    </row>
    <row r="131" spans="1:23" ht="47.25" hidden="1" x14ac:dyDescent="0.25">
      <c r="A131" s="91"/>
      <c r="B131" s="119" t="s">
        <v>447</v>
      </c>
      <c r="C131" s="156" t="s">
        <v>426</v>
      </c>
      <c r="D131" s="91"/>
      <c r="E131" s="91" t="s">
        <v>451</v>
      </c>
      <c r="F131" s="92" t="s">
        <v>423</v>
      </c>
      <c r="G131" s="151" t="str">
        <f t="shared" si="16"/>
        <v>21/11/2009</v>
      </c>
      <c r="H131" s="91">
        <v>21</v>
      </c>
      <c r="I131" s="91">
        <v>11</v>
      </c>
      <c r="J131" s="91">
        <v>2009</v>
      </c>
      <c r="K131" s="168" t="s">
        <v>54</v>
      </c>
      <c r="L131" s="92">
        <v>13038</v>
      </c>
      <c r="M131" s="288" t="s">
        <v>348</v>
      </c>
      <c r="N131" s="288">
        <v>29375</v>
      </c>
      <c r="Q131" s="91">
        <v>3</v>
      </c>
      <c r="R131" s="106">
        <f t="shared" si="14"/>
        <v>815.94444444444446</v>
      </c>
      <c r="S131" s="105">
        <f t="shared" si="17"/>
        <v>29374</v>
      </c>
      <c r="T131" s="105">
        <f t="shared" si="15"/>
        <v>1</v>
      </c>
      <c r="W131" s="115">
        <f t="shared" si="18"/>
        <v>36</v>
      </c>
    </row>
    <row r="132" spans="1:23" ht="47.25" hidden="1" x14ac:dyDescent="0.25">
      <c r="A132" s="91"/>
      <c r="B132" s="119" t="s">
        <v>447</v>
      </c>
      <c r="C132" s="91" t="s">
        <v>426</v>
      </c>
      <c r="D132" s="91"/>
      <c r="E132" s="91" t="s">
        <v>450</v>
      </c>
      <c r="F132" s="92" t="s">
        <v>423</v>
      </c>
      <c r="G132" s="151" t="str">
        <f t="shared" si="16"/>
        <v>21/11/2009</v>
      </c>
      <c r="H132" s="91">
        <v>21</v>
      </c>
      <c r="I132" s="91">
        <v>11</v>
      </c>
      <c r="J132" s="91">
        <v>2009</v>
      </c>
      <c r="K132" s="168" t="s">
        <v>54</v>
      </c>
      <c r="L132" s="92">
        <v>13038</v>
      </c>
      <c r="M132" s="288" t="s">
        <v>348</v>
      </c>
      <c r="N132" s="288">
        <v>29375</v>
      </c>
      <c r="Q132" s="91">
        <v>3</v>
      </c>
      <c r="R132" s="106">
        <f t="shared" si="14"/>
        <v>815.94444444444446</v>
      </c>
      <c r="S132" s="105">
        <f t="shared" si="17"/>
        <v>29374</v>
      </c>
      <c r="T132" s="105">
        <f t="shared" si="15"/>
        <v>1</v>
      </c>
      <c r="W132" s="115">
        <f t="shared" si="18"/>
        <v>36</v>
      </c>
    </row>
    <row r="133" spans="1:23" ht="47.25" hidden="1" x14ac:dyDescent="0.25">
      <c r="A133" s="91"/>
      <c r="B133" s="119" t="s">
        <v>447</v>
      </c>
      <c r="C133" s="91" t="s">
        <v>426</v>
      </c>
      <c r="D133" s="91"/>
      <c r="E133" s="91" t="s">
        <v>449</v>
      </c>
      <c r="F133" s="92" t="s">
        <v>423</v>
      </c>
      <c r="G133" s="151" t="str">
        <f t="shared" si="16"/>
        <v>21/11/2009</v>
      </c>
      <c r="H133" s="91">
        <v>21</v>
      </c>
      <c r="I133" s="91">
        <v>11</v>
      </c>
      <c r="J133" s="91">
        <v>2009</v>
      </c>
      <c r="K133" s="168" t="s">
        <v>54</v>
      </c>
      <c r="L133" s="92">
        <v>13038</v>
      </c>
      <c r="M133" s="288" t="s">
        <v>348</v>
      </c>
      <c r="N133" s="288">
        <v>29375</v>
      </c>
      <c r="Q133" s="91">
        <v>3</v>
      </c>
      <c r="R133" s="106">
        <f t="shared" si="14"/>
        <v>815.94444444444446</v>
      </c>
      <c r="S133" s="105">
        <f t="shared" si="17"/>
        <v>29374</v>
      </c>
      <c r="T133" s="105">
        <f t="shared" si="15"/>
        <v>1</v>
      </c>
      <c r="W133" s="115">
        <f t="shared" si="18"/>
        <v>36</v>
      </c>
    </row>
    <row r="134" spans="1:23" ht="47.25" hidden="1" x14ac:dyDescent="0.25">
      <c r="A134" s="91"/>
      <c r="B134" s="119" t="s">
        <v>447</v>
      </c>
      <c r="C134" s="91" t="s">
        <v>426</v>
      </c>
      <c r="D134" s="91"/>
      <c r="E134" s="91" t="s">
        <v>448</v>
      </c>
      <c r="F134" s="92" t="s">
        <v>423</v>
      </c>
      <c r="G134" s="151" t="str">
        <f t="shared" si="16"/>
        <v>21/11/2009</v>
      </c>
      <c r="H134" s="91">
        <v>21</v>
      </c>
      <c r="I134" s="91">
        <v>11</v>
      </c>
      <c r="J134" s="91">
        <v>2009</v>
      </c>
      <c r="K134" s="168" t="s">
        <v>54</v>
      </c>
      <c r="L134" s="92">
        <v>13038</v>
      </c>
      <c r="M134" s="288" t="s">
        <v>348</v>
      </c>
      <c r="N134" s="288">
        <v>29375</v>
      </c>
      <c r="Q134" s="91">
        <v>3</v>
      </c>
      <c r="R134" s="106">
        <f t="shared" si="14"/>
        <v>815.94444444444446</v>
      </c>
      <c r="S134" s="105">
        <f t="shared" si="17"/>
        <v>29374</v>
      </c>
      <c r="T134" s="105">
        <f t="shared" si="15"/>
        <v>1</v>
      </c>
      <c r="W134" s="115">
        <f t="shared" si="18"/>
        <v>36</v>
      </c>
    </row>
    <row r="135" spans="1:23" ht="47.25" hidden="1" x14ac:dyDescent="0.25">
      <c r="A135" s="91"/>
      <c r="B135" s="119" t="s">
        <v>447</v>
      </c>
      <c r="C135" s="91" t="s">
        <v>426</v>
      </c>
      <c r="D135" s="91"/>
      <c r="E135" s="91" t="s">
        <v>446</v>
      </c>
      <c r="F135" s="92" t="s">
        <v>423</v>
      </c>
      <c r="G135" s="151" t="str">
        <f t="shared" si="16"/>
        <v>21/11/2009</v>
      </c>
      <c r="H135" s="91">
        <v>21</v>
      </c>
      <c r="I135" s="91">
        <v>11</v>
      </c>
      <c r="J135" s="91">
        <v>2009</v>
      </c>
      <c r="K135" s="168" t="s">
        <v>54</v>
      </c>
      <c r="L135" s="92">
        <v>13038</v>
      </c>
      <c r="M135" s="288" t="s">
        <v>348</v>
      </c>
      <c r="N135" s="288">
        <v>29375</v>
      </c>
      <c r="Q135" s="91">
        <v>3</v>
      </c>
      <c r="R135" s="106">
        <f t="shared" si="14"/>
        <v>815.94444444444446</v>
      </c>
      <c r="S135" s="105">
        <f t="shared" si="17"/>
        <v>29374</v>
      </c>
      <c r="T135" s="105">
        <f t="shared" si="15"/>
        <v>1</v>
      </c>
      <c r="W135" s="115">
        <f t="shared" si="18"/>
        <v>36</v>
      </c>
    </row>
    <row r="136" spans="1:23" ht="78.75" hidden="1" x14ac:dyDescent="0.25">
      <c r="B136" s="155" t="s">
        <v>445</v>
      </c>
      <c r="C136" s="91"/>
      <c r="D136" s="91"/>
      <c r="E136" s="91"/>
      <c r="F136" s="92" t="s">
        <v>444</v>
      </c>
      <c r="G136" s="151" t="str">
        <f t="shared" si="16"/>
        <v>1/12/2009</v>
      </c>
      <c r="H136" s="91">
        <v>1</v>
      </c>
      <c r="I136" s="91">
        <v>12</v>
      </c>
      <c r="J136" s="91">
        <v>2009</v>
      </c>
      <c r="K136" s="168" t="s">
        <v>54</v>
      </c>
      <c r="L136" s="92">
        <v>11350</v>
      </c>
      <c r="M136" s="288" t="s">
        <v>348</v>
      </c>
      <c r="N136" s="288">
        <v>248686.15</v>
      </c>
      <c r="Q136" s="91">
        <v>3</v>
      </c>
      <c r="R136" s="106">
        <f t="shared" si="14"/>
        <v>6907.9208333333336</v>
      </c>
      <c r="S136" s="105">
        <f t="shared" si="17"/>
        <v>248685.15000000002</v>
      </c>
      <c r="T136" s="105">
        <f t="shared" si="15"/>
        <v>0.99999999997089617</v>
      </c>
      <c r="W136" s="115">
        <f t="shared" si="18"/>
        <v>36</v>
      </c>
    </row>
    <row r="137" spans="1:23" ht="63" hidden="1" x14ac:dyDescent="0.25">
      <c r="B137" s="154" t="s">
        <v>439</v>
      </c>
      <c r="C137" s="91"/>
      <c r="D137" s="91"/>
      <c r="E137" s="91"/>
      <c r="F137" s="92" t="s">
        <v>363</v>
      </c>
      <c r="G137" s="151" t="str">
        <f t="shared" si="16"/>
        <v>3/6/2009</v>
      </c>
      <c r="H137" s="91">
        <v>3</v>
      </c>
      <c r="I137" s="91">
        <v>6</v>
      </c>
      <c r="J137" s="91">
        <v>2009</v>
      </c>
      <c r="K137" s="168" t="s">
        <v>54</v>
      </c>
      <c r="L137" s="92">
        <v>13745</v>
      </c>
      <c r="M137" s="288" t="s">
        <v>348</v>
      </c>
      <c r="N137" s="288">
        <v>42639</v>
      </c>
      <c r="Q137" s="91">
        <v>3</v>
      </c>
      <c r="R137" s="106">
        <f t="shared" si="14"/>
        <v>1184.3888888888889</v>
      </c>
      <c r="S137" s="105">
        <f t="shared" si="17"/>
        <v>42638</v>
      </c>
      <c r="T137" s="105">
        <f t="shared" si="15"/>
        <v>1</v>
      </c>
      <c r="W137" s="115">
        <f t="shared" si="18"/>
        <v>36</v>
      </c>
    </row>
    <row r="138" spans="1:23" ht="63" hidden="1" x14ac:dyDescent="0.25">
      <c r="B138" s="154" t="s">
        <v>442</v>
      </c>
      <c r="C138" s="91"/>
      <c r="D138" s="91"/>
      <c r="E138" s="91"/>
      <c r="F138" s="92" t="s">
        <v>363</v>
      </c>
      <c r="G138" s="151" t="str">
        <f t="shared" si="16"/>
        <v>3/6/2009</v>
      </c>
      <c r="H138" s="91">
        <v>3</v>
      </c>
      <c r="I138" s="91">
        <v>6</v>
      </c>
      <c r="J138" s="91">
        <v>2009</v>
      </c>
      <c r="K138" s="168" t="s">
        <v>54</v>
      </c>
      <c r="L138" s="92">
        <v>13745</v>
      </c>
      <c r="M138" s="288" t="s">
        <v>348</v>
      </c>
      <c r="N138" s="288">
        <v>42639.01</v>
      </c>
      <c r="Q138" s="91">
        <v>3</v>
      </c>
      <c r="R138" s="106">
        <f t="shared" si="14"/>
        <v>1184.3891666666666</v>
      </c>
      <c r="S138" s="105">
        <f t="shared" si="17"/>
        <v>42638.009999999995</v>
      </c>
      <c r="T138" s="105">
        <f t="shared" si="15"/>
        <v>1.000000000007276</v>
      </c>
      <c r="W138" s="115">
        <f t="shared" si="18"/>
        <v>36</v>
      </c>
    </row>
    <row r="139" spans="1:23" ht="63" hidden="1" x14ac:dyDescent="0.25">
      <c r="B139" s="154" t="s">
        <v>443</v>
      </c>
      <c r="C139" s="91"/>
      <c r="D139" s="91"/>
      <c r="E139" s="91"/>
      <c r="F139" s="92" t="s">
        <v>363</v>
      </c>
      <c r="G139" s="151" t="str">
        <f t="shared" si="16"/>
        <v>3/6/2009</v>
      </c>
      <c r="H139" s="91">
        <v>3</v>
      </c>
      <c r="I139" s="91">
        <v>6</v>
      </c>
      <c r="J139" s="91">
        <v>2009</v>
      </c>
      <c r="K139" s="168" t="s">
        <v>54</v>
      </c>
      <c r="L139" s="92">
        <v>13745</v>
      </c>
      <c r="M139" s="288" t="s">
        <v>348</v>
      </c>
      <c r="N139" s="288">
        <v>42639.01</v>
      </c>
      <c r="Q139" s="91">
        <v>3</v>
      </c>
      <c r="R139" s="106">
        <f t="shared" si="14"/>
        <v>1184.3891666666666</v>
      </c>
      <c r="S139" s="105">
        <f t="shared" si="17"/>
        <v>42638.009999999995</v>
      </c>
      <c r="T139" s="105">
        <f t="shared" si="15"/>
        <v>1.000000000007276</v>
      </c>
      <c r="W139" s="115">
        <f t="shared" si="18"/>
        <v>36</v>
      </c>
    </row>
    <row r="140" spans="1:23" ht="63" hidden="1" x14ac:dyDescent="0.25">
      <c r="B140" s="154" t="s">
        <v>439</v>
      </c>
      <c r="C140" s="91"/>
      <c r="D140" s="91"/>
      <c r="E140" s="91"/>
      <c r="F140" s="92" t="s">
        <v>363</v>
      </c>
      <c r="G140" s="151" t="str">
        <f t="shared" si="16"/>
        <v>3/6/2009</v>
      </c>
      <c r="H140" s="91">
        <v>3</v>
      </c>
      <c r="I140" s="91">
        <v>6</v>
      </c>
      <c r="J140" s="91">
        <v>2009</v>
      </c>
      <c r="K140" s="168" t="s">
        <v>54</v>
      </c>
      <c r="L140" s="92">
        <v>13745</v>
      </c>
      <c r="M140" s="288" t="s">
        <v>348</v>
      </c>
      <c r="N140" s="288">
        <v>42639.01</v>
      </c>
      <c r="Q140" s="91">
        <v>3</v>
      </c>
      <c r="R140" s="106">
        <f t="shared" si="14"/>
        <v>1184.3891666666666</v>
      </c>
      <c r="S140" s="105">
        <f t="shared" si="17"/>
        <v>42638.009999999995</v>
      </c>
      <c r="T140" s="105">
        <f t="shared" si="15"/>
        <v>1.000000000007276</v>
      </c>
      <c r="W140" s="115">
        <f t="shared" si="18"/>
        <v>36</v>
      </c>
    </row>
    <row r="141" spans="1:23" ht="63" hidden="1" x14ac:dyDescent="0.25">
      <c r="B141" s="154" t="s">
        <v>440</v>
      </c>
      <c r="C141" s="91"/>
      <c r="D141" s="91"/>
      <c r="E141" s="91"/>
      <c r="F141" s="92" t="s">
        <v>363</v>
      </c>
      <c r="G141" s="151" t="str">
        <f t="shared" si="16"/>
        <v>3/6/2009</v>
      </c>
      <c r="H141" s="91">
        <v>3</v>
      </c>
      <c r="I141" s="91">
        <v>6</v>
      </c>
      <c r="J141" s="91">
        <v>2009</v>
      </c>
      <c r="K141" s="168" t="s">
        <v>54</v>
      </c>
      <c r="L141" s="92">
        <v>13745</v>
      </c>
      <c r="M141" s="288" t="s">
        <v>348</v>
      </c>
      <c r="N141" s="288">
        <v>42639.01</v>
      </c>
      <c r="Q141" s="91">
        <v>3</v>
      </c>
      <c r="R141" s="106">
        <f t="shared" si="14"/>
        <v>1184.3891666666666</v>
      </c>
      <c r="S141" s="105">
        <f t="shared" si="17"/>
        <v>42638.009999999995</v>
      </c>
      <c r="T141" s="105">
        <f t="shared" si="15"/>
        <v>1.000000000007276</v>
      </c>
      <c r="W141" s="115">
        <f t="shared" si="18"/>
        <v>36</v>
      </c>
    </row>
    <row r="142" spans="1:23" ht="63" hidden="1" x14ac:dyDescent="0.25">
      <c r="B142" s="154" t="s">
        <v>442</v>
      </c>
      <c r="C142" s="91"/>
      <c r="D142" s="91"/>
      <c r="E142" s="91"/>
      <c r="F142" s="92" t="s">
        <v>363</v>
      </c>
      <c r="G142" s="151" t="str">
        <f t="shared" si="16"/>
        <v>3/6/2009</v>
      </c>
      <c r="H142" s="91">
        <v>3</v>
      </c>
      <c r="I142" s="91">
        <v>6</v>
      </c>
      <c r="J142" s="91">
        <v>2009</v>
      </c>
      <c r="K142" s="168" t="s">
        <v>54</v>
      </c>
      <c r="L142" s="92">
        <v>13745</v>
      </c>
      <c r="M142" s="288" t="s">
        <v>348</v>
      </c>
      <c r="N142" s="288">
        <v>42639.01</v>
      </c>
      <c r="Q142" s="91">
        <v>3</v>
      </c>
      <c r="R142" s="106">
        <f t="shared" si="14"/>
        <v>1184.3891666666666</v>
      </c>
      <c r="S142" s="105">
        <f t="shared" si="17"/>
        <v>42638.009999999995</v>
      </c>
      <c r="T142" s="105">
        <f t="shared" si="15"/>
        <v>1.000000000007276</v>
      </c>
      <c r="W142" s="115">
        <f t="shared" si="18"/>
        <v>36</v>
      </c>
    </row>
    <row r="143" spans="1:23" ht="63" hidden="1" x14ac:dyDescent="0.25">
      <c r="B143" s="154" t="s">
        <v>440</v>
      </c>
      <c r="C143" s="91"/>
      <c r="D143" s="91"/>
      <c r="E143" s="91"/>
      <c r="F143" s="92" t="s">
        <v>363</v>
      </c>
      <c r="G143" s="151" t="str">
        <f t="shared" si="16"/>
        <v>3/6/2009</v>
      </c>
      <c r="H143" s="91">
        <v>3</v>
      </c>
      <c r="I143" s="91">
        <v>6</v>
      </c>
      <c r="J143" s="91">
        <v>2009</v>
      </c>
      <c r="K143" s="168" t="s">
        <v>54</v>
      </c>
      <c r="L143" s="92">
        <v>13745</v>
      </c>
      <c r="M143" s="288" t="s">
        <v>348</v>
      </c>
      <c r="N143" s="288">
        <v>42639.013299999999</v>
      </c>
      <c r="Q143" s="91">
        <v>3</v>
      </c>
      <c r="R143" s="106">
        <f t="shared" si="14"/>
        <v>1184.3892583333334</v>
      </c>
      <c r="S143" s="105">
        <f t="shared" si="17"/>
        <v>42638.013299999999</v>
      </c>
      <c r="T143" s="105">
        <f t="shared" si="15"/>
        <v>1</v>
      </c>
      <c r="W143" s="115">
        <f t="shared" si="18"/>
        <v>36</v>
      </c>
    </row>
    <row r="144" spans="1:23" ht="63" hidden="1" x14ac:dyDescent="0.25">
      <c r="B144" s="154" t="s">
        <v>441</v>
      </c>
      <c r="C144" s="91"/>
      <c r="D144" s="91"/>
      <c r="E144" s="91"/>
      <c r="F144" s="92" t="s">
        <v>363</v>
      </c>
      <c r="G144" s="151" t="str">
        <f t="shared" si="16"/>
        <v>3/6/2009</v>
      </c>
      <c r="H144" s="91">
        <v>3</v>
      </c>
      <c r="I144" s="91">
        <v>6</v>
      </c>
      <c r="J144" s="91">
        <v>2009</v>
      </c>
      <c r="K144" s="168" t="s">
        <v>54</v>
      </c>
      <c r="L144" s="92">
        <v>13745</v>
      </c>
      <c r="M144" s="288" t="s">
        <v>348</v>
      </c>
      <c r="N144" s="288">
        <v>42639.01</v>
      </c>
      <c r="Q144" s="91">
        <v>3</v>
      </c>
      <c r="R144" s="106">
        <f t="shared" si="14"/>
        <v>1184.3891666666666</v>
      </c>
      <c r="S144" s="105">
        <f t="shared" si="17"/>
        <v>42638.009999999995</v>
      </c>
      <c r="T144" s="105">
        <f t="shared" si="15"/>
        <v>1.000000000007276</v>
      </c>
      <c r="W144" s="115">
        <f t="shared" si="18"/>
        <v>36</v>
      </c>
    </row>
    <row r="145" spans="1:23" ht="63" hidden="1" x14ac:dyDescent="0.25">
      <c r="B145" s="154" t="s">
        <v>440</v>
      </c>
      <c r="C145" s="91"/>
      <c r="D145" s="91"/>
      <c r="E145" s="91"/>
      <c r="F145" s="92" t="s">
        <v>363</v>
      </c>
      <c r="G145" s="151" t="str">
        <f t="shared" si="16"/>
        <v>3/6/2009</v>
      </c>
      <c r="H145" s="91">
        <v>3</v>
      </c>
      <c r="I145" s="91">
        <v>6</v>
      </c>
      <c r="J145" s="91">
        <v>2009</v>
      </c>
      <c r="K145" s="168" t="s">
        <v>54</v>
      </c>
      <c r="L145" s="92">
        <v>13745</v>
      </c>
      <c r="M145" s="288" t="s">
        <v>348</v>
      </c>
      <c r="N145" s="288">
        <v>42639.013299999999</v>
      </c>
      <c r="Q145" s="91">
        <v>3</v>
      </c>
      <c r="R145" s="106">
        <f t="shared" si="14"/>
        <v>1184.3892583333334</v>
      </c>
      <c r="S145" s="105">
        <f t="shared" si="17"/>
        <v>42638.013299999999</v>
      </c>
      <c r="T145" s="105">
        <f t="shared" si="15"/>
        <v>1</v>
      </c>
      <c r="W145" s="115">
        <f t="shared" si="18"/>
        <v>36</v>
      </c>
    </row>
    <row r="146" spans="1:23" ht="63" hidden="1" x14ac:dyDescent="0.25">
      <c r="B146" s="154" t="s">
        <v>439</v>
      </c>
      <c r="C146" s="91"/>
      <c r="D146" s="91"/>
      <c r="E146" s="91"/>
      <c r="F146" s="92" t="s">
        <v>363</v>
      </c>
      <c r="G146" s="151" t="str">
        <f t="shared" si="16"/>
        <v>3/6/2009</v>
      </c>
      <c r="H146" s="91">
        <v>3</v>
      </c>
      <c r="I146" s="91">
        <v>6</v>
      </c>
      <c r="J146" s="91">
        <v>2009</v>
      </c>
      <c r="K146" s="168" t="s">
        <v>54</v>
      </c>
      <c r="L146" s="92">
        <v>13745</v>
      </c>
      <c r="M146" s="288" t="s">
        <v>348</v>
      </c>
      <c r="N146" s="288">
        <v>42639.013299999999</v>
      </c>
      <c r="Q146" s="91">
        <v>3</v>
      </c>
      <c r="R146" s="106">
        <f t="shared" si="14"/>
        <v>1184.3892583333334</v>
      </c>
      <c r="S146" s="105">
        <f t="shared" si="17"/>
        <v>42638.013299999999</v>
      </c>
      <c r="T146" s="105">
        <f t="shared" si="15"/>
        <v>1</v>
      </c>
      <c r="W146" s="115">
        <f t="shared" si="18"/>
        <v>36</v>
      </c>
    </row>
    <row r="147" spans="1:23" ht="31.5" hidden="1" x14ac:dyDescent="0.25">
      <c r="B147" s="154" t="s">
        <v>438</v>
      </c>
      <c r="C147" s="91"/>
      <c r="D147" s="91"/>
      <c r="E147" s="91"/>
      <c r="F147" s="92" t="s">
        <v>363</v>
      </c>
      <c r="G147" s="151" t="str">
        <f t="shared" si="16"/>
        <v>3/6/2009</v>
      </c>
      <c r="H147" s="91">
        <v>3</v>
      </c>
      <c r="I147" s="91">
        <v>6</v>
      </c>
      <c r="J147" s="91">
        <v>2009</v>
      </c>
      <c r="K147" s="168" t="s">
        <v>54</v>
      </c>
      <c r="L147" s="92">
        <v>13745</v>
      </c>
      <c r="M147" s="288" t="s">
        <v>348</v>
      </c>
      <c r="N147" s="288">
        <v>85294.88</v>
      </c>
      <c r="Q147" s="91">
        <v>3</v>
      </c>
      <c r="R147" s="106">
        <f t="shared" si="14"/>
        <v>2369.2744444444447</v>
      </c>
      <c r="S147" s="105">
        <f t="shared" si="17"/>
        <v>85293.88</v>
      </c>
      <c r="T147" s="105">
        <f t="shared" si="15"/>
        <v>1</v>
      </c>
      <c r="W147" s="115">
        <f t="shared" si="18"/>
        <v>36</v>
      </c>
    </row>
    <row r="148" spans="1:23" ht="31.5" hidden="1" x14ac:dyDescent="0.25">
      <c r="B148" s="154" t="s">
        <v>438</v>
      </c>
      <c r="C148" s="91"/>
      <c r="D148" s="91"/>
      <c r="E148" s="91"/>
      <c r="F148" s="92" t="s">
        <v>363</v>
      </c>
      <c r="G148" s="151" t="str">
        <f t="shared" si="16"/>
        <v>3/6/2009</v>
      </c>
      <c r="H148" s="91">
        <v>3</v>
      </c>
      <c r="I148" s="91">
        <v>6</v>
      </c>
      <c r="J148" s="91">
        <v>2009</v>
      </c>
      <c r="K148" s="168" t="s">
        <v>54</v>
      </c>
      <c r="L148" s="92">
        <v>13745</v>
      </c>
      <c r="M148" s="288" t="s">
        <v>348</v>
      </c>
      <c r="N148" s="288">
        <v>85294.88</v>
      </c>
      <c r="Q148" s="91">
        <v>3</v>
      </c>
      <c r="R148" s="106">
        <f t="shared" si="14"/>
        <v>2369.2744444444447</v>
      </c>
      <c r="S148" s="105">
        <f t="shared" si="17"/>
        <v>85293.88</v>
      </c>
      <c r="T148" s="105">
        <f t="shared" si="15"/>
        <v>1</v>
      </c>
      <c r="W148" s="115">
        <f t="shared" si="18"/>
        <v>36</v>
      </c>
    </row>
    <row r="149" spans="1:23" ht="31.5" hidden="1" x14ac:dyDescent="0.25">
      <c r="B149" s="154" t="s">
        <v>438</v>
      </c>
      <c r="C149" s="91"/>
      <c r="D149" s="91"/>
      <c r="E149" s="91"/>
      <c r="F149" s="92" t="s">
        <v>363</v>
      </c>
      <c r="G149" s="151" t="str">
        <f t="shared" ref="G149:G175" si="19">CONCATENATE(H149,"/",I149,"/",J149,)</f>
        <v>3/6/2009</v>
      </c>
      <c r="H149" s="91">
        <v>3</v>
      </c>
      <c r="I149" s="91">
        <v>6</v>
      </c>
      <c r="J149" s="91">
        <v>2009</v>
      </c>
      <c r="K149" s="168" t="s">
        <v>54</v>
      </c>
      <c r="L149" s="92">
        <v>13745</v>
      </c>
      <c r="M149" s="288" t="s">
        <v>348</v>
      </c>
      <c r="N149" s="288">
        <v>85294.88</v>
      </c>
      <c r="Q149" s="91">
        <v>3</v>
      </c>
      <c r="R149" s="106">
        <f t="shared" si="14"/>
        <v>2369.2744444444447</v>
      </c>
      <c r="S149" s="105">
        <f t="shared" si="17"/>
        <v>85293.88</v>
      </c>
      <c r="T149" s="105">
        <f t="shared" si="15"/>
        <v>1</v>
      </c>
      <c r="W149" s="115">
        <f t="shared" si="18"/>
        <v>36</v>
      </c>
    </row>
    <row r="150" spans="1:23" s="442" customFormat="1" hidden="1" x14ac:dyDescent="0.25">
      <c r="B150" s="434" t="s">
        <v>436</v>
      </c>
      <c r="C150" s="434" t="s">
        <v>435</v>
      </c>
      <c r="D150" s="434"/>
      <c r="E150" s="434" t="s">
        <v>434</v>
      </c>
      <c r="F150" s="434" t="s">
        <v>423</v>
      </c>
      <c r="G150" s="435" t="str">
        <f t="shared" si="19"/>
        <v>19/5/2010</v>
      </c>
      <c r="H150" s="455">
        <v>19</v>
      </c>
      <c r="I150" s="455">
        <v>5</v>
      </c>
      <c r="J150" s="456">
        <v>2010</v>
      </c>
      <c r="K150" s="434" t="s">
        <v>54</v>
      </c>
      <c r="L150" s="434">
        <v>16096</v>
      </c>
      <c r="M150" s="453" t="s">
        <v>348</v>
      </c>
      <c r="N150" s="454">
        <v>5045</v>
      </c>
      <c r="Q150" s="442">
        <v>3</v>
      </c>
      <c r="R150" s="438">
        <f t="shared" si="14"/>
        <v>140.11111111111111</v>
      </c>
      <c r="S150" s="441">
        <f t="shared" si="17"/>
        <v>5044</v>
      </c>
      <c r="T150" s="441">
        <f t="shared" si="15"/>
        <v>1</v>
      </c>
      <c r="W150" s="443">
        <f t="shared" si="18"/>
        <v>36</v>
      </c>
    </row>
    <row r="151" spans="1:23" ht="63" hidden="1" x14ac:dyDescent="0.25">
      <c r="A151" s="91"/>
      <c r="B151" s="152" t="s">
        <v>433</v>
      </c>
      <c r="F151" s="92" t="s">
        <v>428</v>
      </c>
      <c r="G151" s="151" t="str">
        <f t="shared" si="19"/>
        <v>23/3/2010</v>
      </c>
      <c r="H151" s="150">
        <v>23</v>
      </c>
      <c r="I151" s="150">
        <v>3</v>
      </c>
      <c r="J151" s="149">
        <v>2010</v>
      </c>
      <c r="K151" s="92" t="s">
        <v>54</v>
      </c>
      <c r="L151" s="92" t="s">
        <v>432</v>
      </c>
      <c r="M151" s="287" t="s">
        <v>348</v>
      </c>
      <c r="N151" s="278">
        <v>158405.29999999999</v>
      </c>
      <c r="Q151" s="91">
        <v>3</v>
      </c>
      <c r="R151" s="106">
        <f t="shared" si="14"/>
        <v>4400.1194444444436</v>
      </c>
      <c r="S151" s="105">
        <f t="shared" si="17"/>
        <v>158404.29999999996</v>
      </c>
      <c r="T151" s="105">
        <f t="shared" si="15"/>
        <v>1.0000000000291038</v>
      </c>
      <c r="W151" s="115">
        <f t="shared" si="18"/>
        <v>36</v>
      </c>
    </row>
    <row r="152" spans="1:23" ht="63" hidden="1" x14ac:dyDescent="0.25">
      <c r="A152" s="91"/>
      <c r="B152" s="152" t="s">
        <v>433</v>
      </c>
      <c r="F152" s="92" t="s">
        <v>428</v>
      </c>
      <c r="G152" s="151" t="str">
        <f t="shared" si="19"/>
        <v>23/3/2010</v>
      </c>
      <c r="H152" s="150">
        <v>23</v>
      </c>
      <c r="I152" s="150">
        <v>3</v>
      </c>
      <c r="J152" s="149">
        <v>2010</v>
      </c>
      <c r="K152" s="92" t="s">
        <v>54</v>
      </c>
      <c r="L152" s="92" t="s">
        <v>432</v>
      </c>
      <c r="M152" s="287" t="s">
        <v>348</v>
      </c>
      <c r="N152" s="278">
        <v>158405.29999999999</v>
      </c>
      <c r="P152" s="153"/>
      <c r="Q152" s="91">
        <v>3</v>
      </c>
      <c r="R152" s="106">
        <f t="shared" si="14"/>
        <v>4400.1194444444436</v>
      </c>
      <c r="S152" s="105">
        <f t="shared" si="17"/>
        <v>158404.29999999996</v>
      </c>
      <c r="T152" s="105">
        <f t="shared" si="15"/>
        <v>1.0000000000291038</v>
      </c>
      <c r="W152" s="115">
        <f t="shared" si="18"/>
        <v>36</v>
      </c>
    </row>
    <row r="153" spans="1:23" ht="63" hidden="1" x14ac:dyDescent="0.25">
      <c r="A153" s="91"/>
      <c r="B153" s="152" t="s">
        <v>433</v>
      </c>
      <c r="F153" s="92" t="s">
        <v>428</v>
      </c>
      <c r="G153" s="151" t="str">
        <f t="shared" si="19"/>
        <v>23/3/2010</v>
      </c>
      <c r="H153" s="150">
        <v>23</v>
      </c>
      <c r="I153" s="150">
        <v>3</v>
      </c>
      <c r="J153" s="149">
        <v>2010</v>
      </c>
      <c r="K153" s="92" t="s">
        <v>54</v>
      </c>
      <c r="L153" s="92" t="s">
        <v>432</v>
      </c>
      <c r="M153" s="287" t="s">
        <v>348</v>
      </c>
      <c r="N153" s="278">
        <v>158405.29999999999</v>
      </c>
      <c r="Q153" s="91">
        <v>3</v>
      </c>
      <c r="R153" s="106">
        <f t="shared" si="14"/>
        <v>4400.1194444444436</v>
      </c>
      <c r="S153" s="105">
        <f t="shared" si="17"/>
        <v>158404.29999999996</v>
      </c>
      <c r="T153" s="105">
        <f t="shared" si="15"/>
        <v>1.0000000000291038</v>
      </c>
      <c r="W153" s="115">
        <f t="shared" ref="W153:W184" si="20">IF((DATEDIF(G153,W$4,"m"))&gt;=36,36,(DATEDIF(G153,W$4,"m")))</f>
        <v>36</v>
      </c>
    </row>
    <row r="154" spans="1:23" ht="63" hidden="1" x14ac:dyDescent="0.25">
      <c r="A154" s="91"/>
      <c r="B154" s="152" t="s">
        <v>433</v>
      </c>
      <c r="F154" s="92" t="s">
        <v>428</v>
      </c>
      <c r="G154" s="151" t="str">
        <f t="shared" si="19"/>
        <v>23/3/2010</v>
      </c>
      <c r="H154" s="150">
        <v>23</v>
      </c>
      <c r="I154" s="150">
        <v>3</v>
      </c>
      <c r="J154" s="149">
        <v>2010</v>
      </c>
      <c r="K154" s="92" t="s">
        <v>54</v>
      </c>
      <c r="L154" s="92" t="s">
        <v>432</v>
      </c>
      <c r="M154" s="287" t="s">
        <v>348</v>
      </c>
      <c r="N154" s="278">
        <v>158405.29999999999</v>
      </c>
      <c r="Q154" s="91">
        <v>3</v>
      </c>
      <c r="R154" s="106">
        <f t="shared" si="14"/>
        <v>4400.1194444444436</v>
      </c>
      <c r="S154" s="105">
        <f t="shared" si="17"/>
        <v>158404.29999999996</v>
      </c>
      <c r="T154" s="105">
        <f t="shared" si="15"/>
        <v>1.0000000000291038</v>
      </c>
      <c r="W154" s="115">
        <f t="shared" si="20"/>
        <v>36</v>
      </c>
    </row>
    <row r="155" spans="1:23" ht="63" hidden="1" x14ac:dyDescent="0.25">
      <c r="A155" s="91"/>
      <c r="B155" s="152" t="s">
        <v>433</v>
      </c>
      <c r="F155" s="92" t="s">
        <v>428</v>
      </c>
      <c r="G155" s="151" t="str">
        <f t="shared" si="19"/>
        <v>23/3/2010</v>
      </c>
      <c r="H155" s="150">
        <v>23</v>
      </c>
      <c r="I155" s="150">
        <v>3</v>
      </c>
      <c r="J155" s="149">
        <v>2010</v>
      </c>
      <c r="K155" s="92" t="s">
        <v>54</v>
      </c>
      <c r="L155" s="92" t="s">
        <v>432</v>
      </c>
      <c r="M155" s="287" t="s">
        <v>348</v>
      </c>
      <c r="N155" s="278">
        <v>158405.29999999999</v>
      </c>
      <c r="Q155" s="91">
        <v>3</v>
      </c>
      <c r="R155" s="106">
        <f t="shared" si="14"/>
        <v>4400.1194444444436</v>
      </c>
      <c r="S155" s="105">
        <f t="shared" si="17"/>
        <v>158404.29999999996</v>
      </c>
      <c r="T155" s="105">
        <f t="shared" si="15"/>
        <v>1.0000000000291038</v>
      </c>
      <c r="W155" s="115">
        <f t="shared" si="20"/>
        <v>36</v>
      </c>
    </row>
    <row r="156" spans="1:23" ht="47.25" hidden="1" x14ac:dyDescent="0.25">
      <c r="A156" s="91"/>
      <c r="B156" s="152" t="s">
        <v>431</v>
      </c>
      <c r="F156" s="92" t="s">
        <v>428</v>
      </c>
      <c r="G156" s="151" t="str">
        <f t="shared" si="19"/>
        <v>23/3/2010</v>
      </c>
      <c r="H156" s="150">
        <v>23</v>
      </c>
      <c r="I156" s="150">
        <v>3</v>
      </c>
      <c r="J156" s="149">
        <v>2010</v>
      </c>
      <c r="K156" s="92" t="s">
        <v>54</v>
      </c>
      <c r="L156" s="92" t="s">
        <v>427</v>
      </c>
      <c r="M156" s="287" t="s">
        <v>348</v>
      </c>
      <c r="N156" s="278">
        <v>14155.97</v>
      </c>
      <c r="P156" s="153"/>
      <c r="Q156" s="91">
        <v>3</v>
      </c>
      <c r="R156" s="106">
        <f t="shared" si="14"/>
        <v>393.19361111111107</v>
      </c>
      <c r="S156" s="105">
        <f t="shared" si="17"/>
        <v>14154.969999999998</v>
      </c>
      <c r="T156" s="105">
        <f t="shared" si="15"/>
        <v>1.000000000001819</v>
      </c>
      <c r="W156" s="115">
        <f t="shared" si="20"/>
        <v>36</v>
      </c>
    </row>
    <row r="157" spans="1:23" ht="47.25" hidden="1" x14ac:dyDescent="0.25">
      <c r="A157" s="91"/>
      <c r="B157" s="152" t="s">
        <v>431</v>
      </c>
      <c r="F157" s="92" t="s">
        <v>428</v>
      </c>
      <c r="G157" s="151" t="str">
        <f t="shared" si="19"/>
        <v>23/3/2010</v>
      </c>
      <c r="H157" s="150">
        <v>23</v>
      </c>
      <c r="I157" s="150">
        <v>3</v>
      </c>
      <c r="J157" s="149">
        <v>2010</v>
      </c>
      <c r="K157" s="92" t="s">
        <v>54</v>
      </c>
      <c r="L157" s="92" t="s">
        <v>427</v>
      </c>
      <c r="M157" s="287" t="s">
        <v>348</v>
      </c>
      <c r="N157" s="278">
        <v>14155.97</v>
      </c>
      <c r="Q157" s="91">
        <v>3</v>
      </c>
      <c r="R157" s="106">
        <f t="shared" si="14"/>
        <v>393.19361111111107</v>
      </c>
      <c r="S157" s="105">
        <f t="shared" si="17"/>
        <v>14154.969999999998</v>
      </c>
      <c r="T157" s="105">
        <f t="shared" si="15"/>
        <v>1.000000000001819</v>
      </c>
      <c r="W157" s="115">
        <f t="shared" si="20"/>
        <v>36</v>
      </c>
    </row>
    <row r="158" spans="1:23" ht="47.25" hidden="1" x14ac:dyDescent="0.25">
      <c r="A158" s="91"/>
      <c r="B158" s="152" t="s">
        <v>431</v>
      </c>
      <c r="F158" s="92" t="s">
        <v>428</v>
      </c>
      <c r="G158" s="151" t="str">
        <f t="shared" si="19"/>
        <v>23/3/2010</v>
      </c>
      <c r="H158" s="150">
        <v>23</v>
      </c>
      <c r="I158" s="150">
        <v>3</v>
      </c>
      <c r="J158" s="149">
        <v>2010</v>
      </c>
      <c r="K158" s="92" t="s">
        <v>54</v>
      </c>
      <c r="L158" s="92" t="s">
        <v>427</v>
      </c>
      <c r="M158" s="287" t="s">
        <v>348</v>
      </c>
      <c r="N158" s="278">
        <v>14155.97</v>
      </c>
      <c r="Q158" s="91">
        <v>3</v>
      </c>
      <c r="R158" s="106">
        <f t="shared" si="14"/>
        <v>393.19361111111107</v>
      </c>
      <c r="S158" s="105">
        <f t="shared" si="17"/>
        <v>14154.969999999998</v>
      </c>
      <c r="T158" s="105">
        <f t="shared" si="15"/>
        <v>1.000000000001819</v>
      </c>
      <c r="W158" s="115">
        <f t="shared" si="20"/>
        <v>36</v>
      </c>
    </row>
    <row r="159" spans="1:23" ht="47.25" hidden="1" x14ac:dyDescent="0.25">
      <c r="A159" s="91"/>
      <c r="B159" s="152" t="s">
        <v>431</v>
      </c>
      <c r="F159" s="92" t="s">
        <v>428</v>
      </c>
      <c r="G159" s="151" t="str">
        <f t="shared" si="19"/>
        <v>23/3/2010</v>
      </c>
      <c r="H159" s="150">
        <v>23</v>
      </c>
      <c r="I159" s="150">
        <v>3</v>
      </c>
      <c r="J159" s="149">
        <v>2010</v>
      </c>
      <c r="K159" s="92" t="s">
        <v>54</v>
      </c>
      <c r="L159" s="92" t="s">
        <v>427</v>
      </c>
      <c r="M159" s="287" t="s">
        <v>348</v>
      </c>
      <c r="N159" s="278">
        <v>14155.97</v>
      </c>
      <c r="Q159" s="91">
        <v>3</v>
      </c>
      <c r="R159" s="106">
        <f t="shared" si="14"/>
        <v>393.19361111111107</v>
      </c>
      <c r="S159" s="105">
        <f t="shared" si="17"/>
        <v>14154.969999999998</v>
      </c>
      <c r="T159" s="105">
        <f t="shared" si="15"/>
        <v>1.000000000001819</v>
      </c>
      <c r="W159" s="115">
        <f t="shared" si="20"/>
        <v>36</v>
      </c>
    </row>
    <row r="160" spans="1:23" ht="47.25" hidden="1" x14ac:dyDescent="0.25">
      <c r="A160" s="91"/>
      <c r="B160" s="152" t="s">
        <v>431</v>
      </c>
      <c r="F160" s="92" t="s">
        <v>428</v>
      </c>
      <c r="G160" s="151" t="str">
        <f t="shared" si="19"/>
        <v>23/3/2010</v>
      </c>
      <c r="H160" s="150">
        <v>23</v>
      </c>
      <c r="I160" s="150">
        <v>3</v>
      </c>
      <c r="J160" s="149">
        <v>2010</v>
      </c>
      <c r="K160" s="92" t="s">
        <v>54</v>
      </c>
      <c r="L160" s="92" t="s">
        <v>427</v>
      </c>
      <c r="M160" s="287" t="s">
        <v>348</v>
      </c>
      <c r="N160" s="278">
        <v>14155.97</v>
      </c>
      <c r="Q160" s="91">
        <v>3</v>
      </c>
      <c r="R160" s="106">
        <f t="shared" si="14"/>
        <v>393.19361111111107</v>
      </c>
      <c r="S160" s="105">
        <f t="shared" si="17"/>
        <v>14154.969999999998</v>
      </c>
      <c r="T160" s="105">
        <f t="shared" si="15"/>
        <v>1.000000000001819</v>
      </c>
      <c r="W160" s="115">
        <f t="shared" si="20"/>
        <v>36</v>
      </c>
    </row>
    <row r="161" spans="1:23" ht="47.25" hidden="1" x14ac:dyDescent="0.25">
      <c r="A161" s="91"/>
      <c r="B161" s="152" t="s">
        <v>431</v>
      </c>
      <c r="F161" s="92" t="s">
        <v>428</v>
      </c>
      <c r="G161" s="151" t="str">
        <f t="shared" si="19"/>
        <v>23/3/2010</v>
      </c>
      <c r="H161" s="150">
        <v>23</v>
      </c>
      <c r="I161" s="150">
        <v>3</v>
      </c>
      <c r="J161" s="149">
        <v>2010</v>
      </c>
      <c r="K161" s="92" t="s">
        <v>54</v>
      </c>
      <c r="L161" s="92" t="s">
        <v>427</v>
      </c>
      <c r="M161" s="287" t="s">
        <v>348</v>
      </c>
      <c r="N161" s="278">
        <v>14155.97</v>
      </c>
      <c r="Q161" s="91">
        <v>3</v>
      </c>
      <c r="R161" s="106">
        <f t="shared" si="14"/>
        <v>393.19361111111107</v>
      </c>
      <c r="S161" s="105">
        <f t="shared" si="17"/>
        <v>14154.969999999998</v>
      </c>
      <c r="T161" s="105">
        <f t="shared" si="15"/>
        <v>1.000000000001819</v>
      </c>
      <c r="W161" s="115">
        <f t="shared" si="20"/>
        <v>36</v>
      </c>
    </row>
    <row r="162" spans="1:23" ht="47.25" hidden="1" x14ac:dyDescent="0.25">
      <c r="A162" s="91"/>
      <c r="B162" s="152" t="s">
        <v>431</v>
      </c>
      <c r="F162" s="92" t="s">
        <v>428</v>
      </c>
      <c r="G162" s="151" t="str">
        <f t="shared" si="19"/>
        <v>23/3/2010</v>
      </c>
      <c r="H162" s="150">
        <v>23</v>
      </c>
      <c r="I162" s="150">
        <v>3</v>
      </c>
      <c r="J162" s="149">
        <v>2010</v>
      </c>
      <c r="K162" s="92" t="s">
        <v>54</v>
      </c>
      <c r="L162" s="92" t="s">
        <v>427</v>
      </c>
      <c r="M162" s="287" t="s">
        <v>348</v>
      </c>
      <c r="N162" s="278">
        <v>14155.97</v>
      </c>
      <c r="Q162" s="91">
        <v>3</v>
      </c>
      <c r="R162" s="106">
        <f t="shared" si="14"/>
        <v>393.19361111111107</v>
      </c>
      <c r="S162" s="105">
        <f t="shared" si="17"/>
        <v>14154.969999999998</v>
      </c>
      <c r="T162" s="105">
        <f t="shared" si="15"/>
        <v>1.000000000001819</v>
      </c>
      <c r="W162" s="115">
        <f t="shared" si="20"/>
        <v>36</v>
      </c>
    </row>
    <row r="163" spans="1:23" ht="47.25" hidden="1" x14ac:dyDescent="0.25">
      <c r="A163" s="91"/>
      <c r="B163" s="152" t="s">
        <v>431</v>
      </c>
      <c r="F163" s="92" t="s">
        <v>428</v>
      </c>
      <c r="G163" s="151" t="str">
        <f t="shared" si="19"/>
        <v>23/3/2010</v>
      </c>
      <c r="H163" s="150">
        <v>23</v>
      </c>
      <c r="I163" s="150">
        <v>3</v>
      </c>
      <c r="J163" s="149">
        <v>2010</v>
      </c>
      <c r="K163" s="92" t="s">
        <v>54</v>
      </c>
      <c r="L163" s="92" t="s">
        <v>427</v>
      </c>
      <c r="M163" s="287" t="s">
        <v>348</v>
      </c>
      <c r="N163" s="278">
        <v>14155.97</v>
      </c>
      <c r="Q163" s="91">
        <v>3</v>
      </c>
      <c r="R163" s="106">
        <f t="shared" si="14"/>
        <v>393.19361111111107</v>
      </c>
      <c r="S163" s="105">
        <f t="shared" si="17"/>
        <v>14154.969999999998</v>
      </c>
      <c r="T163" s="105">
        <f t="shared" si="15"/>
        <v>1.000000000001819</v>
      </c>
      <c r="W163" s="115">
        <f t="shared" si="20"/>
        <v>36</v>
      </c>
    </row>
    <row r="164" spans="1:23" ht="47.25" hidden="1" x14ac:dyDescent="0.25">
      <c r="A164" s="91"/>
      <c r="B164" s="152" t="s">
        <v>430</v>
      </c>
      <c r="F164" s="92" t="s">
        <v>428</v>
      </c>
      <c r="G164" s="151" t="str">
        <f t="shared" si="19"/>
        <v>23/3/2010</v>
      </c>
      <c r="H164" s="150">
        <v>23</v>
      </c>
      <c r="I164" s="150">
        <v>3</v>
      </c>
      <c r="J164" s="149">
        <v>2010</v>
      </c>
      <c r="K164" s="92" t="s">
        <v>54</v>
      </c>
      <c r="L164" s="92" t="s">
        <v>427</v>
      </c>
      <c r="M164" s="287" t="s">
        <v>348</v>
      </c>
      <c r="N164" s="278">
        <v>16002.01</v>
      </c>
      <c r="P164" s="153"/>
      <c r="Q164" s="91">
        <v>3</v>
      </c>
      <c r="R164" s="106">
        <f t="shared" si="14"/>
        <v>444.47250000000003</v>
      </c>
      <c r="S164" s="105">
        <f t="shared" si="17"/>
        <v>16001.01</v>
      </c>
      <c r="T164" s="105">
        <f t="shared" si="15"/>
        <v>1</v>
      </c>
      <c r="W164" s="115">
        <f t="shared" si="20"/>
        <v>36</v>
      </c>
    </row>
    <row r="165" spans="1:23" ht="47.25" hidden="1" x14ac:dyDescent="0.25">
      <c r="A165" s="91"/>
      <c r="B165" s="152" t="s">
        <v>430</v>
      </c>
      <c r="F165" s="92" t="s">
        <v>428</v>
      </c>
      <c r="G165" s="151" t="str">
        <f t="shared" si="19"/>
        <v>23/3/2010</v>
      </c>
      <c r="H165" s="150">
        <v>23</v>
      </c>
      <c r="I165" s="150">
        <v>3</v>
      </c>
      <c r="J165" s="149">
        <v>2010</v>
      </c>
      <c r="K165" s="92" t="s">
        <v>54</v>
      </c>
      <c r="L165" s="92" t="s">
        <v>427</v>
      </c>
      <c r="M165" s="287" t="s">
        <v>348</v>
      </c>
      <c r="N165" s="278">
        <v>16002.01</v>
      </c>
      <c r="P165" s="153"/>
      <c r="Q165" s="91">
        <v>3</v>
      </c>
      <c r="R165" s="106">
        <f t="shared" si="14"/>
        <v>444.47250000000003</v>
      </c>
      <c r="S165" s="105">
        <f t="shared" si="17"/>
        <v>16001.01</v>
      </c>
      <c r="T165" s="105">
        <f t="shared" si="15"/>
        <v>1</v>
      </c>
      <c r="W165" s="115">
        <f t="shared" si="20"/>
        <v>36</v>
      </c>
    </row>
    <row r="166" spans="1:23" ht="47.25" hidden="1" x14ac:dyDescent="0.25">
      <c r="A166" s="91"/>
      <c r="B166" s="152" t="s">
        <v>430</v>
      </c>
      <c r="F166" s="92" t="s">
        <v>428</v>
      </c>
      <c r="G166" s="151" t="str">
        <f t="shared" si="19"/>
        <v>23/3/2010</v>
      </c>
      <c r="H166" s="150">
        <v>23</v>
      </c>
      <c r="I166" s="150">
        <v>3</v>
      </c>
      <c r="J166" s="149">
        <v>2010</v>
      </c>
      <c r="K166" s="92" t="s">
        <v>54</v>
      </c>
      <c r="L166" s="92" t="s">
        <v>427</v>
      </c>
      <c r="M166" s="287" t="s">
        <v>348</v>
      </c>
      <c r="N166" s="278">
        <v>16002.05</v>
      </c>
      <c r="Q166" s="91">
        <v>3</v>
      </c>
      <c r="R166" s="106">
        <f t="shared" si="14"/>
        <v>444.4736111111111</v>
      </c>
      <c r="S166" s="105">
        <f t="shared" si="17"/>
        <v>16001.05</v>
      </c>
      <c r="T166" s="105">
        <f t="shared" si="15"/>
        <v>1</v>
      </c>
      <c r="W166" s="115">
        <f t="shared" si="20"/>
        <v>36</v>
      </c>
    </row>
    <row r="167" spans="1:23" ht="47.25" hidden="1" x14ac:dyDescent="0.25">
      <c r="A167" s="91"/>
      <c r="B167" s="152" t="s">
        <v>430</v>
      </c>
      <c r="F167" s="92" t="s">
        <v>428</v>
      </c>
      <c r="G167" s="151" t="str">
        <f t="shared" si="19"/>
        <v>23/3/2010</v>
      </c>
      <c r="H167" s="150">
        <v>23</v>
      </c>
      <c r="I167" s="150">
        <v>3</v>
      </c>
      <c r="J167" s="149">
        <v>2010</v>
      </c>
      <c r="K167" s="92" t="s">
        <v>54</v>
      </c>
      <c r="L167" s="92" t="s">
        <v>427</v>
      </c>
      <c r="M167" s="287" t="s">
        <v>348</v>
      </c>
      <c r="N167" s="278">
        <v>16002.04</v>
      </c>
      <c r="Q167" s="91">
        <v>3</v>
      </c>
      <c r="R167" s="106">
        <f t="shared" si="14"/>
        <v>444.47333333333336</v>
      </c>
      <c r="S167" s="105">
        <f t="shared" si="17"/>
        <v>16001.04</v>
      </c>
      <c r="T167" s="105">
        <f t="shared" si="15"/>
        <v>1</v>
      </c>
      <c r="W167" s="115">
        <f t="shared" si="20"/>
        <v>36</v>
      </c>
    </row>
    <row r="168" spans="1:23" ht="47.25" hidden="1" x14ac:dyDescent="0.25">
      <c r="A168" s="91"/>
      <c r="B168" s="152" t="s">
        <v>430</v>
      </c>
      <c r="F168" s="92" t="s">
        <v>428</v>
      </c>
      <c r="G168" s="151" t="str">
        <f t="shared" si="19"/>
        <v>23/3/2010</v>
      </c>
      <c r="H168" s="150">
        <v>23</v>
      </c>
      <c r="I168" s="150">
        <v>3</v>
      </c>
      <c r="J168" s="149">
        <v>2010</v>
      </c>
      <c r="K168" s="92" t="s">
        <v>54</v>
      </c>
      <c r="L168" s="92" t="s">
        <v>427</v>
      </c>
      <c r="M168" s="287" t="s">
        <v>348</v>
      </c>
      <c r="N168" s="278">
        <v>16002.04</v>
      </c>
      <c r="Q168" s="91">
        <v>3</v>
      </c>
      <c r="R168" s="106">
        <f t="shared" si="14"/>
        <v>444.47333333333336</v>
      </c>
      <c r="S168" s="105">
        <f t="shared" si="17"/>
        <v>16001.04</v>
      </c>
      <c r="T168" s="105">
        <f t="shared" si="15"/>
        <v>1</v>
      </c>
      <c r="W168" s="115">
        <f t="shared" si="20"/>
        <v>36</v>
      </c>
    </row>
    <row r="169" spans="1:23" ht="31.5" hidden="1" x14ac:dyDescent="0.25">
      <c r="A169" s="91"/>
      <c r="B169" s="152" t="s">
        <v>429</v>
      </c>
      <c r="F169" s="92" t="s">
        <v>428</v>
      </c>
      <c r="G169" s="151" t="str">
        <f t="shared" si="19"/>
        <v>23/3/2010</v>
      </c>
      <c r="H169" s="150">
        <v>23</v>
      </c>
      <c r="I169" s="150">
        <v>3</v>
      </c>
      <c r="J169" s="149">
        <v>2010</v>
      </c>
      <c r="K169" s="92" t="s">
        <v>54</v>
      </c>
      <c r="L169" s="92" t="s">
        <v>427</v>
      </c>
      <c r="M169" s="287" t="s">
        <v>348</v>
      </c>
      <c r="N169" s="278">
        <v>3269.6433000000002</v>
      </c>
      <c r="Q169" s="91">
        <v>3</v>
      </c>
      <c r="R169" s="106">
        <f t="shared" si="14"/>
        <v>90.795647222222229</v>
      </c>
      <c r="S169" s="105">
        <f t="shared" si="17"/>
        <v>3268.6433000000002</v>
      </c>
      <c r="T169" s="105">
        <f t="shared" si="15"/>
        <v>1</v>
      </c>
      <c r="W169" s="115">
        <f t="shared" si="20"/>
        <v>36</v>
      </c>
    </row>
    <row r="170" spans="1:23" ht="31.5" hidden="1" x14ac:dyDescent="0.25">
      <c r="A170" s="91"/>
      <c r="B170" s="152" t="s">
        <v>429</v>
      </c>
      <c r="F170" s="92" t="s">
        <v>428</v>
      </c>
      <c r="G170" s="151" t="str">
        <f t="shared" si="19"/>
        <v>23/3/2010</v>
      </c>
      <c r="H170" s="150">
        <v>23</v>
      </c>
      <c r="I170" s="150">
        <v>3</v>
      </c>
      <c r="J170" s="149">
        <v>2010</v>
      </c>
      <c r="K170" s="92" t="s">
        <v>54</v>
      </c>
      <c r="L170" s="92" t="s">
        <v>427</v>
      </c>
      <c r="M170" s="287" t="s">
        <v>348</v>
      </c>
      <c r="N170" s="278">
        <v>3269.6433000000002</v>
      </c>
      <c r="Q170" s="91">
        <v>3</v>
      </c>
      <c r="R170" s="106">
        <f t="shared" si="14"/>
        <v>90.795647222222229</v>
      </c>
      <c r="S170" s="105">
        <f t="shared" si="17"/>
        <v>3268.6433000000002</v>
      </c>
      <c r="T170" s="105">
        <f t="shared" si="15"/>
        <v>1</v>
      </c>
      <c r="W170" s="115">
        <f t="shared" si="20"/>
        <v>36</v>
      </c>
    </row>
    <row r="171" spans="1:23" ht="31.5" hidden="1" x14ac:dyDescent="0.25">
      <c r="A171" s="91"/>
      <c r="B171" s="152" t="s">
        <v>429</v>
      </c>
      <c r="F171" s="92" t="s">
        <v>428</v>
      </c>
      <c r="G171" s="151" t="str">
        <f t="shared" si="19"/>
        <v>23/3/2010</v>
      </c>
      <c r="H171" s="150">
        <v>23</v>
      </c>
      <c r="I171" s="150">
        <v>3</v>
      </c>
      <c r="J171" s="149">
        <v>2010</v>
      </c>
      <c r="K171" s="92" t="s">
        <v>54</v>
      </c>
      <c r="L171" s="92" t="s">
        <v>427</v>
      </c>
      <c r="M171" s="287" t="s">
        <v>348</v>
      </c>
      <c r="N171" s="278">
        <v>3269.6433000000002</v>
      </c>
      <c r="Q171" s="91">
        <v>3</v>
      </c>
      <c r="R171" s="106">
        <f t="shared" ref="R171:R229" si="21">(((N171)-1)/3)/12</f>
        <v>90.795647222222229</v>
      </c>
      <c r="S171" s="105">
        <f t="shared" ref="S171:S229" si="22">R171*W171</f>
        <v>3268.6433000000002</v>
      </c>
      <c r="T171" s="105">
        <f t="shared" si="15"/>
        <v>1</v>
      </c>
      <c r="W171" s="115">
        <f t="shared" si="20"/>
        <v>36</v>
      </c>
    </row>
    <row r="172" spans="1:23" ht="31.5" hidden="1" x14ac:dyDescent="0.25">
      <c r="A172" s="91"/>
      <c r="B172" s="152" t="s">
        <v>429</v>
      </c>
      <c r="F172" s="92" t="s">
        <v>428</v>
      </c>
      <c r="G172" s="151" t="str">
        <f t="shared" si="19"/>
        <v>23/3/2010</v>
      </c>
      <c r="H172" s="150">
        <v>23</v>
      </c>
      <c r="I172" s="150">
        <v>3</v>
      </c>
      <c r="J172" s="149">
        <v>2010</v>
      </c>
      <c r="K172" s="92" t="s">
        <v>54</v>
      </c>
      <c r="L172" s="92" t="s">
        <v>427</v>
      </c>
      <c r="M172" s="287" t="s">
        <v>348</v>
      </c>
      <c r="N172" s="278">
        <v>3269.6433000000002</v>
      </c>
      <c r="Q172" s="91">
        <v>3</v>
      </c>
      <c r="R172" s="106">
        <f t="shared" si="21"/>
        <v>90.795647222222229</v>
      </c>
      <c r="S172" s="105">
        <f t="shared" si="22"/>
        <v>3268.6433000000002</v>
      </c>
      <c r="T172" s="105">
        <f t="shared" ref="T172:T229" si="23">N172-S172</f>
        <v>1</v>
      </c>
      <c r="W172" s="115">
        <f t="shared" si="20"/>
        <v>36</v>
      </c>
    </row>
    <row r="173" spans="1:23" hidden="1" x14ac:dyDescent="0.25">
      <c r="A173" s="91"/>
      <c r="B173" s="92" t="s">
        <v>425</v>
      </c>
      <c r="C173" s="92" t="s">
        <v>426</v>
      </c>
      <c r="F173" s="92" t="s">
        <v>424</v>
      </c>
      <c r="G173" s="151" t="str">
        <f t="shared" si="19"/>
        <v>12/10/2010</v>
      </c>
      <c r="H173" s="150">
        <v>12</v>
      </c>
      <c r="I173" s="150">
        <v>10</v>
      </c>
      <c r="J173" s="149">
        <v>2010</v>
      </c>
      <c r="K173" s="92" t="s">
        <v>54</v>
      </c>
      <c r="L173" s="92">
        <v>2084</v>
      </c>
      <c r="M173" s="287" t="s">
        <v>348</v>
      </c>
      <c r="N173" s="278">
        <v>241301.85</v>
      </c>
      <c r="P173" s="153"/>
      <c r="Q173" s="91">
        <v>3</v>
      </c>
      <c r="R173" s="106">
        <f t="shared" si="21"/>
        <v>6702.8013888888891</v>
      </c>
      <c r="S173" s="105">
        <f t="shared" si="22"/>
        <v>241300.85</v>
      </c>
      <c r="T173" s="105">
        <f t="shared" si="23"/>
        <v>1</v>
      </c>
      <c r="W173" s="115">
        <f t="shared" si="20"/>
        <v>36</v>
      </c>
    </row>
    <row r="174" spans="1:23" hidden="1" x14ac:dyDescent="0.25">
      <c r="A174" s="91"/>
      <c r="B174" s="92" t="s">
        <v>425</v>
      </c>
      <c r="F174" s="92" t="s">
        <v>424</v>
      </c>
      <c r="G174" s="151" t="str">
        <f t="shared" si="19"/>
        <v>12/10/2010</v>
      </c>
      <c r="H174" s="150">
        <v>12</v>
      </c>
      <c r="I174" s="150">
        <v>10</v>
      </c>
      <c r="J174" s="149">
        <v>2010</v>
      </c>
      <c r="K174" s="92" t="s">
        <v>54</v>
      </c>
      <c r="L174" s="92">
        <v>2084</v>
      </c>
      <c r="M174" s="287" t="s">
        <v>348</v>
      </c>
      <c r="N174" s="278">
        <v>241301.8455</v>
      </c>
      <c r="Q174" s="91">
        <v>3</v>
      </c>
      <c r="R174" s="106">
        <f t="shared" si="21"/>
        <v>6702.8012638888895</v>
      </c>
      <c r="S174" s="105">
        <f t="shared" si="22"/>
        <v>241300.84550000002</v>
      </c>
      <c r="T174" s="105">
        <f t="shared" si="23"/>
        <v>0.99999999997089617</v>
      </c>
      <c r="W174" s="115">
        <f t="shared" si="20"/>
        <v>36</v>
      </c>
    </row>
    <row r="175" spans="1:23" hidden="1" x14ac:dyDescent="0.25">
      <c r="A175" s="91"/>
      <c r="B175" s="92" t="s">
        <v>425</v>
      </c>
      <c r="F175" s="92" t="s">
        <v>424</v>
      </c>
      <c r="G175" s="151" t="str">
        <f t="shared" si="19"/>
        <v>12/10/2010</v>
      </c>
      <c r="H175" s="150">
        <v>12</v>
      </c>
      <c r="I175" s="150">
        <v>10</v>
      </c>
      <c r="J175" s="149">
        <v>2010</v>
      </c>
      <c r="K175" s="92" t="s">
        <v>54</v>
      </c>
      <c r="L175" s="92">
        <v>2084</v>
      </c>
      <c r="M175" s="287" t="s">
        <v>348</v>
      </c>
      <c r="N175" s="278">
        <v>241301.8455</v>
      </c>
      <c r="Q175" s="91">
        <v>3</v>
      </c>
      <c r="R175" s="106">
        <f t="shared" si="21"/>
        <v>6702.8012638888895</v>
      </c>
      <c r="S175" s="105">
        <f t="shared" si="22"/>
        <v>241300.84550000002</v>
      </c>
      <c r="T175" s="105">
        <f t="shared" si="23"/>
        <v>0.99999999997089617</v>
      </c>
      <c r="W175" s="115">
        <f t="shared" si="20"/>
        <v>36</v>
      </c>
    </row>
    <row r="176" spans="1:23" hidden="1" x14ac:dyDescent="0.25">
      <c r="A176" s="91"/>
      <c r="B176" s="92" t="s">
        <v>422</v>
      </c>
      <c r="C176" s="92" t="s">
        <v>421</v>
      </c>
      <c r="F176" s="92" t="s">
        <v>89</v>
      </c>
      <c r="G176" s="151" t="str">
        <f t="shared" ref="G176:G199" si="24">CONCATENATE(H176,"/",I176,"/",J176,)</f>
        <v>15/12/2010</v>
      </c>
      <c r="H176" s="150">
        <v>15</v>
      </c>
      <c r="I176" s="150">
        <v>12</v>
      </c>
      <c r="J176" s="149">
        <v>2010</v>
      </c>
      <c r="K176" s="92" t="s">
        <v>54</v>
      </c>
      <c r="L176" s="107">
        <v>10004121510</v>
      </c>
      <c r="M176" s="287" t="s">
        <v>348</v>
      </c>
      <c r="N176" s="278">
        <v>4995</v>
      </c>
      <c r="Q176" s="91">
        <v>3</v>
      </c>
      <c r="R176" s="106">
        <f t="shared" si="21"/>
        <v>138.72222222222223</v>
      </c>
      <c r="S176" s="105">
        <f t="shared" si="22"/>
        <v>4994</v>
      </c>
      <c r="T176" s="105">
        <f t="shared" si="23"/>
        <v>1</v>
      </c>
      <c r="W176" s="115">
        <f t="shared" si="20"/>
        <v>36</v>
      </c>
    </row>
    <row r="177" spans="1:23" hidden="1" x14ac:dyDescent="0.25">
      <c r="A177" s="91"/>
      <c r="B177" s="92" t="s">
        <v>422</v>
      </c>
      <c r="C177" s="92" t="s">
        <v>421</v>
      </c>
      <c r="F177" s="92" t="s">
        <v>89</v>
      </c>
      <c r="G177" s="151" t="str">
        <f t="shared" si="24"/>
        <v>15/12/2010</v>
      </c>
      <c r="H177" s="150">
        <v>15</v>
      </c>
      <c r="I177" s="150">
        <v>12</v>
      </c>
      <c r="J177" s="149">
        <v>2010</v>
      </c>
      <c r="K177" s="92" t="s">
        <v>54</v>
      </c>
      <c r="L177" s="107">
        <v>10004121510</v>
      </c>
      <c r="M177" s="287" t="s">
        <v>348</v>
      </c>
      <c r="N177" s="278">
        <v>4995</v>
      </c>
      <c r="P177" s="153"/>
      <c r="Q177" s="91">
        <v>3</v>
      </c>
      <c r="R177" s="106">
        <f t="shared" si="21"/>
        <v>138.72222222222223</v>
      </c>
      <c r="S177" s="105">
        <f t="shared" si="22"/>
        <v>4994</v>
      </c>
      <c r="T177" s="105">
        <f t="shared" si="23"/>
        <v>1</v>
      </c>
      <c r="W177" s="115">
        <f t="shared" si="20"/>
        <v>36</v>
      </c>
    </row>
    <row r="178" spans="1:23" ht="78.75" hidden="1" x14ac:dyDescent="0.25">
      <c r="A178" s="91"/>
      <c r="B178" s="152" t="s">
        <v>397</v>
      </c>
      <c r="E178" s="92" t="s">
        <v>416</v>
      </c>
      <c r="F178" s="92" t="s">
        <v>395</v>
      </c>
      <c r="G178" s="151" t="str">
        <f t="shared" si="24"/>
        <v>27/12/2010</v>
      </c>
      <c r="H178" s="150">
        <v>27</v>
      </c>
      <c r="I178" s="150">
        <v>12</v>
      </c>
      <c r="J178" s="149">
        <v>2010</v>
      </c>
      <c r="K178" s="92" t="s">
        <v>54</v>
      </c>
      <c r="L178" s="92">
        <v>20609</v>
      </c>
      <c r="M178" s="287" t="s">
        <v>348</v>
      </c>
      <c r="N178" s="278">
        <v>8375.2000000000007</v>
      </c>
      <c r="P178" s="153">
        <f>+N178+N179+N180+N181+N182+N183+N184+N185+N186+N187+N188+N189+N190+N191+N192+N193+N194+N195+N196+N197</f>
        <v>167504.00000000003</v>
      </c>
      <c r="Q178" s="91">
        <v>3</v>
      </c>
      <c r="R178" s="106">
        <f t="shared" si="21"/>
        <v>232.61666666666667</v>
      </c>
      <c r="S178" s="105">
        <f t="shared" si="22"/>
        <v>8374.2000000000007</v>
      </c>
      <c r="T178" s="105">
        <f t="shared" si="23"/>
        <v>1</v>
      </c>
      <c r="W178" s="115">
        <f t="shared" si="20"/>
        <v>36</v>
      </c>
    </row>
    <row r="179" spans="1:23" ht="78.75" hidden="1" x14ac:dyDescent="0.25">
      <c r="A179" s="91"/>
      <c r="B179" s="152" t="s">
        <v>397</v>
      </c>
      <c r="E179" s="92" t="s">
        <v>415</v>
      </c>
      <c r="F179" s="92" t="s">
        <v>395</v>
      </c>
      <c r="G179" s="151" t="str">
        <f t="shared" si="24"/>
        <v>27/12/2010</v>
      </c>
      <c r="H179" s="150">
        <v>27</v>
      </c>
      <c r="I179" s="150">
        <v>12</v>
      </c>
      <c r="J179" s="149">
        <v>2010</v>
      </c>
      <c r="K179" s="92" t="s">
        <v>54</v>
      </c>
      <c r="L179" s="92">
        <v>20609</v>
      </c>
      <c r="M179" s="287" t="s">
        <v>348</v>
      </c>
      <c r="N179" s="278">
        <v>8375.2000000000007</v>
      </c>
      <c r="Q179" s="91">
        <v>3</v>
      </c>
      <c r="R179" s="106">
        <f t="shared" si="21"/>
        <v>232.61666666666667</v>
      </c>
      <c r="S179" s="105">
        <f t="shared" si="22"/>
        <v>8374.2000000000007</v>
      </c>
      <c r="T179" s="105">
        <f t="shared" si="23"/>
        <v>1</v>
      </c>
      <c r="W179" s="115">
        <f t="shared" si="20"/>
        <v>36</v>
      </c>
    </row>
    <row r="180" spans="1:23" ht="78.75" hidden="1" x14ac:dyDescent="0.25">
      <c r="A180" s="91"/>
      <c r="B180" s="152" t="s">
        <v>397</v>
      </c>
      <c r="E180" s="92" t="s">
        <v>414</v>
      </c>
      <c r="F180" s="92" t="s">
        <v>395</v>
      </c>
      <c r="G180" s="151" t="str">
        <f t="shared" si="24"/>
        <v>27/12/2010</v>
      </c>
      <c r="H180" s="150">
        <v>27</v>
      </c>
      <c r="I180" s="150">
        <v>12</v>
      </c>
      <c r="J180" s="149">
        <v>2010</v>
      </c>
      <c r="K180" s="92" t="s">
        <v>54</v>
      </c>
      <c r="L180" s="92">
        <v>20609</v>
      </c>
      <c r="M180" s="287" t="s">
        <v>348</v>
      </c>
      <c r="N180" s="278">
        <v>8375.2000000000007</v>
      </c>
      <c r="Q180" s="91">
        <v>3</v>
      </c>
      <c r="R180" s="106">
        <f t="shared" si="21"/>
        <v>232.61666666666667</v>
      </c>
      <c r="S180" s="105">
        <f t="shared" si="22"/>
        <v>8374.2000000000007</v>
      </c>
      <c r="T180" s="105">
        <f t="shared" si="23"/>
        <v>1</v>
      </c>
      <c r="W180" s="115">
        <f t="shared" si="20"/>
        <v>36</v>
      </c>
    </row>
    <row r="181" spans="1:23" ht="78.75" hidden="1" x14ac:dyDescent="0.25">
      <c r="A181" s="91"/>
      <c r="B181" s="152" t="s">
        <v>397</v>
      </c>
      <c r="E181" s="92" t="s">
        <v>413</v>
      </c>
      <c r="F181" s="92" t="s">
        <v>395</v>
      </c>
      <c r="G181" s="151" t="str">
        <f t="shared" si="24"/>
        <v>27/12/2010</v>
      </c>
      <c r="H181" s="150">
        <v>27</v>
      </c>
      <c r="I181" s="150">
        <v>12</v>
      </c>
      <c r="J181" s="149">
        <v>2010</v>
      </c>
      <c r="K181" s="92" t="s">
        <v>54</v>
      </c>
      <c r="L181" s="92">
        <v>20609</v>
      </c>
      <c r="M181" s="287" t="s">
        <v>348</v>
      </c>
      <c r="N181" s="278">
        <v>8375.2000000000007</v>
      </c>
      <c r="Q181" s="91">
        <v>3</v>
      </c>
      <c r="R181" s="106">
        <f t="shared" si="21"/>
        <v>232.61666666666667</v>
      </c>
      <c r="S181" s="105">
        <f t="shared" si="22"/>
        <v>8374.2000000000007</v>
      </c>
      <c r="T181" s="105">
        <f t="shared" si="23"/>
        <v>1</v>
      </c>
      <c r="W181" s="115">
        <f t="shared" si="20"/>
        <v>36</v>
      </c>
    </row>
    <row r="182" spans="1:23" ht="78.75" hidden="1" x14ac:dyDescent="0.25">
      <c r="A182" s="91"/>
      <c r="B182" s="152" t="s">
        <v>397</v>
      </c>
      <c r="E182" s="92" t="s">
        <v>412</v>
      </c>
      <c r="F182" s="92" t="s">
        <v>395</v>
      </c>
      <c r="G182" s="151" t="str">
        <f t="shared" si="24"/>
        <v>27/12/2010</v>
      </c>
      <c r="H182" s="150">
        <v>27</v>
      </c>
      <c r="I182" s="150">
        <v>12</v>
      </c>
      <c r="J182" s="149">
        <v>2010</v>
      </c>
      <c r="K182" s="92" t="s">
        <v>54</v>
      </c>
      <c r="L182" s="92">
        <v>20609</v>
      </c>
      <c r="M182" s="287" t="s">
        <v>348</v>
      </c>
      <c r="N182" s="278">
        <v>8375.2000000000007</v>
      </c>
      <c r="Q182" s="91">
        <v>3</v>
      </c>
      <c r="R182" s="106">
        <f t="shared" si="21"/>
        <v>232.61666666666667</v>
      </c>
      <c r="S182" s="105">
        <f t="shared" si="22"/>
        <v>8374.2000000000007</v>
      </c>
      <c r="T182" s="105">
        <f t="shared" si="23"/>
        <v>1</v>
      </c>
      <c r="W182" s="115">
        <f t="shared" si="20"/>
        <v>36</v>
      </c>
    </row>
    <row r="183" spans="1:23" ht="78.75" hidden="1" x14ac:dyDescent="0.25">
      <c r="A183" s="91"/>
      <c r="B183" s="152" t="s">
        <v>397</v>
      </c>
      <c r="E183" s="92" t="s">
        <v>411</v>
      </c>
      <c r="F183" s="92" t="s">
        <v>395</v>
      </c>
      <c r="G183" s="151" t="str">
        <f t="shared" si="24"/>
        <v>27/12/2010</v>
      </c>
      <c r="H183" s="150">
        <v>27</v>
      </c>
      <c r="I183" s="150">
        <v>12</v>
      </c>
      <c r="J183" s="149">
        <v>2010</v>
      </c>
      <c r="K183" s="92" t="s">
        <v>54</v>
      </c>
      <c r="L183" s="92">
        <v>20609</v>
      </c>
      <c r="M183" s="287" t="s">
        <v>348</v>
      </c>
      <c r="N183" s="278">
        <v>8375.2000000000007</v>
      </c>
      <c r="Q183" s="91">
        <v>3</v>
      </c>
      <c r="R183" s="106">
        <f t="shared" si="21"/>
        <v>232.61666666666667</v>
      </c>
      <c r="S183" s="105">
        <f t="shared" si="22"/>
        <v>8374.2000000000007</v>
      </c>
      <c r="T183" s="105">
        <f t="shared" si="23"/>
        <v>1</v>
      </c>
      <c r="W183" s="115">
        <f t="shared" si="20"/>
        <v>36</v>
      </c>
    </row>
    <row r="184" spans="1:23" ht="78.75" hidden="1" x14ac:dyDescent="0.25">
      <c r="A184" s="91"/>
      <c r="B184" s="152" t="s">
        <v>397</v>
      </c>
      <c r="E184" s="92" t="s">
        <v>410</v>
      </c>
      <c r="F184" s="92" t="s">
        <v>395</v>
      </c>
      <c r="G184" s="151" t="str">
        <f t="shared" si="24"/>
        <v>27/12/2010</v>
      </c>
      <c r="H184" s="150">
        <v>27</v>
      </c>
      <c r="I184" s="150">
        <v>12</v>
      </c>
      <c r="J184" s="149">
        <v>2010</v>
      </c>
      <c r="K184" s="92" t="s">
        <v>54</v>
      </c>
      <c r="L184" s="92">
        <v>20609</v>
      </c>
      <c r="M184" s="287" t="s">
        <v>348</v>
      </c>
      <c r="N184" s="278">
        <v>8375.2000000000007</v>
      </c>
      <c r="Q184" s="91">
        <v>3</v>
      </c>
      <c r="R184" s="106">
        <f t="shared" si="21"/>
        <v>232.61666666666667</v>
      </c>
      <c r="S184" s="105">
        <f t="shared" si="22"/>
        <v>8374.2000000000007</v>
      </c>
      <c r="T184" s="105">
        <f t="shared" si="23"/>
        <v>1</v>
      </c>
      <c r="W184" s="115">
        <f t="shared" si="20"/>
        <v>36</v>
      </c>
    </row>
    <row r="185" spans="1:23" ht="78.75" hidden="1" x14ac:dyDescent="0.25">
      <c r="A185" s="91"/>
      <c r="B185" s="152" t="s">
        <v>397</v>
      </c>
      <c r="E185" s="92" t="s">
        <v>409</v>
      </c>
      <c r="F185" s="92" t="s">
        <v>395</v>
      </c>
      <c r="G185" s="151" t="str">
        <f t="shared" si="24"/>
        <v>27/12/2010</v>
      </c>
      <c r="H185" s="150">
        <v>27</v>
      </c>
      <c r="I185" s="150">
        <v>12</v>
      </c>
      <c r="J185" s="149">
        <v>2010</v>
      </c>
      <c r="K185" s="92" t="s">
        <v>54</v>
      </c>
      <c r="L185" s="92">
        <v>20609</v>
      </c>
      <c r="M185" s="287" t="s">
        <v>348</v>
      </c>
      <c r="N185" s="278">
        <v>8375.2000000000007</v>
      </c>
      <c r="Q185" s="91">
        <v>3</v>
      </c>
      <c r="R185" s="106">
        <f t="shared" si="21"/>
        <v>232.61666666666667</v>
      </c>
      <c r="S185" s="105">
        <f t="shared" si="22"/>
        <v>8374.2000000000007</v>
      </c>
      <c r="T185" s="105">
        <f t="shared" si="23"/>
        <v>1</v>
      </c>
      <c r="W185" s="115">
        <f t="shared" ref="W185:W221" si="25">IF((DATEDIF(G185,W$4,"m"))&gt;=36,36,(DATEDIF(G185,W$4,"m")))</f>
        <v>36</v>
      </c>
    </row>
    <row r="186" spans="1:23" ht="78.75" hidden="1" x14ac:dyDescent="0.25">
      <c r="A186" s="91"/>
      <c r="B186" s="152" t="s">
        <v>397</v>
      </c>
      <c r="E186" s="92" t="s">
        <v>408</v>
      </c>
      <c r="F186" s="92" t="s">
        <v>395</v>
      </c>
      <c r="G186" s="151" t="str">
        <f t="shared" si="24"/>
        <v>27/12/2010</v>
      </c>
      <c r="H186" s="150">
        <v>27</v>
      </c>
      <c r="I186" s="150">
        <v>12</v>
      </c>
      <c r="J186" s="149">
        <v>2010</v>
      </c>
      <c r="K186" s="92" t="s">
        <v>54</v>
      </c>
      <c r="L186" s="92">
        <v>20609</v>
      </c>
      <c r="M186" s="287" t="s">
        <v>348</v>
      </c>
      <c r="N186" s="278">
        <v>8375.2000000000007</v>
      </c>
      <c r="Q186" s="91">
        <v>3</v>
      </c>
      <c r="R186" s="106">
        <f t="shared" si="21"/>
        <v>232.61666666666667</v>
      </c>
      <c r="S186" s="105">
        <f t="shared" si="22"/>
        <v>8374.2000000000007</v>
      </c>
      <c r="T186" s="105">
        <f t="shared" si="23"/>
        <v>1</v>
      </c>
      <c r="W186" s="115">
        <f t="shared" si="25"/>
        <v>36</v>
      </c>
    </row>
    <row r="187" spans="1:23" ht="78.75" hidden="1" x14ac:dyDescent="0.25">
      <c r="A187" s="91"/>
      <c r="B187" s="152" t="s">
        <v>397</v>
      </c>
      <c r="E187" s="92" t="s">
        <v>407</v>
      </c>
      <c r="F187" s="92" t="s">
        <v>395</v>
      </c>
      <c r="G187" s="151" t="str">
        <f t="shared" si="24"/>
        <v>27/12/2010</v>
      </c>
      <c r="H187" s="150">
        <v>27</v>
      </c>
      <c r="I187" s="150">
        <v>12</v>
      </c>
      <c r="J187" s="149">
        <v>2010</v>
      </c>
      <c r="K187" s="92" t="s">
        <v>54</v>
      </c>
      <c r="L187" s="92">
        <v>20609</v>
      </c>
      <c r="M187" s="287" t="s">
        <v>348</v>
      </c>
      <c r="N187" s="278">
        <v>8375.2000000000007</v>
      </c>
      <c r="Q187" s="91">
        <v>3</v>
      </c>
      <c r="R187" s="106">
        <f t="shared" si="21"/>
        <v>232.61666666666667</v>
      </c>
      <c r="S187" s="105">
        <f t="shared" si="22"/>
        <v>8374.2000000000007</v>
      </c>
      <c r="T187" s="105">
        <f t="shared" si="23"/>
        <v>1</v>
      </c>
      <c r="W187" s="115">
        <f t="shared" si="25"/>
        <v>36</v>
      </c>
    </row>
    <row r="188" spans="1:23" ht="78.75" hidden="1" x14ac:dyDescent="0.25">
      <c r="A188" s="91"/>
      <c r="B188" s="152" t="s">
        <v>397</v>
      </c>
      <c r="E188" s="92" t="s">
        <v>406</v>
      </c>
      <c r="F188" s="92" t="s">
        <v>395</v>
      </c>
      <c r="G188" s="151" t="str">
        <f t="shared" si="24"/>
        <v>27/12/2010</v>
      </c>
      <c r="H188" s="150">
        <v>27</v>
      </c>
      <c r="I188" s="150">
        <v>12</v>
      </c>
      <c r="J188" s="149">
        <v>2010</v>
      </c>
      <c r="K188" s="92" t="s">
        <v>54</v>
      </c>
      <c r="L188" s="92">
        <v>20609</v>
      </c>
      <c r="M188" s="287" t="s">
        <v>348</v>
      </c>
      <c r="N188" s="278">
        <v>8375.2000000000007</v>
      </c>
      <c r="Q188" s="91">
        <v>3</v>
      </c>
      <c r="R188" s="106">
        <f t="shared" si="21"/>
        <v>232.61666666666667</v>
      </c>
      <c r="S188" s="105">
        <f t="shared" si="22"/>
        <v>8374.2000000000007</v>
      </c>
      <c r="T188" s="105">
        <f t="shared" si="23"/>
        <v>1</v>
      </c>
      <c r="W188" s="115">
        <f t="shared" si="25"/>
        <v>36</v>
      </c>
    </row>
    <row r="189" spans="1:23" ht="78.75" hidden="1" x14ac:dyDescent="0.25">
      <c r="A189" s="91"/>
      <c r="B189" s="152" t="s">
        <v>397</v>
      </c>
      <c r="E189" s="92" t="s">
        <v>405</v>
      </c>
      <c r="F189" s="92" t="s">
        <v>395</v>
      </c>
      <c r="G189" s="151" t="str">
        <f t="shared" si="24"/>
        <v>27/12/2010</v>
      </c>
      <c r="H189" s="150">
        <v>27</v>
      </c>
      <c r="I189" s="150">
        <v>12</v>
      </c>
      <c r="J189" s="149">
        <v>2010</v>
      </c>
      <c r="K189" s="92" t="s">
        <v>54</v>
      </c>
      <c r="L189" s="92">
        <v>20609</v>
      </c>
      <c r="M189" s="287" t="s">
        <v>348</v>
      </c>
      <c r="N189" s="278">
        <v>8375.2000000000007</v>
      </c>
      <c r="Q189" s="91">
        <v>3</v>
      </c>
      <c r="R189" s="106">
        <f t="shared" si="21"/>
        <v>232.61666666666667</v>
      </c>
      <c r="S189" s="105">
        <f t="shared" si="22"/>
        <v>8374.2000000000007</v>
      </c>
      <c r="T189" s="105">
        <f t="shared" si="23"/>
        <v>1</v>
      </c>
      <c r="W189" s="115">
        <f t="shared" si="25"/>
        <v>36</v>
      </c>
    </row>
    <row r="190" spans="1:23" ht="78.75" hidden="1" x14ac:dyDescent="0.25">
      <c r="A190" s="91"/>
      <c r="B190" s="152" t="s">
        <v>397</v>
      </c>
      <c r="E190" s="92" t="s">
        <v>404</v>
      </c>
      <c r="F190" s="92" t="s">
        <v>395</v>
      </c>
      <c r="G190" s="151" t="str">
        <f t="shared" si="24"/>
        <v>27/12/2010</v>
      </c>
      <c r="H190" s="150">
        <v>27</v>
      </c>
      <c r="I190" s="150">
        <v>12</v>
      </c>
      <c r="J190" s="149">
        <v>2010</v>
      </c>
      <c r="K190" s="92" t="s">
        <v>54</v>
      </c>
      <c r="L190" s="92">
        <v>20609</v>
      </c>
      <c r="M190" s="287" t="s">
        <v>348</v>
      </c>
      <c r="N190" s="278">
        <v>8375.2000000000007</v>
      </c>
      <c r="Q190" s="91">
        <v>3</v>
      </c>
      <c r="R190" s="106">
        <f t="shared" si="21"/>
        <v>232.61666666666667</v>
      </c>
      <c r="S190" s="105">
        <f t="shared" si="22"/>
        <v>8374.2000000000007</v>
      </c>
      <c r="T190" s="105">
        <f t="shared" si="23"/>
        <v>1</v>
      </c>
      <c r="W190" s="115">
        <f t="shared" si="25"/>
        <v>36</v>
      </c>
    </row>
    <row r="191" spans="1:23" ht="78.75" hidden="1" x14ac:dyDescent="0.25">
      <c r="A191" s="91"/>
      <c r="B191" s="152" t="s">
        <v>397</v>
      </c>
      <c r="E191" s="92" t="s">
        <v>403</v>
      </c>
      <c r="F191" s="92" t="s">
        <v>395</v>
      </c>
      <c r="G191" s="151" t="str">
        <f t="shared" si="24"/>
        <v>27/12/2010</v>
      </c>
      <c r="H191" s="150">
        <v>27</v>
      </c>
      <c r="I191" s="150">
        <v>12</v>
      </c>
      <c r="J191" s="149">
        <v>2010</v>
      </c>
      <c r="K191" s="92" t="s">
        <v>54</v>
      </c>
      <c r="L191" s="92">
        <v>20609</v>
      </c>
      <c r="M191" s="287" t="s">
        <v>348</v>
      </c>
      <c r="N191" s="278">
        <v>8375.2000000000007</v>
      </c>
      <c r="Q191" s="91">
        <v>3</v>
      </c>
      <c r="R191" s="106">
        <f t="shared" si="21"/>
        <v>232.61666666666667</v>
      </c>
      <c r="S191" s="105">
        <f t="shared" si="22"/>
        <v>8374.2000000000007</v>
      </c>
      <c r="T191" s="105">
        <f t="shared" si="23"/>
        <v>1</v>
      </c>
      <c r="W191" s="115">
        <f t="shared" si="25"/>
        <v>36</v>
      </c>
    </row>
    <row r="192" spans="1:23" ht="78.75" hidden="1" x14ac:dyDescent="0.25">
      <c r="A192" s="91"/>
      <c r="B192" s="152" t="s">
        <v>397</v>
      </c>
      <c r="E192" s="92" t="s">
        <v>402</v>
      </c>
      <c r="F192" s="92" t="s">
        <v>395</v>
      </c>
      <c r="G192" s="151" t="str">
        <f t="shared" si="24"/>
        <v>27/12/2010</v>
      </c>
      <c r="H192" s="150">
        <v>27</v>
      </c>
      <c r="I192" s="150">
        <v>12</v>
      </c>
      <c r="J192" s="149">
        <v>2010</v>
      </c>
      <c r="K192" s="92" t="s">
        <v>54</v>
      </c>
      <c r="L192" s="92">
        <v>20609</v>
      </c>
      <c r="M192" s="287" t="s">
        <v>348</v>
      </c>
      <c r="N192" s="278">
        <v>8375.2000000000007</v>
      </c>
      <c r="Q192" s="91">
        <v>3</v>
      </c>
      <c r="R192" s="106">
        <f t="shared" si="21"/>
        <v>232.61666666666667</v>
      </c>
      <c r="S192" s="105">
        <f t="shared" si="22"/>
        <v>8374.2000000000007</v>
      </c>
      <c r="T192" s="105">
        <f t="shared" si="23"/>
        <v>1</v>
      </c>
      <c r="W192" s="115">
        <f t="shared" si="25"/>
        <v>36</v>
      </c>
    </row>
    <row r="193" spans="1:23" ht="78.75" hidden="1" x14ac:dyDescent="0.25">
      <c r="A193" s="91"/>
      <c r="B193" s="152" t="s">
        <v>397</v>
      </c>
      <c r="E193" s="92" t="s">
        <v>401</v>
      </c>
      <c r="F193" s="92" t="s">
        <v>395</v>
      </c>
      <c r="G193" s="151" t="str">
        <f t="shared" si="24"/>
        <v>27/12/2010</v>
      </c>
      <c r="H193" s="150">
        <v>27</v>
      </c>
      <c r="I193" s="150">
        <v>12</v>
      </c>
      <c r="J193" s="149">
        <v>2010</v>
      </c>
      <c r="K193" s="92" t="s">
        <v>54</v>
      </c>
      <c r="L193" s="92">
        <v>20609</v>
      </c>
      <c r="M193" s="287" t="s">
        <v>348</v>
      </c>
      <c r="N193" s="278">
        <v>8375.2000000000007</v>
      </c>
      <c r="Q193" s="91">
        <v>3</v>
      </c>
      <c r="R193" s="106">
        <f t="shared" si="21"/>
        <v>232.61666666666667</v>
      </c>
      <c r="S193" s="105">
        <f t="shared" si="22"/>
        <v>8374.2000000000007</v>
      </c>
      <c r="T193" s="105">
        <f t="shared" si="23"/>
        <v>1</v>
      </c>
      <c r="W193" s="115">
        <f t="shared" si="25"/>
        <v>36</v>
      </c>
    </row>
    <row r="194" spans="1:23" ht="78.75" hidden="1" x14ac:dyDescent="0.25">
      <c r="A194" s="91"/>
      <c r="B194" s="152" t="s">
        <v>397</v>
      </c>
      <c r="E194" s="92" t="s">
        <v>400</v>
      </c>
      <c r="F194" s="92" t="s">
        <v>395</v>
      </c>
      <c r="G194" s="151" t="str">
        <f t="shared" si="24"/>
        <v>27/12/2010</v>
      </c>
      <c r="H194" s="150">
        <v>27</v>
      </c>
      <c r="I194" s="150">
        <v>12</v>
      </c>
      <c r="J194" s="149">
        <v>2010</v>
      </c>
      <c r="K194" s="92" t="s">
        <v>54</v>
      </c>
      <c r="L194" s="92">
        <v>20609</v>
      </c>
      <c r="M194" s="287" t="s">
        <v>348</v>
      </c>
      <c r="N194" s="278">
        <v>8375.2000000000007</v>
      </c>
      <c r="Q194" s="91">
        <v>3</v>
      </c>
      <c r="R194" s="106">
        <f t="shared" si="21"/>
        <v>232.61666666666667</v>
      </c>
      <c r="S194" s="105">
        <f t="shared" si="22"/>
        <v>8374.2000000000007</v>
      </c>
      <c r="T194" s="105">
        <f t="shared" si="23"/>
        <v>1</v>
      </c>
      <c r="W194" s="115">
        <f t="shared" si="25"/>
        <v>36</v>
      </c>
    </row>
    <row r="195" spans="1:23" ht="78.75" hidden="1" x14ac:dyDescent="0.25">
      <c r="A195" s="91"/>
      <c r="B195" s="152" t="s">
        <v>397</v>
      </c>
      <c r="E195" s="92" t="s">
        <v>399</v>
      </c>
      <c r="F195" s="92" t="s">
        <v>395</v>
      </c>
      <c r="G195" s="151" t="str">
        <f t="shared" si="24"/>
        <v>27/12/2010</v>
      </c>
      <c r="H195" s="150">
        <v>27</v>
      </c>
      <c r="I195" s="150">
        <v>12</v>
      </c>
      <c r="J195" s="149">
        <v>2010</v>
      </c>
      <c r="K195" s="92" t="s">
        <v>54</v>
      </c>
      <c r="L195" s="92">
        <v>20609</v>
      </c>
      <c r="M195" s="287" t="s">
        <v>348</v>
      </c>
      <c r="N195" s="278">
        <v>8375.2000000000007</v>
      </c>
      <c r="Q195" s="91">
        <v>3</v>
      </c>
      <c r="R195" s="106">
        <f t="shared" si="21"/>
        <v>232.61666666666667</v>
      </c>
      <c r="S195" s="105">
        <f t="shared" si="22"/>
        <v>8374.2000000000007</v>
      </c>
      <c r="T195" s="105">
        <f t="shared" si="23"/>
        <v>1</v>
      </c>
      <c r="W195" s="115">
        <f t="shared" si="25"/>
        <v>36</v>
      </c>
    </row>
    <row r="196" spans="1:23" ht="78.75" hidden="1" x14ac:dyDescent="0.25">
      <c r="A196" s="91"/>
      <c r="B196" s="152" t="s">
        <v>397</v>
      </c>
      <c r="E196" s="92" t="s">
        <v>398</v>
      </c>
      <c r="F196" s="92" t="s">
        <v>395</v>
      </c>
      <c r="G196" s="151" t="str">
        <f t="shared" si="24"/>
        <v>27/12/2010</v>
      </c>
      <c r="H196" s="150">
        <v>27</v>
      </c>
      <c r="I196" s="150">
        <v>12</v>
      </c>
      <c r="J196" s="149">
        <v>2010</v>
      </c>
      <c r="K196" s="92" t="s">
        <v>54</v>
      </c>
      <c r="L196" s="92">
        <v>20609</v>
      </c>
      <c r="M196" s="287" t="s">
        <v>348</v>
      </c>
      <c r="N196" s="278">
        <v>8375.2000000000007</v>
      </c>
      <c r="Q196" s="91">
        <v>3</v>
      </c>
      <c r="R196" s="106">
        <f t="shared" si="21"/>
        <v>232.61666666666667</v>
      </c>
      <c r="S196" s="105">
        <f t="shared" si="22"/>
        <v>8374.2000000000007</v>
      </c>
      <c r="T196" s="105">
        <f t="shared" si="23"/>
        <v>1</v>
      </c>
      <c r="W196" s="115">
        <f t="shared" si="25"/>
        <v>36</v>
      </c>
    </row>
    <row r="197" spans="1:23" ht="78.75" hidden="1" x14ac:dyDescent="0.25">
      <c r="A197" s="91"/>
      <c r="B197" s="152" t="s">
        <v>397</v>
      </c>
      <c r="E197" s="92" t="s">
        <v>396</v>
      </c>
      <c r="F197" s="92" t="s">
        <v>395</v>
      </c>
      <c r="G197" s="151" t="str">
        <f t="shared" si="24"/>
        <v>27/12/2010</v>
      </c>
      <c r="H197" s="150">
        <v>27</v>
      </c>
      <c r="I197" s="150">
        <v>12</v>
      </c>
      <c r="J197" s="149">
        <v>2010</v>
      </c>
      <c r="K197" s="92" t="s">
        <v>54</v>
      </c>
      <c r="L197" s="92">
        <v>20609</v>
      </c>
      <c r="M197" s="287" t="s">
        <v>348</v>
      </c>
      <c r="N197" s="278">
        <v>8375.2000000000007</v>
      </c>
      <c r="Q197" s="91">
        <v>3</v>
      </c>
      <c r="R197" s="106">
        <f t="shared" si="21"/>
        <v>232.61666666666667</v>
      </c>
      <c r="S197" s="105">
        <f t="shared" si="22"/>
        <v>8374.2000000000007</v>
      </c>
      <c r="T197" s="105">
        <f t="shared" si="23"/>
        <v>1</v>
      </c>
      <c r="W197" s="115">
        <f t="shared" si="25"/>
        <v>36</v>
      </c>
    </row>
    <row r="198" spans="1:23" ht="31.5" hidden="1" x14ac:dyDescent="0.25">
      <c r="A198" s="91"/>
      <c r="B198" s="152" t="s">
        <v>394</v>
      </c>
      <c r="C198" s="92" t="s">
        <v>393</v>
      </c>
      <c r="D198" s="92" t="s">
        <v>392</v>
      </c>
      <c r="F198" s="92" t="s">
        <v>391</v>
      </c>
      <c r="G198" s="151" t="str">
        <f t="shared" si="24"/>
        <v>7/12/2010</v>
      </c>
      <c r="H198" s="150">
        <v>7</v>
      </c>
      <c r="I198" s="150">
        <v>12</v>
      </c>
      <c r="J198" s="149">
        <v>2010</v>
      </c>
      <c r="K198" s="92" t="s">
        <v>54</v>
      </c>
      <c r="L198" s="92" t="s">
        <v>390</v>
      </c>
      <c r="M198" s="287" t="s">
        <v>348</v>
      </c>
      <c r="N198" s="278">
        <v>5782.6</v>
      </c>
      <c r="P198" s="153"/>
      <c r="Q198" s="91">
        <v>3</v>
      </c>
      <c r="R198" s="106">
        <f t="shared" si="21"/>
        <v>160.6</v>
      </c>
      <c r="S198" s="105">
        <f t="shared" si="22"/>
        <v>5781.5999999999995</v>
      </c>
      <c r="T198" s="105">
        <f t="shared" si="23"/>
        <v>1.0000000000009095</v>
      </c>
      <c r="W198" s="115">
        <f t="shared" si="25"/>
        <v>36</v>
      </c>
    </row>
    <row r="199" spans="1:23" ht="31.5" hidden="1" x14ac:dyDescent="0.25">
      <c r="A199" s="91"/>
      <c r="B199" s="152" t="s">
        <v>394</v>
      </c>
      <c r="C199" s="92" t="s">
        <v>393</v>
      </c>
      <c r="D199" s="92" t="s">
        <v>392</v>
      </c>
      <c r="F199" s="92" t="s">
        <v>391</v>
      </c>
      <c r="G199" s="151" t="str">
        <f t="shared" si="24"/>
        <v>7/12/2010</v>
      </c>
      <c r="H199" s="150">
        <v>7</v>
      </c>
      <c r="I199" s="150">
        <v>12</v>
      </c>
      <c r="J199" s="149">
        <v>2010</v>
      </c>
      <c r="K199" s="92" t="s">
        <v>54</v>
      </c>
      <c r="L199" s="92" t="s">
        <v>390</v>
      </c>
      <c r="M199" s="287" t="s">
        <v>348</v>
      </c>
      <c r="N199" s="278">
        <v>5782.6</v>
      </c>
      <c r="Q199" s="91">
        <v>3</v>
      </c>
      <c r="R199" s="106">
        <f t="shared" si="21"/>
        <v>160.6</v>
      </c>
      <c r="S199" s="105">
        <f t="shared" si="22"/>
        <v>5781.5999999999995</v>
      </c>
      <c r="T199" s="105">
        <f t="shared" si="23"/>
        <v>1.0000000000009095</v>
      </c>
      <c r="W199" s="115">
        <f t="shared" si="25"/>
        <v>36</v>
      </c>
    </row>
    <row r="200" spans="1:23" ht="63" hidden="1" x14ac:dyDescent="0.25">
      <c r="B200" s="140" t="s">
        <v>388</v>
      </c>
      <c r="E200" s="133"/>
      <c r="F200" s="125" t="s">
        <v>387</v>
      </c>
      <c r="G200" s="126">
        <v>40569</v>
      </c>
      <c r="H200" s="108">
        <v>26</v>
      </c>
      <c r="I200" s="108">
        <v>1</v>
      </c>
      <c r="J200" s="107">
        <v>2011</v>
      </c>
      <c r="K200" s="92" t="s">
        <v>350</v>
      </c>
      <c r="L200" s="125" t="s">
        <v>386</v>
      </c>
      <c r="M200" s="92" t="s">
        <v>348</v>
      </c>
      <c r="N200" s="124">
        <v>518716.74</v>
      </c>
      <c r="Q200" s="103">
        <v>3</v>
      </c>
      <c r="R200" s="106">
        <f t="shared" si="21"/>
        <v>14408.770555555557</v>
      </c>
      <c r="S200" s="105">
        <f t="shared" si="22"/>
        <v>518715.74000000005</v>
      </c>
      <c r="T200" s="105">
        <f t="shared" si="23"/>
        <v>0.99999999994179234</v>
      </c>
      <c r="U200" s="138">
        <v>15086</v>
      </c>
      <c r="W200" s="115">
        <f t="shared" si="25"/>
        <v>36</v>
      </c>
    </row>
    <row r="201" spans="1:23" s="442" customFormat="1" hidden="1" x14ac:dyDescent="0.25">
      <c r="B201" s="457" t="s">
        <v>385</v>
      </c>
      <c r="C201" s="434"/>
      <c r="D201" s="434"/>
      <c r="E201" s="458" t="s">
        <v>384</v>
      </c>
      <c r="F201" s="459" t="s">
        <v>355</v>
      </c>
      <c r="G201" s="460">
        <v>40596</v>
      </c>
      <c r="H201" s="436">
        <v>22</v>
      </c>
      <c r="I201" s="436">
        <v>2</v>
      </c>
      <c r="J201" s="437">
        <v>2011</v>
      </c>
      <c r="K201" s="434" t="s">
        <v>350</v>
      </c>
      <c r="L201" s="459" t="s">
        <v>383</v>
      </c>
      <c r="M201" s="434" t="s">
        <v>348</v>
      </c>
      <c r="N201" s="461">
        <f>5219.83+835.17</f>
        <v>6055</v>
      </c>
      <c r="Q201" s="440">
        <v>3</v>
      </c>
      <c r="R201" s="438">
        <f t="shared" si="21"/>
        <v>168.16666666666666</v>
      </c>
      <c r="S201" s="441">
        <f t="shared" si="22"/>
        <v>6054</v>
      </c>
      <c r="T201" s="441">
        <f t="shared" si="23"/>
        <v>1</v>
      </c>
      <c r="U201" s="462">
        <v>15161</v>
      </c>
      <c r="W201" s="443">
        <f t="shared" si="25"/>
        <v>36</v>
      </c>
    </row>
    <row r="202" spans="1:23" hidden="1" x14ac:dyDescent="0.25">
      <c r="B202" s="129" t="s">
        <v>382</v>
      </c>
      <c r="E202" s="133"/>
      <c r="F202" s="131" t="s">
        <v>89</v>
      </c>
      <c r="G202" s="128">
        <v>40634</v>
      </c>
      <c r="H202" s="108">
        <v>1</v>
      </c>
      <c r="I202" s="108">
        <v>4</v>
      </c>
      <c r="J202" s="107">
        <v>2011</v>
      </c>
      <c r="K202" s="92" t="s">
        <v>350</v>
      </c>
      <c r="L202" s="125" t="s">
        <v>381</v>
      </c>
      <c r="M202" s="92" t="s">
        <v>348</v>
      </c>
      <c r="N202" s="130">
        <v>3995</v>
      </c>
      <c r="Q202" s="103">
        <v>3</v>
      </c>
      <c r="R202" s="106">
        <f t="shared" si="21"/>
        <v>110.94444444444444</v>
      </c>
      <c r="S202" s="105">
        <f t="shared" si="22"/>
        <v>3994</v>
      </c>
      <c r="T202" s="105">
        <f t="shared" si="23"/>
        <v>1</v>
      </c>
      <c r="U202" s="270">
        <v>15408</v>
      </c>
      <c r="W202" s="115">
        <f t="shared" si="25"/>
        <v>36</v>
      </c>
    </row>
    <row r="203" spans="1:23" s="442" customFormat="1" hidden="1" x14ac:dyDescent="0.25">
      <c r="B203" s="442" t="s">
        <v>380</v>
      </c>
      <c r="C203" s="442" t="s">
        <v>2133</v>
      </c>
      <c r="D203" s="442" t="s">
        <v>2368</v>
      </c>
      <c r="E203" s="463" t="s">
        <v>379</v>
      </c>
      <c r="F203" s="434" t="s">
        <v>355</v>
      </c>
      <c r="G203" s="464">
        <v>40630</v>
      </c>
      <c r="H203" s="442">
        <v>28</v>
      </c>
      <c r="I203" s="442">
        <v>3</v>
      </c>
      <c r="J203" s="437">
        <v>2011</v>
      </c>
      <c r="K203" s="434" t="s">
        <v>350</v>
      </c>
      <c r="L203" s="459" t="s">
        <v>378</v>
      </c>
      <c r="M203" s="434" t="s">
        <v>348</v>
      </c>
      <c r="N203" s="465">
        <v>9630</v>
      </c>
      <c r="Q203" s="440">
        <v>3</v>
      </c>
      <c r="R203" s="438">
        <f t="shared" si="21"/>
        <v>267.47222222222223</v>
      </c>
      <c r="S203" s="441">
        <f t="shared" si="22"/>
        <v>9629</v>
      </c>
      <c r="T203" s="441">
        <f t="shared" si="23"/>
        <v>1</v>
      </c>
      <c r="U203" s="439">
        <v>15440</v>
      </c>
      <c r="W203" s="443">
        <f t="shared" si="25"/>
        <v>36</v>
      </c>
    </row>
    <row r="204" spans="1:23" ht="47.25" hidden="1" x14ac:dyDescent="0.25">
      <c r="A204" s="91"/>
      <c r="B204" s="140" t="s">
        <v>377</v>
      </c>
      <c r="C204" s="91"/>
      <c r="D204" s="91"/>
      <c r="E204" s="133"/>
      <c r="F204" s="131" t="s">
        <v>376</v>
      </c>
      <c r="G204" s="128">
        <v>40666</v>
      </c>
      <c r="H204" s="91">
        <v>3</v>
      </c>
      <c r="I204" s="91">
        <v>5</v>
      </c>
      <c r="J204" s="107">
        <v>2011</v>
      </c>
      <c r="K204" s="92" t="s">
        <v>350</v>
      </c>
      <c r="L204" s="125" t="s">
        <v>375</v>
      </c>
      <c r="M204" s="92" t="s">
        <v>348</v>
      </c>
      <c r="N204" s="130">
        <v>87115.66</v>
      </c>
      <c r="Q204" s="103">
        <v>3</v>
      </c>
      <c r="R204" s="106">
        <f t="shared" si="21"/>
        <v>2419.8516666666669</v>
      </c>
      <c r="S204" s="105">
        <f t="shared" si="22"/>
        <v>87114.66</v>
      </c>
      <c r="T204" s="105">
        <f t="shared" si="23"/>
        <v>1</v>
      </c>
      <c r="U204" s="270">
        <v>15422</v>
      </c>
      <c r="W204" s="115">
        <f t="shared" si="25"/>
        <v>36</v>
      </c>
    </row>
    <row r="205" spans="1:23" hidden="1" x14ac:dyDescent="0.25">
      <c r="B205" s="129" t="s">
        <v>374</v>
      </c>
      <c r="E205" s="133"/>
      <c r="F205" s="125" t="s">
        <v>351</v>
      </c>
      <c r="G205" s="132">
        <v>40668</v>
      </c>
      <c r="H205" s="108">
        <v>5</v>
      </c>
      <c r="I205" s="108">
        <v>5</v>
      </c>
      <c r="J205" s="107">
        <v>2011</v>
      </c>
      <c r="K205" s="92" t="s">
        <v>350</v>
      </c>
      <c r="L205" s="125" t="s">
        <v>373</v>
      </c>
      <c r="M205" s="92" t="s">
        <v>348</v>
      </c>
      <c r="N205" s="130">
        <v>9216.2000000000007</v>
      </c>
      <c r="Q205" s="103">
        <v>3</v>
      </c>
      <c r="R205" s="106">
        <f t="shared" si="21"/>
        <v>255.97777777777779</v>
      </c>
      <c r="S205" s="105">
        <f t="shared" si="22"/>
        <v>9215.2000000000007</v>
      </c>
      <c r="T205" s="105">
        <f t="shared" si="23"/>
        <v>1</v>
      </c>
      <c r="U205" s="138">
        <v>15499</v>
      </c>
      <c r="W205" s="115">
        <f t="shared" si="25"/>
        <v>36</v>
      </c>
    </row>
    <row r="206" spans="1:23" ht="47.25" hidden="1" x14ac:dyDescent="0.25">
      <c r="A206" s="91"/>
      <c r="B206" s="122" t="s">
        <v>372</v>
      </c>
      <c r="C206" s="91"/>
      <c r="D206" s="91"/>
      <c r="E206" s="133"/>
      <c r="F206" s="125" t="s">
        <v>363</v>
      </c>
      <c r="G206" s="139">
        <v>40668</v>
      </c>
      <c r="H206" s="91">
        <v>5</v>
      </c>
      <c r="I206" s="91">
        <v>5</v>
      </c>
      <c r="J206" s="107">
        <v>2011</v>
      </c>
      <c r="K206" s="92" t="s">
        <v>350</v>
      </c>
      <c r="L206" s="125" t="s">
        <v>371</v>
      </c>
      <c r="M206" s="92" t="s">
        <v>348</v>
      </c>
      <c r="N206" s="127">
        <v>38865.800000000003</v>
      </c>
      <c r="Q206" s="103">
        <v>3</v>
      </c>
      <c r="R206" s="106">
        <f>(((N206)-1)/3)/12</f>
        <v>1079.5777777777778</v>
      </c>
      <c r="S206" s="105">
        <f t="shared" si="22"/>
        <v>38864.800000000003</v>
      </c>
      <c r="T206" s="105">
        <f t="shared" si="23"/>
        <v>1</v>
      </c>
      <c r="U206" s="138">
        <v>15498</v>
      </c>
      <c r="W206" s="115">
        <f t="shared" si="25"/>
        <v>36</v>
      </c>
    </row>
    <row r="207" spans="1:23" hidden="1" x14ac:dyDescent="0.25">
      <c r="B207" s="5" t="s">
        <v>2522</v>
      </c>
      <c r="C207" s="4" t="s">
        <v>503</v>
      </c>
      <c r="D207" s="17" t="s">
        <v>2523</v>
      </c>
      <c r="E207" s="4" t="s">
        <v>2524</v>
      </c>
      <c r="F207" s="4" t="s">
        <v>2525</v>
      </c>
      <c r="G207" s="136">
        <v>40681</v>
      </c>
      <c r="H207" s="15">
        <v>10</v>
      </c>
      <c r="I207" s="15">
        <v>5</v>
      </c>
      <c r="J207" s="430">
        <v>2011</v>
      </c>
      <c r="K207" s="4" t="s">
        <v>30</v>
      </c>
      <c r="L207" s="125" t="s">
        <v>367</v>
      </c>
      <c r="M207" s="4" t="s">
        <v>348</v>
      </c>
      <c r="N207" s="6">
        <v>6084.2</v>
      </c>
      <c r="O207" s="6"/>
      <c r="P207" s="6"/>
      <c r="Q207" s="14">
        <v>3</v>
      </c>
      <c r="R207" s="106">
        <f t="shared" ref="R207:R221" si="26">(((N207)-1)/3)/12</f>
        <v>168.97777777777779</v>
      </c>
      <c r="S207" s="105">
        <f t="shared" si="22"/>
        <v>6083.2000000000007</v>
      </c>
      <c r="T207" s="98">
        <f t="shared" ref="T207:T221" si="27">N207-S207</f>
        <v>0.99999999999909051</v>
      </c>
      <c r="U207" s="17">
        <v>15551</v>
      </c>
      <c r="V207" s="134"/>
      <c r="W207" s="115">
        <f t="shared" si="25"/>
        <v>36</v>
      </c>
    </row>
    <row r="208" spans="1:23" hidden="1" x14ac:dyDescent="0.25">
      <c r="B208" s="5" t="s">
        <v>2522</v>
      </c>
      <c r="C208" s="4" t="s">
        <v>503</v>
      </c>
      <c r="D208" s="17" t="s">
        <v>2523</v>
      </c>
      <c r="E208" s="431" t="s">
        <v>2526</v>
      </c>
      <c r="F208" s="4" t="s">
        <v>2525</v>
      </c>
      <c r="G208" s="136">
        <v>40681</v>
      </c>
      <c r="H208" s="15">
        <v>10</v>
      </c>
      <c r="I208" s="15">
        <v>5</v>
      </c>
      <c r="J208" s="430">
        <v>2011</v>
      </c>
      <c r="K208" s="4" t="s">
        <v>30</v>
      </c>
      <c r="L208" s="125" t="s">
        <v>367</v>
      </c>
      <c r="M208" s="4" t="s">
        <v>348</v>
      </c>
      <c r="N208" s="6">
        <v>6084.2</v>
      </c>
      <c r="O208" s="6"/>
      <c r="P208" s="6"/>
      <c r="Q208" s="14">
        <v>3</v>
      </c>
      <c r="R208" s="106">
        <f t="shared" si="26"/>
        <v>168.97777777777779</v>
      </c>
      <c r="S208" s="105">
        <f t="shared" si="22"/>
        <v>6083.2000000000007</v>
      </c>
      <c r="T208" s="98">
        <f t="shared" si="27"/>
        <v>0.99999999999909051</v>
      </c>
      <c r="U208" s="17">
        <v>15551</v>
      </c>
      <c r="V208" s="134"/>
      <c r="W208" s="115">
        <f t="shared" si="25"/>
        <v>36</v>
      </c>
    </row>
    <row r="209" spans="1:23" hidden="1" x14ac:dyDescent="0.25">
      <c r="B209" s="5" t="s">
        <v>2522</v>
      </c>
      <c r="C209" s="4" t="s">
        <v>503</v>
      </c>
      <c r="D209" s="17" t="s">
        <v>2523</v>
      </c>
      <c r="E209" s="4" t="s">
        <v>2527</v>
      </c>
      <c r="F209" s="4" t="s">
        <v>2525</v>
      </c>
      <c r="G209" s="136">
        <v>40681</v>
      </c>
      <c r="H209" s="15">
        <v>10</v>
      </c>
      <c r="I209" s="15">
        <v>5</v>
      </c>
      <c r="J209" s="430">
        <v>2011</v>
      </c>
      <c r="K209" s="4" t="s">
        <v>30</v>
      </c>
      <c r="L209" s="125" t="s">
        <v>367</v>
      </c>
      <c r="M209" s="4" t="s">
        <v>348</v>
      </c>
      <c r="N209" s="6">
        <v>6084.2</v>
      </c>
      <c r="O209" s="6"/>
      <c r="P209" s="6"/>
      <c r="Q209" s="14">
        <v>3</v>
      </c>
      <c r="R209" s="106">
        <f t="shared" si="26"/>
        <v>168.97777777777779</v>
      </c>
      <c r="S209" s="105">
        <f t="shared" si="22"/>
        <v>6083.2000000000007</v>
      </c>
      <c r="T209" s="98">
        <f t="shared" si="27"/>
        <v>0.99999999999909051</v>
      </c>
      <c r="U209" s="17">
        <v>15551</v>
      </c>
      <c r="V209" s="134"/>
      <c r="W209" s="115">
        <f t="shared" si="25"/>
        <v>36</v>
      </c>
    </row>
    <row r="210" spans="1:23" hidden="1" x14ac:dyDescent="0.25">
      <c r="B210" s="5" t="s">
        <v>2522</v>
      </c>
      <c r="C210" s="4" t="s">
        <v>503</v>
      </c>
      <c r="D210" s="17" t="s">
        <v>2523</v>
      </c>
      <c r="E210" s="431" t="s">
        <v>2528</v>
      </c>
      <c r="F210" s="4" t="s">
        <v>2525</v>
      </c>
      <c r="G210" s="136">
        <v>40681</v>
      </c>
      <c r="H210" s="15">
        <v>10</v>
      </c>
      <c r="I210" s="15">
        <v>5</v>
      </c>
      <c r="J210" s="430">
        <v>2011</v>
      </c>
      <c r="K210" s="4" t="s">
        <v>30</v>
      </c>
      <c r="L210" s="125" t="s">
        <v>367</v>
      </c>
      <c r="M210" s="4" t="s">
        <v>348</v>
      </c>
      <c r="N210" s="6">
        <v>6084.2</v>
      </c>
      <c r="O210" s="6"/>
      <c r="P210" s="6"/>
      <c r="Q210" s="14">
        <v>3</v>
      </c>
      <c r="R210" s="106">
        <f t="shared" si="26"/>
        <v>168.97777777777779</v>
      </c>
      <c r="S210" s="105">
        <f>R210*W210</f>
        <v>6083.2000000000007</v>
      </c>
      <c r="T210" s="98">
        <f t="shared" si="27"/>
        <v>0.99999999999909051</v>
      </c>
      <c r="U210" s="17">
        <v>15551</v>
      </c>
      <c r="V210" s="134"/>
      <c r="W210" s="115">
        <f t="shared" si="25"/>
        <v>36</v>
      </c>
    </row>
    <row r="211" spans="1:23" hidden="1" x14ac:dyDescent="0.25">
      <c r="B211" s="5" t="s">
        <v>2522</v>
      </c>
      <c r="C211" s="4" t="s">
        <v>503</v>
      </c>
      <c r="D211" s="17" t="s">
        <v>2523</v>
      </c>
      <c r="E211" s="4" t="s">
        <v>2529</v>
      </c>
      <c r="F211" s="4" t="s">
        <v>2525</v>
      </c>
      <c r="G211" s="136">
        <v>40681</v>
      </c>
      <c r="H211" s="15">
        <v>10</v>
      </c>
      <c r="I211" s="15">
        <v>5</v>
      </c>
      <c r="J211" s="430">
        <v>2011</v>
      </c>
      <c r="K211" s="4" t="s">
        <v>30</v>
      </c>
      <c r="L211" s="125" t="s">
        <v>367</v>
      </c>
      <c r="M211" s="4" t="s">
        <v>348</v>
      </c>
      <c r="N211" s="6">
        <v>6084.2</v>
      </c>
      <c r="O211" s="6"/>
      <c r="P211" s="6"/>
      <c r="Q211" s="14">
        <v>3</v>
      </c>
      <c r="R211" s="106">
        <f t="shared" si="26"/>
        <v>168.97777777777779</v>
      </c>
      <c r="S211" s="105">
        <f t="shared" ref="S211:S221" si="28">R211*W211</f>
        <v>6083.2000000000007</v>
      </c>
      <c r="T211" s="98">
        <f t="shared" si="27"/>
        <v>0.99999999999909051</v>
      </c>
      <c r="U211" s="17">
        <v>15551</v>
      </c>
      <c r="V211" s="134"/>
      <c r="W211" s="115">
        <f t="shared" si="25"/>
        <v>36</v>
      </c>
    </row>
    <row r="212" spans="1:23" hidden="1" x14ac:dyDescent="0.25">
      <c r="B212" s="5" t="s">
        <v>2522</v>
      </c>
      <c r="C212" s="4" t="s">
        <v>503</v>
      </c>
      <c r="D212" s="17" t="s">
        <v>2523</v>
      </c>
      <c r="E212" s="4" t="s">
        <v>2530</v>
      </c>
      <c r="F212" s="4" t="s">
        <v>2525</v>
      </c>
      <c r="G212" s="136">
        <v>40681</v>
      </c>
      <c r="H212" s="15">
        <v>10</v>
      </c>
      <c r="I212" s="15">
        <v>5</v>
      </c>
      <c r="J212" s="430">
        <v>2011</v>
      </c>
      <c r="K212" s="4" t="s">
        <v>30</v>
      </c>
      <c r="L212" s="125" t="s">
        <v>367</v>
      </c>
      <c r="M212" s="4" t="s">
        <v>348</v>
      </c>
      <c r="N212" s="6">
        <v>6084.2</v>
      </c>
      <c r="O212" s="6"/>
      <c r="P212" s="6"/>
      <c r="Q212" s="14">
        <v>3</v>
      </c>
      <c r="R212" s="106">
        <f t="shared" si="26"/>
        <v>168.97777777777779</v>
      </c>
      <c r="S212" s="105">
        <f t="shared" si="28"/>
        <v>6083.2000000000007</v>
      </c>
      <c r="T212" s="98">
        <f t="shared" si="27"/>
        <v>0.99999999999909051</v>
      </c>
      <c r="U212" s="17">
        <v>15551</v>
      </c>
      <c r="V212" s="134"/>
      <c r="W212" s="115">
        <f t="shared" si="25"/>
        <v>36</v>
      </c>
    </row>
    <row r="213" spans="1:23" hidden="1" x14ac:dyDescent="0.25">
      <c r="B213" s="5" t="s">
        <v>2522</v>
      </c>
      <c r="C213" s="4" t="s">
        <v>503</v>
      </c>
      <c r="D213" s="17" t="s">
        <v>2523</v>
      </c>
      <c r="E213" s="4" t="s">
        <v>2531</v>
      </c>
      <c r="F213" s="4" t="s">
        <v>2525</v>
      </c>
      <c r="G213" s="136">
        <v>40681</v>
      </c>
      <c r="H213" s="15">
        <v>10</v>
      </c>
      <c r="I213" s="15">
        <v>5</v>
      </c>
      <c r="J213" s="430">
        <v>2011</v>
      </c>
      <c r="K213" s="4" t="s">
        <v>30</v>
      </c>
      <c r="L213" s="125" t="s">
        <v>367</v>
      </c>
      <c r="M213" s="4" t="s">
        <v>348</v>
      </c>
      <c r="N213" s="6">
        <v>6084.2</v>
      </c>
      <c r="O213" s="6"/>
      <c r="P213" s="6"/>
      <c r="Q213" s="14">
        <v>3</v>
      </c>
      <c r="R213" s="106">
        <f t="shared" si="26"/>
        <v>168.97777777777779</v>
      </c>
      <c r="S213" s="105">
        <f t="shared" si="28"/>
        <v>6083.2000000000007</v>
      </c>
      <c r="T213" s="98">
        <f t="shared" si="27"/>
        <v>0.99999999999909051</v>
      </c>
      <c r="U213" s="17">
        <v>15551</v>
      </c>
      <c r="V213" s="134"/>
      <c r="W213" s="115">
        <f t="shared" si="25"/>
        <v>36</v>
      </c>
    </row>
    <row r="214" spans="1:23" hidden="1" x14ac:dyDescent="0.25">
      <c r="B214" s="5" t="s">
        <v>2522</v>
      </c>
      <c r="C214" s="4" t="s">
        <v>503</v>
      </c>
      <c r="D214" s="17" t="s">
        <v>2523</v>
      </c>
      <c r="E214" s="4" t="s">
        <v>2532</v>
      </c>
      <c r="F214" s="4" t="s">
        <v>2525</v>
      </c>
      <c r="G214" s="136">
        <v>40681</v>
      </c>
      <c r="H214" s="15">
        <v>10</v>
      </c>
      <c r="I214" s="15">
        <v>5</v>
      </c>
      <c r="J214" s="430">
        <v>2011</v>
      </c>
      <c r="K214" s="4" t="s">
        <v>30</v>
      </c>
      <c r="L214" s="125" t="s">
        <v>367</v>
      </c>
      <c r="M214" s="4" t="s">
        <v>348</v>
      </c>
      <c r="N214" s="6">
        <v>6084.2</v>
      </c>
      <c r="O214" s="6"/>
      <c r="P214" s="6"/>
      <c r="Q214" s="14">
        <v>3</v>
      </c>
      <c r="R214" s="106">
        <f t="shared" si="26"/>
        <v>168.97777777777779</v>
      </c>
      <c r="S214" s="105">
        <f t="shared" si="28"/>
        <v>6083.2000000000007</v>
      </c>
      <c r="T214" s="98">
        <f t="shared" si="27"/>
        <v>0.99999999999909051</v>
      </c>
      <c r="U214" s="17">
        <v>15551</v>
      </c>
      <c r="V214" s="134"/>
      <c r="W214" s="115">
        <f t="shared" si="25"/>
        <v>36</v>
      </c>
    </row>
    <row r="215" spans="1:23" hidden="1" x14ac:dyDescent="0.25">
      <c r="B215" s="5" t="s">
        <v>2522</v>
      </c>
      <c r="C215" s="4" t="s">
        <v>503</v>
      </c>
      <c r="D215" s="17" t="s">
        <v>2523</v>
      </c>
      <c r="E215" s="4" t="s">
        <v>2533</v>
      </c>
      <c r="F215" s="4" t="s">
        <v>2525</v>
      </c>
      <c r="G215" s="136">
        <v>40681</v>
      </c>
      <c r="H215" s="15">
        <v>10</v>
      </c>
      <c r="I215" s="15">
        <v>5</v>
      </c>
      <c r="J215" s="430">
        <v>2011</v>
      </c>
      <c r="K215" s="4" t="s">
        <v>30</v>
      </c>
      <c r="L215" s="125" t="s">
        <v>367</v>
      </c>
      <c r="M215" s="4" t="s">
        <v>348</v>
      </c>
      <c r="N215" s="6">
        <v>6084.2</v>
      </c>
      <c r="O215" s="6"/>
      <c r="P215" s="6"/>
      <c r="Q215" s="14">
        <v>3</v>
      </c>
      <c r="R215" s="106">
        <f t="shared" si="26"/>
        <v>168.97777777777779</v>
      </c>
      <c r="S215" s="105">
        <f t="shared" si="28"/>
        <v>6083.2000000000007</v>
      </c>
      <c r="T215" s="98">
        <f t="shared" si="27"/>
        <v>0.99999999999909051</v>
      </c>
      <c r="U215" s="17">
        <v>15551</v>
      </c>
      <c r="V215" s="134"/>
      <c r="W215" s="115">
        <f t="shared" si="25"/>
        <v>36</v>
      </c>
    </row>
    <row r="216" spans="1:23" hidden="1" x14ac:dyDescent="0.25">
      <c r="B216" s="5" t="s">
        <v>2522</v>
      </c>
      <c r="C216" s="4" t="s">
        <v>503</v>
      </c>
      <c r="D216" s="17" t="s">
        <v>2523</v>
      </c>
      <c r="E216" s="4" t="s">
        <v>2534</v>
      </c>
      <c r="F216" s="4" t="s">
        <v>2525</v>
      </c>
      <c r="G216" s="136">
        <v>40681</v>
      </c>
      <c r="H216" s="15">
        <v>10</v>
      </c>
      <c r="I216" s="15">
        <v>5</v>
      </c>
      <c r="J216" s="430">
        <v>2011</v>
      </c>
      <c r="K216" s="4" t="s">
        <v>30</v>
      </c>
      <c r="L216" s="125" t="s">
        <v>367</v>
      </c>
      <c r="M216" s="4" t="s">
        <v>348</v>
      </c>
      <c r="N216" s="6">
        <v>6084.2</v>
      </c>
      <c r="O216" s="6"/>
      <c r="P216" s="6"/>
      <c r="Q216" s="14">
        <v>3</v>
      </c>
      <c r="R216" s="106">
        <f t="shared" si="26"/>
        <v>168.97777777777779</v>
      </c>
      <c r="S216" s="105">
        <f t="shared" si="28"/>
        <v>6083.2000000000007</v>
      </c>
      <c r="T216" s="98">
        <f t="shared" si="27"/>
        <v>0.99999999999909051</v>
      </c>
      <c r="U216" s="17">
        <v>15551</v>
      </c>
      <c r="V216" s="134"/>
      <c r="W216" s="115">
        <f t="shared" si="25"/>
        <v>36</v>
      </c>
    </row>
    <row r="217" spans="1:23" hidden="1" x14ac:dyDescent="0.25">
      <c r="B217" s="5" t="s">
        <v>2522</v>
      </c>
      <c r="C217" s="4" t="s">
        <v>503</v>
      </c>
      <c r="D217" s="17" t="s">
        <v>2523</v>
      </c>
      <c r="E217" s="4" t="s">
        <v>2535</v>
      </c>
      <c r="F217" s="4" t="s">
        <v>2525</v>
      </c>
      <c r="G217" s="136">
        <v>40681</v>
      </c>
      <c r="H217" s="15">
        <v>10</v>
      </c>
      <c r="I217" s="15">
        <v>5</v>
      </c>
      <c r="J217" s="430">
        <v>2011</v>
      </c>
      <c r="K217" s="4" t="s">
        <v>30</v>
      </c>
      <c r="L217" s="125" t="s">
        <v>367</v>
      </c>
      <c r="M217" s="4" t="s">
        <v>348</v>
      </c>
      <c r="N217" s="6">
        <v>6084.2</v>
      </c>
      <c r="O217" s="6"/>
      <c r="P217" s="6"/>
      <c r="Q217" s="14">
        <v>3</v>
      </c>
      <c r="R217" s="106">
        <f t="shared" si="26"/>
        <v>168.97777777777779</v>
      </c>
      <c r="S217" s="105">
        <f t="shared" si="28"/>
        <v>6083.2000000000007</v>
      </c>
      <c r="T217" s="98">
        <f t="shared" si="27"/>
        <v>0.99999999999909051</v>
      </c>
      <c r="U217" s="17">
        <v>15551</v>
      </c>
      <c r="V217" s="134"/>
      <c r="W217" s="115">
        <f t="shared" si="25"/>
        <v>36</v>
      </c>
    </row>
    <row r="218" spans="1:23" hidden="1" x14ac:dyDescent="0.25">
      <c r="B218" s="5" t="s">
        <v>2522</v>
      </c>
      <c r="C218" s="4" t="s">
        <v>503</v>
      </c>
      <c r="D218" s="17" t="s">
        <v>2523</v>
      </c>
      <c r="E218" s="4" t="s">
        <v>2536</v>
      </c>
      <c r="F218" s="4" t="s">
        <v>2525</v>
      </c>
      <c r="G218" s="136">
        <v>40681</v>
      </c>
      <c r="H218" s="15">
        <v>10</v>
      </c>
      <c r="I218" s="15">
        <v>5</v>
      </c>
      <c r="J218" s="430">
        <v>2011</v>
      </c>
      <c r="K218" s="4" t="s">
        <v>30</v>
      </c>
      <c r="L218" s="125" t="s">
        <v>367</v>
      </c>
      <c r="M218" s="4" t="s">
        <v>348</v>
      </c>
      <c r="N218" s="6">
        <v>6084.201</v>
      </c>
      <c r="O218" s="6"/>
      <c r="P218" s="6"/>
      <c r="Q218" s="14">
        <v>3</v>
      </c>
      <c r="R218" s="106">
        <f t="shared" si="26"/>
        <v>168.97780555555556</v>
      </c>
      <c r="S218" s="105">
        <f t="shared" si="28"/>
        <v>6083.201</v>
      </c>
      <c r="T218" s="98">
        <f t="shared" si="27"/>
        <v>1</v>
      </c>
      <c r="U218" s="17">
        <v>15551</v>
      </c>
      <c r="V218" s="134"/>
      <c r="W218" s="115">
        <f t="shared" si="25"/>
        <v>36</v>
      </c>
    </row>
    <row r="219" spans="1:23" hidden="1" x14ac:dyDescent="0.25">
      <c r="B219" s="5" t="s">
        <v>2522</v>
      </c>
      <c r="C219" s="4" t="s">
        <v>503</v>
      </c>
      <c r="D219" s="17" t="s">
        <v>2523</v>
      </c>
      <c r="E219" s="4" t="s">
        <v>2537</v>
      </c>
      <c r="F219" s="4" t="s">
        <v>2525</v>
      </c>
      <c r="G219" s="136">
        <v>40681</v>
      </c>
      <c r="H219" s="15">
        <v>10</v>
      </c>
      <c r="I219" s="15">
        <v>5</v>
      </c>
      <c r="J219" s="430">
        <v>2011</v>
      </c>
      <c r="K219" s="4" t="s">
        <v>30</v>
      </c>
      <c r="L219" s="125" t="s">
        <v>367</v>
      </c>
      <c r="M219" s="4" t="s">
        <v>348</v>
      </c>
      <c r="N219" s="6">
        <v>6084.201</v>
      </c>
      <c r="O219" s="6"/>
      <c r="P219" s="6"/>
      <c r="Q219" s="14">
        <v>3</v>
      </c>
      <c r="R219" s="106">
        <f t="shared" si="26"/>
        <v>168.97780555555556</v>
      </c>
      <c r="S219" s="105">
        <f t="shared" si="28"/>
        <v>6083.201</v>
      </c>
      <c r="T219" s="98">
        <f t="shared" si="27"/>
        <v>1</v>
      </c>
      <c r="U219" s="17">
        <v>15551</v>
      </c>
      <c r="V219" s="134"/>
      <c r="W219" s="115">
        <f t="shared" si="25"/>
        <v>36</v>
      </c>
    </row>
    <row r="220" spans="1:23" hidden="1" x14ac:dyDescent="0.25">
      <c r="B220" s="5" t="s">
        <v>2522</v>
      </c>
      <c r="C220" s="4" t="s">
        <v>503</v>
      </c>
      <c r="D220" s="17" t="s">
        <v>2523</v>
      </c>
      <c r="E220" s="4" t="s">
        <v>2538</v>
      </c>
      <c r="F220" s="4" t="s">
        <v>2525</v>
      </c>
      <c r="G220" s="136">
        <v>40681</v>
      </c>
      <c r="H220" s="15">
        <v>10</v>
      </c>
      <c r="I220" s="15">
        <v>5</v>
      </c>
      <c r="J220" s="430">
        <v>2011</v>
      </c>
      <c r="K220" s="4" t="s">
        <v>30</v>
      </c>
      <c r="L220" s="125" t="s">
        <v>367</v>
      </c>
      <c r="M220" s="4" t="s">
        <v>348</v>
      </c>
      <c r="N220" s="6">
        <v>6084.201</v>
      </c>
      <c r="O220" s="6"/>
      <c r="P220" s="6"/>
      <c r="Q220" s="14">
        <v>3</v>
      </c>
      <c r="R220" s="106">
        <f t="shared" si="26"/>
        <v>168.97780555555556</v>
      </c>
      <c r="S220" s="105">
        <f t="shared" si="28"/>
        <v>6083.201</v>
      </c>
      <c r="T220" s="98">
        <f t="shared" si="27"/>
        <v>1</v>
      </c>
      <c r="U220" s="17">
        <v>15551</v>
      </c>
      <c r="V220" s="134"/>
      <c r="W220" s="115">
        <f t="shared" si="25"/>
        <v>36</v>
      </c>
    </row>
    <row r="221" spans="1:23" hidden="1" x14ac:dyDescent="0.25">
      <c r="B221" s="5" t="s">
        <v>2522</v>
      </c>
      <c r="C221" s="4" t="s">
        <v>503</v>
      </c>
      <c r="D221" s="17" t="s">
        <v>2523</v>
      </c>
      <c r="E221" s="4" t="s">
        <v>2539</v>
      </c>
      <c r="F221" s="4" t="s">
        <v>2525</v>
      </c>
      <c r="G221" s="136">
        <v>40681</v>
      </c>
      <c r="H221" s="15">
        <v>10</v>
      </c>
      <c r="I221" s="15">
        <v>5</v>
      </c>
      <c r="J221" s="430">
        <v>2011</v>
      </c>
      <c r="K221" s="4" t="s">
        <v>30</v>
      </c>
      <c r="L221" s="125" t="s">
        <v>367</v>
      </c>
      <c r="M221" s="4" t="s">
        <v>348</v>
      </c>
      <c r="N221" s="6">
        <v>6084.201</v>
      </c>
      <c r="O221" s="6"/>
      <c r="P221" s="6"/>
      <c r="Q221" s="14">
        <v>3</v>
      </c>
      <c r="R221" s="106">
        <f t="shared" si="26"/>
        <v>168.97780555555556</v>
      </c>
      <c r="S221" s="105">
        <f t="shared" si="28"/>
        <v>6083.201</v>
      </c>
      <c r="T221" s="98">
        <f t="shared" si="27"/>
        <v>1</v>
      </c>
      <c r="U221" s="17">
        <v>15551</v>
      </c>
      <c r="V221" s="134"/>
      <c r="W221" s="115">
        <f t="shared" si="25"/>
        <v>36</v>
      </c>
    </row>
    <row r="222" spans="1:23" hidden="1" x14ac:dyDescent="0.25">
      <c r="B222" s="119"/>
      <c r="E222" s="137"/>
      <c r="F222" s="119"/>
      <c r="G222" s="136"/>
      <c r="L222" s="119"/>
      <c r="M222" s="135"/>
      <c r="N222" s="91"/>
      <c r="P222" s="103"/>
      <c r="Q222" s="106"/>
      <c r="R222" s="105"/>
      <c r="T222" s="134"/>
      <c r="V222" s="115"/>
      <c r="W222" s="91"/>
    </row>
    <row r="223" spans="1:23" s="442" customFormat="1" hidden="1" x14ac:dyDescent="0.25">
      <c r="A223" s="434"/>
      <c r="B223" s="442" t="s">
        <v>370</v>
      </c>
      <c r="C223" s="434"/>
      <c r="D223" s="434"/>
      <c r="E223" s="463" t="s">
        <v>369</v>
      </c>
      <c r="F223" s="459" t="s">
        <v>351</v>
      </c>
      <c r="G223" s="460">
        <v>40681</v>
      </c>
      <c r="H223" s="436">
        <v>18</v>
      </c>
      <c r="I223" s="436">
        <v>5</v>
      </c>
      <c r="J223" s="437">
        <v>2011</v>
      </c>
      <c r="K223" s="434" t="s">
        <v>350</v>
      </c>
      <c r="L223" s="434" t="s">
        <v>367</v>
      </c>
      <c r="M223" s="434" t="s">
        <v>348</v>
      </c>
      <c r="N223" s="465">
        <v>17552.2</v>
      </c>
      <c r="Q223" s="440">
        <v>3</v>
      </c>
      <c r="R223" s="438">
        <f t="shared" si="21"/>
        <v>487.53333333333336</v>
      </c>
      <c r="S223" s="441">
        <f t="shared" si="22"/>
        <v>17551.2</v>
      </c>
      <c r="T223" s="441">
        <f t="shared" si="23"/>
        <v>1</v>
      </c>
      <c r="U223" s="439">
        <v>15551</v>
      </c>
      <c r="W223" s="443">
        <f t="shared" ref="W223:W229" si="29">IF((DATEDIF(G223,W$4,"m"))&gt;=36,36,(DATEDIF(G223,W$4,"m")))</f>
        <v>36</v>
      </c>
    </row>
    <row r="224" spans="1:23" hidden="1" x14ac:dyDescent="0.25">
      <c r="B224" s="129" t="s">
        <v>368</v>
      </c>
      <c r="E224" s="129"/>
      <c r="F224" s="131" t="s">
        <v>351</v>
      </c>
      <c r="G224" s="128">
        <v>40681</v>
      </c>
      <c r="H224" s="108">
        <v>18</v>
      </c>
      <c r="I224" s="108">
        <v>5</v>
      </c>
      <c r="J224" s="107">
        <v>2011</v>
      </c>
      <c r="K224" s="92" t="s">
        <v>350</v>
      </c>
      <c r="L224" s="131" t="s">
        <v>367</v>
      </c>
      <c r="M224" s="92" t="s">
        <v>348</v>
      </c>
      <c r="N224" s="130">
        <v>67099.02</v>
      </c>
      <c r="Q224" s="103">
        <v>3</v>
      </c>
      <c r="R224" s="106">
        <f t="shared" si="21"/>
        <v>1863.8338888888891</v>
      </c>
      <c r="S224" s="105">
        <f t="shared" si="22"/>
        <v>67098.02</v>
      </c>
      <c r="T224" s="105">
        <f t="shared" si="23"/>
        <v>1</v>
      </c>
      <c r="U224" s="270">
        <v>15551</v>
      </c>
      <c r="W224" s="115">
        <f t="shared" si="29"/>
        <v>36</v>
      </c>
    </row>
    <row r="225" spans="1:23" hidden="1" x14ac:dyDescent="0.25">
      <c r="B225" s="129" t="s">
        <v>366</v>
      </c>
      <c r="E225" s="129"/>
      <c r="F225" s="131" t="s">
        <v>89</v>
      </c>
      <c r="G225" s="128">
        <v>40766</v>
      </c>
      <c r="H225" s="108">
        <v>11</v>
      </c>
      <c r="I225" s="108">
        <v>8</v>
      </c>
      <c r="J225" s="107">
        <v>2011</v>
      </c>
      <c r="K225" s="92" t="s">
        <v>350</v>
      </c>
      <c r="L225" s="125" t="s">
        <v>365</v>
      </c>
      <c r="M225" s="92" t="s">
        <v>348</v>
      </c>
      <c r="N225" s="130">
        <v>5995</v>
      </c>
      <c r="Q225" s="103">
        <v>3</v>
      </c>
      <c r="R225" s="106">
        <f t="shared" si="21"/>
        <v>166.5</v>
      </c>
      <c r="S225" s="105">
        <f t="shared" si="22"/>
        <v>5994</v>
      </c>
      <c r="T225" s="105">
        <f t="shared" si="23"/>
        <v>1</v>
      </c>
      <c r="U225" s="123">
        <v>15922</v>
      </c>
      <c r="W225" s="115">
        <f t="shared" si="29"/>
        <v>36</v>
      </c>
    </row>
    <row r="226" spans="1:23" s="442" customFormat="1" ht="31.5" hidden="1" x14ac:dyDescent="0.25">
      <c r="A226" s="434"/>
      <c r="B226" s="466" t="s">
        <v>364</v>
      </c>
      <c r="C226" s="434"/>
      <c r="D226" s="434"/>
      <c r="F226" s="434" t="s">
        <v>363</v>
      </c>
      <c r="G226" s="464">
        <v>40799</v>
      </c>
      <c r="H226" s="436">
        <v>13</v>
      </c>
      <c r="I226" s="436">
        <v>9</v>
      </c>
      <c r="J226" s="437">
        <v>2011</v>
      </c>
      <c r="K226" s="434" t="s">
        <v>350</v>
      </c>
      <c r="L226" s="459" t="s">
        <v>362</v>
      </c>
      <c r="M226" s="434" t="s">
        <v>348</v>
      </c>
      <c r="N226" s="461">
        <v>4704.96</v>
      </c>
      <c r="Q226" s="440">
        <v>3</v>
      </c>
      <c r="R226" s="438">
        <f t="shared" si="21"/>
        <v>130.66555555555556</v>
      </c>
      <c r="S226" s="441">
        <f t="shared" si="22"/>
        <v>4703.96</v>
      </c>
      <c r="T226" s="441">
        <f t="shared" si="23"/>
        <v>1</v>
      </c>
      <c r="U226" s="462">
        <v>16051</v>
      </c>
      <c r="W226" s="443">
        <f t="shared" si="29"/>
        <v>36</v>
      </c>
    </row>
    <row r="227" spans="1:23" ht="78.75" hidden="1" x14ac:dyDescent="0.25">
      <c r="B227" s="122" t="s">
        <v>361</v>
      </c>
      <c r="E227" s="121" t="s">
        <v>360</v>
      </c>
      <c r="F227" s="122" t="s">
        <v>359</v>
      </c>
      <c r="G227" s="120">
        <v>40805</v>
      </c>
      <c r="H227" s="108">
        <v>19</v>
      </c>
      <c r="I227" s="108">
        <v>9</v>
      </c>
      <c r="J227" s="107">
        <v>2011</v>
      </c>
      <c r="K227" s="92" t="s">
        <v>350</v>
      </c>
      <c r="L227" s="119" t="s">
        <v>358</v>
      </c>
      <c r="M227" s="92" t="s">
        <v>348</v>
      </c>
      <c r="N227" s="118">
        <v>53940</v>
      </c>
      <c r="Q227" s="103">
        <v>3</v>
      </c>
      <c r="R227" s="106">
        <f t="shared" si="21"/>
        <v>1498.3055555555557</v>
      </c>
      <c r="S227" s="105">
        <f t="shared" si="22"/>
        <v>53939</v>
      </c>
      <c r="T227" s="105">
        <f t="shared" si="23"/>
        <v>1</v>
      </c>
      <c r="U227" s="117">
        <v>16110</v>
      </c>
      <c r="W227" s="115">
        <f t="shared" si="29"/>
        <v>36</v>
      </c>
    </row>
    <row r="228" spans="1:23" s="442" customFormat="1" hidden="1" x14ac:dyDescent="0.25">
      <c r="A228" s="434"/>
      <c r="B228" s="457" t="s">
        <v>357</v>
      </c>
      <c r="C228" s="434"/>
      <c r="D228" s="434"/>
      <c r="E228" s="467" t="s">
        <v>356</v>
      </c>
      <c r="F228" s="434" t="s">
        <v>355</v>
      </c>
      <c r="G228" s="468">
        <v>40835</v>
      </c>
      <c r="H228" s="436">
        <v>19</v>
      </c>
      <c r="I228" s="436">
        <v>10</v>
      </c>
      <c r="J228" s="437">
        <v>2011</v>
      </c>
      <c r="K228" s="434" t="s">
        <v>350</v>
      </c>
      <c r="L228" s="459" t="s">
        <v>354</v>
      </c>
      <c r="M228" s="434" t="s">
        <v>348</v>
      </c>
      <c r="N228" s="469">
        <v>18425</v>
      </c>
      <c r="Q228" s="440">
        <v>3</v>
      </c>
      <c r="R228" s="438">
        <f t="shared" si="21"/>
        <v>511.77777777777777</v>
      </c>
      <c r="S228" s="441">
        <f t="shared" si="22"/>
        <v>18424</v>
      </c>
      <c r="T228" s="441">
        <f t="shared" si="23"/>
        <v>1</v>
      </c>
      <c r="U228" s="462">
        <v>16262</v>
      </c>
      <c r="W228" s="443">
        <f t="shared" si="29"/>
        <v>36</v>
      </c>
    </row>
    <row r="229" spans="1:23" ht="31.5" hidden="1" x14ac:dyDescent="0.25">
      <c r="B229" s="122" t="s">
        <v>353</v>
      </c>
      <c r="E229" s="121" t="s">
        <v>352</v>
      </c>
      <c r="F229" s="122" t="s">
        <v>351</v>
      </c>
      <c r="G229" s="120">
        <v>40897</v>
      </c>
      <c r="H229" s="108">
        <v>20</v>
      </c>
      <c r="I229" s="108">
        <v>12</v>
      </c>
      <c r="J229" s="107">
        <v>2011</v>
      </c>
      <c r="K229" s="92" t="s">
        <v>350</v>
      </c>
      <c r="L229" s="119" t="s">
        <v>349</v>
      </c>
      <c r="M229" s="92" t="s">
        <v>348</v>
      </c>
      <c r="N229" s="118">
        <v>24296.2</v>
      </c>
      <c r="Q229" s="103">
        <v>3</v>
      </c>
      <c r="R229" s="106">
        <f t="shared" si="21"/>
        <v>674.86666666666667</v>
      </c>
      <c r="S229" s="105">
        <f t="shared" si="22"/>
        <v>24295.200000000001</v>
      </c>
      <c r="T229" s="105">
        <f t="shared" si="23"/>
        <v>1</v>
      </c>
      <c r="U229" s="117">
        <v>16533</v>
      </c>
      <c r="W229" s="115">
        <f t="shared" si="29"/>
        <v>36</v>
      </c>
    </row>
    <row r="230" spans="1:23" s="141" customFormat="1" hidden="1" x14ac:dyDescent="0.25">
      <c r="A230" s="141" t="s">
        <v>389</v>
      </c>
      <c r="B230" s="148"/>
      <c r="C230" s="145"/>
      <c r="D230" s="145"/>
      <c r="E230" s="145"/>
      <c r="F230" s="145"/>
      <c r="G230" s="145"/>
      <c r="H230" s="147"/>
      <c r="I230" s="147"/>
      <c r="J230" s="146"/>
      <c r="K230" s="145"/>
      <c r="L230" s="145"/>
      <c r="M230" s="289"/>
      <c r="N230" s="340">
        <v>2294001</v>
      </c>
      <c r="Q230" s="141">
        <v>3</v>
      </c>
      <c r="R230" s="144">
        <v>9059.76</v>
      </c>
      <c r="S230" s="143">
        <f>(N230)-1</f>
        <v>2294000</v>
      </c>
      <c r="T230" s="143">
        <f>+N230-S230</f>
        <v>1</v>
      </c>
      <c r="W230" s="142"/>
    </row>
    <row r="231" spans="1:23" s="90" customFormat="1" ht="16.5" hidden="1" thickBot="1" x14ac:dyDescent="0.3">
      <c r="A231" s="112"/>
      <c r="B231" s="112"/>
      <c r="C231" s="112"/>
      <c r="D231" s="112"/>
      <c r="E231" s="112"/>
      <c r="F231" s="112"/>
      <c r="G231" s="112"/>
      <c r="H231" s="114"/>
      <c r="I231" s="114"/>
      <c r="J231" s="113"/>
      <c r="K231" s="112"/>
      <c r="L231" s="112"/>
      <c r="M231" s="112"/>
      <c r="N231" s="111">
        <f>SUM(N7:N230)</f>
        <v>12402816.818099964</v>
      </c>
      <c r="Q231" s="109"/>
      <c r="R231" s="111">
        <f>SUM(R7:R230)</f>
        <v>289854.06050277781</v>
      </c>
      <c r="S231" s="111">
        <f>SUM(S7:S230)</f>
        <v>12402594.818099964</v>
      </c>
      <c r="T231" s="111">
        <f>SUM(T7:T230)</f>
        <v>222.00000000006548</v>
      </c>
      <c r="W231" s="110"/>
    </row>
    <row r="232" spans="1:23" s="90" customFormat="1" ht="4.5" hidden="1" customHeight="1" thickTop="1" x14ac:dyDescent="0.25">
      <c r="A232" s="112"/>
      <c r="B232" s="112"/>
      <c r="C232" s="112"/>
      <c r="D232" s="112"/>
      <c r="E232" s="112"/>
      <c r="F232" s="112"/>
      <c r="G232" s="112"/>
      <c r="H232" s="114"/>
      <c r="I232" s="114"/>
      <c r="J232" s="113"/>
      <c r="K232" s="112"/>
      <c r="L232" s="112"/>
      <c r="M232" s="112"/>
      <c r="N232" s="337"/>
      <c r="Q232" s="109"/>
      <c r="R232" s="337"/>
      <c r="S232" s="337">
        <v>2277120.25</v>
      </c>
      <c r="T232" s="337"/>
      <c r="W232" s="110"/>
    </row>
    <row r="233" spans="1:23" s="90" customFormat="1" x14ac:dyDescent="0.25">
      <c r="A233" s="112"/>
      <c r="B233" s="112"/>
      <c r="C233" s="112"/>
      <c r="D233" s="112"/>
      <c r="E233" s="112"/>
      <c r="F233" s="112"/>
      <c r="G233" s="112"/>
      <c r="H233" s="114"/>
      <c r="I233" s="114"/>
      <c r="J233" s="113"/>
      <c r="K233" s="112"/>
      <c r="L233" s="112"/>
      <c r="M233" s="112"/>
      <c r="N233" s="337"/>
      <c r="Q233" s="109"/>
      <c r="R233" s="337"/>
      <c r="S233" s="337"/>
      <c r="T233" s="337"/>
      <c r="W233" s="110"/>
    </row>
    <row r="234" spans="1:23" x14ac:dyDescent="0.25">
      <c r="A234" s="91"/>
      <c r="B234" s="91" t="s">
        <v>2095</v>
      </c>
      <c r="C234" s="91" t="s">
        <v>2096</v>
      </c>
      <c r="D234" s="91" t="s">
        <v>2097</v>
      </c>
      <c r="E234" s="92" t="s">
        <v>2506</v>
      </c>
      <c r="F234" s="92" t="s">
        <v>2098</v>
      </c>
      <c r="G234" s="151">
        <v>41038</v>
      </c>
      <c r="H234" s="91">
        <v>21</v>
      </c>
      <c r="I234" s="91">
        <v>11</v>
      </c>
      <c r="J234" s="91">
        <v>2009</v>
      </c>
      <c r="K234" s="168" t="s">
        <v>54</v>
      </c>
      <c r="L234" s="92" t="s">
        <v>2099</v>
      </c>
      <c r="M234" s="92" t="s">
        <v>348</v>
      </c>
      <c r="N234" s="432">
        <v>6344.0455590000001</v>
      </c>
      <c r="Q234" s="91">
        <v>3</v>
      </c>
      <c r="R234" s="106">
        <f t="shared" ref="R234:R243" si="30">(((N234)-1)/3)/12</f>
        <v>176.1957099722222</v>
      </c>
      <c r="S234" s="105">
        <f t="shared" ref="S234:S243" si="31">R234*W234</f>
        <v>5462.0670091388884</v>
      </c>
      <c r="T234" s="105">
        <v>6344.04</v>
      </c>
      <c r="U234" s="91">
        <v>16966</v>
      </c>
      <c r="W234" s="115">
        <f t="shared" ref="W234:W243" si="32">IF((DATEDIF(G234,W$4,"m"))&gt;=36,36,(DATEDIF(G234,W$4,"m")))</f>
        <v>31</v>
      </c>
    </row>
    <row r="235" spans="1:23" x14ac:dyDescent="0.25">
      <c r="A235" s="91"/>
      <c r="B235" s="91" t="s">
        <v>2095</v>
      </c>
      <c r="C235" s="91" t="s">
        <v>2096</v>
      </c>
      <c r="D235" s="91" t="s">
        <v>2097</v>
      </c>
      <c r="E235" s="92" t="s">
        <v>2507</v>
      </c>
      <c r="F235" s="92" t="s">
        <v>2098</v>
      </c>
      <c r="G235" s="151">
        <v>41038</v>
      </c>
      <c r="H235" s="91">
        <v>21</v>
      </c>
      <c r="I235" s="91">
        <v>11</v>
      </c>
      <c r="J235" s="91">
        <v>2009</v>
      </c>
      <c r="K235" s="168" t="s">
        <v>54</v>
      </c>
      <c r="L235" s="92" t="s">
        <v>2099</v>
      </c>
      <c r="M235" s="92" t="s">
        <v>348</v>
      </c>
      <c r="N235" s="432">
        <v>6344.0455590000001</v>
      </c>
      <c r="Q235" s="91">
        <v>3</v>
      </c>
      <c r="R235" s="106">
        <f t="shared" si="30"/>
        <v>176.1957099722222</v>
      </c>
      <c r="S235" s="105">
        <f t="shared" si="31"/>
        <v>5462.0670091388884</v>
      </c>
      <c r="T235" s="105">
        <v>6344.04</v>
      </c>
      <c r="U235" s="91">
        <v>16966</v>
      </c>
      <c r="W235" s="115">
        <f t="shared" si="32"/>
        <v>31</v>
      </c>
    </row>
    <row r="236" spans="1:23" x14ac:dyDescent="0.25">
      <c r="A236" s="91"/>
      <c r="B236" s="91" t="s">
        <v>2095</v>
      </c>
      <c r="C236" s="91" t="s">
        <v>2096</v>
      </c>
      <c r="D236" s="91" t="s">
        <v>2097</v>
      </c>
      <c r="E236" s="92" t="s">
        <v>2511</v>
      </c>
      <c r="F236" s="92" t="s">
        <v>2098</v>
      </c>
      <c r="G236" s="151">
        <v>41038</v>
      </c>
      <c r="H236" s="91">
        <v>21</v>
      </c>
      <c r="I236" s="91">
        <v>11</v>
      </c>
      <c r="J236" s="91">
        <v>2009</v>
      </c>
      <c r="K236" s="168" t="s">
        <v>54</v>
      </c>
      <c r="L236" s="92" t="s">
        <v>2099</v>
      </c>
      <c r="M236" s="92" t="s">
        <v>348</v>
      </c>
      <c r="N236" s="432">
        <v>6344.0455590000001</v>
      </c>
      <c r="Q236" s="91">
        <v>3</v>
      </c>
      <c r="R236" s="106">
        <f t="shared" si="30"/>
        <v>176.1957099722222</v>
      </c>
      <c r="S236" s="105">
        <f t="shared" si="31"/>
        <v>5462.0670091388884</v>
      </c>
      <c r="T236" s="105">
        <v>6344.04</v>
      </c>
      <c r="U236" s="91">
        <v>16966</v>
      </c>
      <c r="W236" s="115">
        <f t="shared" si="32"/>
        <v>31</v>
      </c>
    </row>
    <row r="237" spans="1:23" x14ac:dyDescent="0.25">
      <c r="A237" s="91"/>
      <c r="B237" s="91" t="s">
        <v>2095</v>
      </c>
      <c r="C237" s="91" t="s">
        <v>2096</v>
      </c>
      <c r="D237" s="91" t="s">
        <v>2097</v>
      </c>
      <c r="E237" s="92" t="s">
        <v>2100</v>
      </c>
      <c r="F237" s="92" t="s">
        <v>2098</v>
      </c>
      <c r="G237" s="151">
        <v>41038</v>
      </c>
      <c r="H237" s="91">
        <v>21</v>
      </c>
      <c r="I237" s="91">
        <v>11</v>
      </c>
      <c r="J237" s="91">
        <v>2009</v>
      </c>
      <c r="K237" s="168" t="s">
        <v>54</v>
      </c>
      <c r="L237" s="92" t="s">
        <v>2099</v>
      </c>
      <c r="M237" s="92" t="s">
        <v>348</v>
      </c>
      <c r="N237" s="432">
        <v>6344.0455590000001</v>
      </c>
      <c r="Q237" s="91">
        <v>3</v>
      </c>
      <c r="R237" s="106">
        <f t="shared" si="30"/>
        <v>176.1957099722222</v>
      </c>
      <c r="S237" s="105">
        <f t="shared" si="31"/>
        <v>5462.0670091388884</v>
      </c>
      <c r="T237" s="105">
        <v>6344.04</v>
      </c>
      <c r="U237" s="91">
        <v>16966</v>
      </c>
      <c r="W237" s="115">
        <f t="shared" si="32"/>
        <v>31</v>
      </c>
    </row>
    <row r="238" spans="1:23" x14ac:dyDescent="0.25">
      <c r="A238" s="91"/>
      <c r="B238" s="91" t="s">
        <v>2095</v>
      </c>
      <c r="C238" s="91" t="s">
        <v>2096</v>
      </c>
      <c r="D238" s="91" t="s">
        <v>2097</v>
      </c>
      <c r="E238" s="92" t="s">
        <v>2101</v>
      </c>
      <c r="F238" s="92" t="s">
        <v>2098</v>
      </c>
      <c r="G238" s="151">
        <v>41038</v>
      </c>
      <c r="H238" s="91">
        <v>21</v>
      </c>
      <c r="I238" s="91">
        <v>11</v>
      </c>
      <c r="J238" s="91">
        <v>2009</v>
      </c>
      <c r="K238" s="168" t="s">
        <v>54</v>
      </c>
      <c r="L238" s="92" t="s">
        <v>2099</v>
      </c>
      <c r="M238" s="92" t="s">
        <v>348</v>
      </c>
      <c r="N238" s="432">
        <v>6344.0455590000001</v>
      </c>
      <c r="Q238" s="91">
        <v>3</v>
      </c>
      <c r="R238" s="106">
        <f t="shared" si="30"/>
        <v>176.1957099722222</v>
      </c>
      <c r="S238" s="105">
        <f t="shared" si="31"/>
        <v>5462.0670091388884</v>
      </c>
      <c r="T238" s="105">
        <v>6344.04</v>
      </c>
      <c r="U238" s="91">
        <v>16966</v>
      </c>
      <c r="W238" s="115">
        <f t="shared" si="32"/>
        <v>31</v>
      </c>
    </row>
    <row r="239" spans="1:23" x14ac:dyDescent="0.25">
      <c r="A239" s="91"/>
      <c r="B239" s="91" t="s">
        <v>2095</v>
      </c>
      <c r="C239" s="91" t="s">
        <v>2096</v>
      </c>
      <c r="D239" s="91" t="s">
        <v>2097</v>
      </c>
      <c r="E239" s="92" t="s">
        <v>2509</v>
      </c>
      <c r="F239" s="92" t="s">
        <v>2098</v>
      </c>
      <c r="G239" s="151">
        <v>41038</v>
      </c>
      <c r="H239" s="91">
        <v>21</v>
      </c>
      <c r="I239" s="91">
        <v>11</v>
      </c>
      <c r="J239" s="91">
        <v>2009</v>
      </c>
      <c r="K239" s="168" t="s">
        <v>54</v>
      </c>
      <c r="L239" s="92" t="s">
        <v>2099</v>
      </c>
      <c r="M239" s="92" t="s">
        <v>348</v>
      </c>
      <c r="N239" s="432">
        <v>6344.0455590000001</v>
      </c>
      <c r="Q239" s="91">
        <v>3</v>
      </c>
      <c r="R239" s="106">
        <f t="shared" si="30"/>
        <v>176.1957099722222</v>
      </c>
      <c r="S239" s="105">
        <f t="shared" si="31"/>
        <v>5462.0670091388884</v>
      </c>
      <c r="T239" s="105">
        <v>6344.04</v>
      </c>
      <c r="U239" s="91">
        <v>16966</v>
      </c>
      <c r="W239" s="115">
        <f t="shared" si="32"/>
        <v>31</v>
      </c>
    </row>
    <row r="240" spans="1:23" x14ac:dyDescent="0.25">
      <c r="A240" s="91"/>
      <c r="B240" s="91" t="s">
        <v>2095</v>
      </c>
      <c r="C240" s="91" t="s">
        <v>2096</v>
      </c>
      <c r="D240" s="91" t="s">
        <v>2097</v>
      </c>
      <c r="E240" s="92" t="s">
        <v>2510</v>
      </c>
      <c r="F240" s="92" t="s">
        <v>2098</v>
      </c>
      <c r="G240" s="151">
        <v>41038</v>
      </c>
      <c r="H240" s="91">
        <v>21</v>
      </c>
      <c r="I240" s="91">
        <v>11</v>
      </c>
      <c r="J240" s="91">
        <v>2009</v>
      </c>
      <c r="K240" s="168" t="s">
        <v>54</v>
      </c>
      <c r="L240" s="92" t="s">
        <v>2099</v>
      </c>
      <c r="M240" s="92" t="s">
        <v>348</v>
      </c>
      <c r="N240" s="432">
        <v>6344.0455590000001</v>
      </c>
      <c r="Q240" s="91">
        <v>3</v>
      </c>
      <c r="R240" s="106">
        <f t="shared" si="30"/>
        <v>176.1957099722222</v>
      </c>
      <c r="S240" s="105">
        <f t="shared" si="31"/>
        <v>5462.0670091388884</v>
      </c>
      <c r="T240" s="105">
        <v>6344.04</v>
      </c>
      <c r="U240" s="91">
        <v>16966</v>
      </c>
      <c r="W240" s="115">
        <f t="shared" si="32"/>
        <v>31</v>
      </c>
    </row>
    <row r="241" spans="1:23" x14ac:dyDescent="0.25">
      <c r="A241" s="91"/>
      <c r="B241" s="91" t="s">
        <v>2095</v>
      </c>
      <c r="C241" s="91" t="s">
        <v>2096</v>
      </c>
      <c r="D241" s="91" t="s">
        <v>2097</v>
      </c>
      <c r="E241" s="92" t="s">
        <v>2102</v>
      </c>
      <c r="F241" s="92" t="s">
        <v>2098</v>
      </c>
      <c r="G241" s="151">
        <v>41038</v>
      </c>
      <c r="H241" s="91">
        <v>21</v>
      </c>
      <c r="I241" s="91">
        <v>11</v>
      </c>
      <c r="J241" s="91">
        <v>2009</v>
      </c>
      <c r="K241" s="168" t="s">
        <v>54</v>
      </c>
      <c r="L241" s="92" t="s">
        <v>2099</v>
      </c>
      <c r="M241" s="92" t="s">
        <v>348</v>
      </c>
      <c r="N241" s="432">
        <v>6344.0455590000001</v>
      </c>
      <c r="Q241" s="91">
        <v>3</v>
      </c>
      <c r="R241" s="106">
        <f t="shared" si="30"/>
        <v>176.1957099722222</v>
      </c>
      <c r="S241" s="105">
        <f t="shared" si="31"/>
        <v>5462.0670091388884</v>
      </c>
      <c r="T241" s="105">
        <v>6344.04</v>
      </c>
      <c r="U241" s="91">
        <v>16966</v>
      </c>
      <c r="W241" s="115">
        <f t="shared" si="32"/>
        <v>31</v>
      </c>
    </row>
    <row r="242" spans="1:23" x14ac:dyDescent="0.25">
      <c r="A242" s="91"/>
      <c r="B242" s="91" t="s">
        <v>2095</v>
      </c>
      <c r="C242" s="91" t="s">
        <v>2096</v>
      </c>
      <c r="D242" s="91" t="s">
        <v>2097</v>
      </c>
      <c r="E242" s="92" t="s">
        <v>2508</v>
      </c>
      <c r="F242" s="92" t="s">
        <v>2098</v>
      </c>
      <c r="G242" s="151">
        <v>41038</v>
      </c>
      <c r="H242" s="91">
        <v>21</v>
      </c>
      <c r="I242" s="91">
        <v>11</v>
      </c>
      <c r="J242" s="91">
        <v>2009</v>
      </c>
      <c r="K242" s="168" t="s">
        <v>54</v>
      </c>
      <c r="L242" s="92" t="s">
        <v>2099</v>
      </c>
      <c r="M242" s="92" t="s">
        <v>348</v>
      </c>
      <c r="N242" s="432">
        <v>6344.0455590000001</v>
      </c>
      <c r="Q242" s="91">
        <v>3</v>
      </c>
      <c r="R242" s="106">
        <f t="shared" si="30"/>
        <v>176.1957099722222</v>
      </c>
      <c r="S242" s="105">
        <f t="shared" si="31"/>
        <v>5462.0670091388884</v>
      </c>
      <c r="T242" s="105">
        <v>6344.04</v>
      </c>
      <c r="U242" s="91">
        <v>16966</v>
      </c>
      <c r="W242" s="115">
        <f t="shared" si="32"/>
        <v>31</v>
      </c>
    </row>
    <row r="243" spans="1:23" x14ac:dyDescent="0.25">
      <c r="A243" s="91"/>
      <c r="B243" s="91" t="s">
        <v>2095</v>
      </c>
      <c r="C243" s="91" t="s">
        <v>2096</v>
      </c>
      <c r="D243" s="91" t="s">
        <v>2097</v>
      </c>
      <c r="E243" s="92" t="s">
        <v>2103</v>
      </c>
      <c r="F243" s="92" t="s">
        <v>2098</v>
      </c>
      <c r="G243" s="151">
        <v>41038</v>
      </c>
      <c r="H243" s="91">
        <v>21</v>
      </c>
      <c r="I243" s="91">
        <v>11</v>
      </c>
      <c r="J243" s="91">
        <v>2009</v>
      </c>
      <c r="K243" s="168" t="s">
        <v>54</v>
      </c>
      <c r="L243" s="92" t="s">
        <v>2099</v>
      </c>
      <c r="M243" s="92" t="s">
        <v>348</v>
      </c>
      <c r="N243" s="432">
        <v>6344.0455590000001</v>
      </c>
      <c r="Q243" s="91">
        <v>3</v>
      </c>
      <c r="R243" s="106">
        <f t="shared" si="30"/>
        <v>176.1957099722222</v>
      </c>
      <c r="S243" s="105">
        <f t="shared" si="31"/>
        <v>5462.0670091388884</v>
      </c>
      <c r="T243" s="105">
        <v>6344.04</v>
      </c>
      <c r="U243" s="91">
        <v>16966</v>
      </c>
      <c r="W243" s="115">
        <f t="shared" si="32"/>
        <v>31</v>
      </c>
    </row>
    <row r="244" spans="1:23" x14ac:dyDescent="0.25">
      <c r="W244" s="115"/>
    </row>
    <row r="245" spans="1:23" x14ac:dyDescent="0.25">
      <c r="A245" s="91"/>
      <c r="B245" s="511" t="s">
        <v>2359</v>
      </c>
      <c r="C245" s="92" t="s">
        <v>493</v>
      </c>
      <c r="D245" s="92" t="s">
        <v>2360</v>
      </c>
      <c r="E245" s="92" t="s">
        <v>2361</v>
      </c>
      <c r="F245" s="92" t="s">
        <v>2107</v>
      </c>
      <c r="G245" s="151">
        <v>41038</v>
      </c>
      <c r="H245" s="108">
        <v>26</v>
      </c>
      <c r="I245" s="108">
        <v>10</v>
      </c>
      <c r="J245" s="107">
        <v>2007</v>
      </c>
      <c r="K245" s="92" t="s">
        <v>30</v>
      </c>
      <c r="L245" s="92" t="s">
        <v>2114</v>
      </c>
      <c r="M245" s="92" t="s">
        <v>348</v>
      </c>
      <c r="N245" s="432">
        <v>393679.2</v>
      </c>
      <c r="Q245" s="91">
        <v>3</v>
      </c>
      <c r="R245" s="106">
        <f t="shared" ref="R245:R265" si="33">(((N245)-1)/3)/12</f>
        <v>10935.505555555557</v>
      </c>
      <c r="S245" s="105">
        <f t="shared" ref="S245:S265" si="34">R245*W245</f>
        <v>339000.67222222226</v>
      </c>
      <c r="T245" s="105">
        <f t="shared" ref="T245:T265" si="35">N245-S245</f>
        <v>54678.527777777752</v>
      </c>
      <c r="U245" s="91">
        <v>17026</v>
      </c>
      <c r="W245" s="115">
        <f t="shared" ref="W245:W265" si="36">IF((DATEDIF(G245,W$4,"m"))&gt;=36,36,(DATEDIF(G245,W$4,"m")))</f>
        <v>31</v>
      </c>
    </row>
    <row r="246" spans="1:23" ht="31.5" x14ac:dyDescent="0.25">
      <c r="A246" s="91"/>
      <c r="B246" s="152" t="s">
        <v>2104</v>
      </c>
      <c r="D246" s="92" t="s">
        <v>2105</v>
      </c>
      <c r="E246" s="92">
        <v>12115236</v>
      </c>
      <c r="F246" s="92" t="s">
        <v>2107</v>
      </c>
      <c r="G246" s="151">
        <v>41045</v>
      </c>
      <c r="K246" s="168" t="s">
        <v>54</v>
      </c>
      <c r="L246" s="92" t="s">
        <v>2106</v>
      </c>
      <c r="M246" s="92" t="s">
        <v>348</v>
      </c>
      <c r="N246" s="432">
        <v>7308</v>
      </c>
      <c r="Q246" s="91">
        <v>3</v>
      </c>
      <c r="R246" s="106">
        <f t="shared" si="33"/>
        <v>202.9722222222222</v>
      </c>
      <c r="S246" s="105">
        <f t="shared" si="34"/>
        <v>6292.1388888888878</v>
      </c>
      <c r="T246" s="105">
        <f t="shared" si="35"/>
        <v>1015.8611111111122</v>
      </c>
      <c r="U246" s="91">
        <v>17026</v>
      </c>
      <c r="W246" s="115">
        <f t="shared" si="36"/>
        <v>31</v>
      </c>
    </row>
    <row r="247" spans="1:23" ht="31.5" x14ac:dyDescent="0.25">
      <c r="A247" s="91"/>
      <c r="B247" s="152" t="s">
        <v>2104</v>
      </c>
      <c r="D247" s="92" t="s">
        <v>2105</v>
      </c>
      <c r="E247" s="92">
        <v>12122073</v>
      </c>
      <c r="F247" s="92" t="s">
        <v>2107</v>
      </c>
      <c r="G247" s="151">
        <v>41045</v>
      </c>
      <c r="K247" s="168" t="s">
        <v>54</v>
      </c>
      <c r="L247" s="92" t="s">
        <v>2106</v>
      </c>
      <c r="M247" s="92" t="s">
        <v>348</v>
      </c>
      <c r="N247" s="432">
        <v>7308</v>
      </c>
      <c r="Q247" s="91">
        <v>3</v>
      </c>
      <c r="R247" s="106">
        <f t="shared" si="33"/>
        <v>202.9722222222222</v>
      </c>
      <c r="S247" s="105">
        <f t="shared" si="34"/>
        <v>6292.1388888888878</v>
      </c>
      <c r="T247" s="105">
        <f t="shared" si="35"/>
        <v>1015.8611111111122</v>
      </c>
      <c r="U247" s="91">
        <v>17026</v>
      </c>
      <c r="W247" s="115">
        <f t="shared" si="36"/>
        <v>31</v>
      </c>
    </row>
    <row r="248" spans="1:23" ht="31.5" x14ac:dyDescent="0.25">
      <c r="A248" s="91"/>
      <c r="B248" s="152" t="s">
        <v>2104</v>
      </c>
      <c r="D248" s="92" t="s">
        <v>2105</v>
      </c>
      <c r="E248" s="92">
        <v>12114853</v>
      </c>
      <c r="F248" s="92" t="s">
        <v>2107</v>
      </c>
      <c r="G248" s="151">
        <v>41045</v>
      </c>
      <c r="K248" s="168" t="s">
        <v>54</v>
      </c>
      <c r="L248" s="92" t="s">
        <v>2106</v>
      </c>
      <c r="M248" s="92" t="s">
        <v>348</v>
      </c>
      <c r="N248" s="432">
        <v>7308</v>
      </c>
      <c r="Q248" s="91">
        <v>3</v>
      </c>
      <c r="R248" s="106">
        <f t="shared" si="33"/>
        <v>202.9722222222222</v>
      </c>
      <c r="S248" s="105">
        <f t="shared" si="34"/>
        <v>6292.1388888888878</v>
      </c>
      <c r="T248" s="105">
        <f t="shared" si="35"/>
        <v>1015.8611111111122</v>
      </c>
      <c r="U248" s="91">
        <v>17026</v>
      </c>
      <c r="W248" s="115">
        <f t="shared" si="36"/>
        <v>31</v>
      </c>
    </row>
    <row r="249" spans="1:23" ht="31.5" x14ac:dyDescent="0.25">
      <c r="A249" s="91"/>
      <c r="B249" s="152" t="s">
        <v>2104</v>
      </c>
      <c r="D249" s="92" t="s">
        <v>2105</v>
      </c>
      <c r="E249" s="92">
        <v>12114416</v>
      </c>
      <c r="F249" s="92" t="s">
        <v>2107</v>
      </c>
      <c r="G249" s="151">
        <v>41045</v>
      </c>
      <c r="K249" s="168" t="s">
        <v>54</v>
      </c>
      <c r="L249" s="92" t="s">
        <v>2106</v>
      </c>
      <c r="M249" s="92" t="s">
        <v>348</v>
      </c>
      <c r="N249" s="432">
        <v>7308</v>
      </c>
      <c r="Q249" s="91">
        <v>3</v>
      </c>
      <c r="R249" s="106">
        <f t="shared" si="33"/>
        <v>202.9722222222222</v>
      </c>
      <c r="S249" s="105">
        <f t="shared" si="34"/>
        <v>6292.1388888888878</v>
      </c>
      <c r="T249" s="105">
        <f t="shared" si="35"/>
        <v>1015.8611111111122</v>
      </c>
      <c r="U249" s="91">
        <v>17026</v>
      </c>
      <c r="W249" s="115">
        <f t="shared" si="36"/>
        <v>31</v>
      </c>
    </row>
    <row r="250" spans="1:23" ht="31.5" x14ac:dyDescent="0.25">
      <c r="A250" s="91"/>
      <c r="B250" s="152" t="s">
        <v>2104</v>
      </c>
      <c r="D250" s="92" t="s">
        <v>2105</v>
      </c>
      <c r="E250" s="92">
        <v>12100757</v>
      </c>
      <c r="F250" s="92" t="s">
        <v>2107</v>
      </c>
      <c r="G250" s="151">
        <v>41045</v>
      </c>
      <c r="K250" s="168" t="s">
        <v>54</v>
      </c>
      <c r="L250" s="92" t="s">
        <v>2106</v>
      </c>
      <c r="M250" s="92" t="s">
        <v>348</v>
      </c>
      <c r="N250" s="432">
        <v>7308</v>
      </c>
      <c r="Q250" s="91">
        <v>3</v>
      </c>
      <c r="R250" s="106">
        <f t="shared" si="33"/>
        <v>202.9722222222222</v>
      </c>
      <c r="S250" s="105">
        <f t="shared" si="34"/>
        <v>6292.1388888888878</v>
      </c>
      <c r="T250" s="105">
        <f t="shared" si="35"/>
        <v>1015.8611111111122</v>
      </c>
      <c r="U250" s="91">
        <v>17026</v>
      </c>
      <c r="W250" s="115">
        <f t="shared" si="36"/>
        <v>31</v>
      </c>
    </row>
    <row r="251" spans="1:23" ht="31.5" x14ac:dyDescent="0.25">
      <c r="A251" s="91"/>
      <c r="B251" s="152" t="s">
        <v>2104</v>
      </c>
      <c r="D251" s="92" t="s">
        <v>2105</v>
      </c>
      <c r="E251" s="92">
        <v>12100549</v>
      </c>
      <c r="F251" s="92" t="s">
        <v>2107</v>
      </c>
      <c r="G251" s="151">
        <v>41045</v>
      </c>
      <c r="K251" s="168" t="s">
        <v>54</v>
      </c>
      <c r="L251" s="92" t="s">
        <v>2106</v>
      </c>
      <c r="M251" s="92" t="s">
        <v>348</v>
      </c>
      <c r="N251" s="432">
        <v>7308</v>
      </c>
      <c r="Q251" s="91">
        <v>3</v>
      </c>
      <c r="R251" s="106">
        <f t="shared" si="33"/>
        <v>202.9722222222222</v>
      </c>
      <c r="S251" s="105">
        <f t="shared" si="34"/>
        <v>6292.1388888888878</v>
      </c>
      <c r="T251" s="105">
        <f t="shared" si="35"/>
        <v>1015.8611111111122</v>
      </c>
      <c r="U251" s="91">
        <v>17026</v>
      </c>
      <c r="W251" s="115">
        <f t="shared" si="36"/>
        <v>31</v>
      </c>
    </row>
    <row r="252" spans="1:23" ht="31.5" x14ac:dyDescent="0.25">
      <c r="A252" s="91"/>
      <c r="B252" s="152" t="s">
        <v>2104</v>
      </c>
      <c r="D252" s="92" t="s">
        <v>2105</v>
      </c>
      <c r="E252" s="92">
        <v>12100535</v>
      </c>
      <c r="F252" s="92" t="s">
        <v>2107</v>
      </c>
      <c r="G252" s="151">
        <v>41045</v>
      </c>
      <c r="K252" s="168" t="s">
        <v>54</v>
      </c>
      <c r="L252" s="92" t="s">
        <v>2106</v>
      </c>
      <c r="M252" s="92" t="s">
        <v>348</v>
      </c>
      <c r="N252" s="432">
        <v>7308</v>
      </c>
      <c r="Q252" s="91">
        <v>3</v>
      </c>
      <c r="R252" s="106">
        <f t="shared" si="33"/>
        <v>202.9722222222222</v>
      </c>
      <c r="S252" s="105">
        <f t="shared" si="34"/>
        <v>6292.1388888888878</v>
      </c>
      <c r="T252" s="105">
        <f t="shared" si="35"/>
        <v>1015.8611111111122</v>
      </c>
      <c r="U252" s="91">
        <v>17026</v>
      </c>
      <c r="W252" s="115">
        <f t="shared" si="36"/>
        <v>31</v>
      </c>
    </row>
    <row r="253" spans="1:23" ht="31.5" x14ac:dyDescent="0.25">
      <c r="A253" s="91"/>
      <c r="B253" s="152" t="s">
        <v>2104</v>
      </c>
      <c r="D253" s="92" t="s">
        <v>2105</v>
      </c>
      <c r="E253" s="92">
        <v>12122070</v>
      </c>
      <c r="F253" s="92" t="s">
        <v>2107</v>
      </c>
      <c r="G253" s="151">
        <v>41045</v>
      </c>
      <c r="K253" s="168" t="s">
        <v>54</v>
      </c>
      <c r="L253" s="92" t="s">
        <v>2106</v>
      </c>
      <c r="M253" s="92" t="s">
        <v>348</v>
      </c>
      <c r="N253" s="432">
        <v>7308</v>
      </c>
      <c r="Q253" s="91">
        <v>3</v>
      </c>
      <c r="R253" s="106">
        <f t="shared" si="33"/>
        <v>202.9722222222222</v>
      </c>
      <c r="S253" s="105">
        <f t="shared" si="34"/>
        <v>6292.1388888888878</v>
      </c>
      <c r="T253" s="105">
        <f t="shared" si="35"/>
        <v>1015.8611111111122</v>
      </c>
      <c r="U253" s="91">
        <v>17026</v>
      </c>
      <c r="W253" s="115">
        <f t="shared" si="36"/>
        <v>31</v>
      </c>
    </row>
    <row r="254" spans="1:23" ht="31.5" x14ac:dyDescent="0.25">
      <c r="A254" s="91"/>
      <c r="B254" s="152" t="s">
        <v>2104</v>
      </c>
      <c r="D254" s="92" t="s">
        <v>2105</v>
      </c>
      <c r="E254" s="92">
        <v>12122524</v>
      </c>
      <c r="F254" s="92" t="s">
        <v>2107</v>
      </c>
      <c r="G254" s="151">
        <v>41045</v>
      </c>
      <c r="K254" s="168" t="s">
        <v>54</v>
      </c>
      <c r="L254" s="92" t="s">
        <v>2106</v>
      </c>
      <c r="M254" s="92" t="s">
        <v>348</v>
      </c>
      <c r="N254" s="432">
        <v>7308</v>
      </c>
      <c r="Q254" s="91">
        <v>3</v>
      </c>
      <c r="R254" s="106">
        <f t="shared" si="33"/>
        <v>202.9722222222222</v>
      </c>
      <c r="S254" s="105">
        <f t="shared" si="34"/>
        <v>6292.1388888888878</v>
      </c>
      <c r="T254" s="105">
        <f t="shared" si="35"/>
        <v>1015.8611111111122</v>
      </c>
      <c r="U254" s="91">
        <v>17026</v>
      </c>
      <c r="W254" s="115">
        <f t="shared" si="36"/>
        <v>31</v>
      </c>
    </row>
    <row r="255" spans="1:23" ht="31.5" x14ac:dyDescent="0.25">
      <c r="A255" s="91"/>
      <c r="B255" s="152" t="s">
        <v>2104</v>
      </c>
      <c r="D255" s="92" t="s">
        <v>2105</v>
      </c>
      <c r="E255" s="92">
        <v>12100532</v>
      </c>
      <c r="F255" s="92" t="s">
        <v>2107</v>
      </c>
      <c r="G255" s="151">
        <v>41045</v>
      </c>
      <c r="K255" s="168" t="s">
        <v>54</v>
      </c>
      <c r="L255" s="92" t="s">
        <v>2106</v>
      </c>
      <c r="M255" s="92" t="s">
        <v>348</v>
      </c>
      <c r="N255" s="432">
        <v>7308</v>
      </c>
      <c r="Q255" s="91">
        <v>3</v>
      </c>
      <c r="R255" s="106">
        <f t="shared" si="33"/>
        <v>202.9722222222222</v>
      </c>
      <c r="S255" s="105">
        <f t="shared" si="34"/>
        <v>6292.1388888888878</v>
      </c>
      <c r="T255" s="105">
        <f t="shared" si="35"/>
        <v>1015.8611111111122</v>
      </c>
      <c r="U255" s="91">
        <v>17026</v>
      </c>
      <c r="W255" s="115">
        <f t="shared" si="36"/>
        <v>31</v>
      </c>
    </row>
    <row r="256" spans="1:23" ht="31.5" x14ac:dyDescent="0.25">
      <c r="A256" s="91"/>
      <c r="B256" s="152" t="s">
        <v>2104</v>
      </c>
      <c r="D256" s="92" t="s">
        <v>2105</v>
      </c>
      <c r="E256" s="92">
        <v>12122176</v>
      </c>
      <c r="F256" s="92" t="s">
        <v>2107</v>
      </c>
      <c r="G256" s="151">
        <v>41045</v>
      </c>
      <c r="K256" s="168" t="s">
        <v>54</v>
      </c>
      <c r="L256" s="92" t="s">
        <v>2106</v>
      </c>
      <c r="M256" s="92" t="s">
        <v>348</v>
      </c>
      <c r="N256" s="432">
        <v>7308</v>
      </c>
      <c r="Q256" s="91">
        <v>3</v>
      </c>
      <c r="R256" s="106">
        <f t="shared" si="33"/>
        <v>202.9722222222222</v>
      </c>
      <c r="S256" s="105">
        <f t="shared" si="34"/>
        <v>6292.1388888888878</v>
      </c>
      <c r="T256" s="105">
        <f t="shared" si="35"/>
        <v>1015.8611111111122</v>
      </c>
      <c r="U256" s="91">
        <v>17026</v>
      </c>
      <c r="W256" s="115">
        <f t="shared" si="36"/>
        <v>31</v>
      </c>
    </row>
    <row r="257" spans="1:23" ht="31.5" x14ac:dyDescent="0.25">
      <c r="A257" s="91"/>
      <c r="B257" s="152" t="s">
        <v>2104</v>
      </c>
      <c r="D257" s="92" t="s">
        <v>2105</v>
      </c>
      <c r="E257" s="92">
        <v>12122229</v>
      </c>
      <c r="F257" s="92" t="s">
        <v>2107</v>
      </c>
      <c r="G257" s="151">
        <v>41045</v>
      </c>
      <c r="K257" s="168" t="s">
        <v>54</v>
      </c>
      <c r="L257" s="92" t="s">
        <v>2106</v>
      </c>
      <c r="M257" s="92" t="s">
        <v>348</v>
      </c>
      <c r="N257" s="432">
        <v>7308</v>
      </c>
      <c r="Q257" s="91">
        <v>3</v>
      </c>
      <c r="R257" s="106">
        <f t="shared" si="33"/>
        <v>202.9722222222222</v>
      </c>
      <c r="S257" s="105">
        <f t="shared" si="34"/>
        <v>6292.1388888888878</v>
      </c>
      <c r="T257" s="105">
        <f t="shared" si="35"/>
        <v>1015.8611111111122</v>
      </c>
      <c r="U257" s="91">
        <v>17026</v>
      </c>
      <c r="W257" s="115">
        <f t="shared" si="36"/>
        <v>31</v>
      </c>
    </row>
    <row r="258" spans="1:23" ht="31.5" x14ac:dyDescent="0.25">
      <c r="A258" s="91"/>
      <c r="B258" s="152" t="s">
        <v>2104</v>
      </c>
      <c r="D258" s="92" t="s">
        <v>2105</v>
      </c>
      <c r="E258" s="92">
        <v>12114369</v>
      </c>
      <c r="F258" s="92" t="s">
        <v>2107</v>
      </c>
      <c r="G258" s="151">
        <v>41045</v>
      </c>
      <c r="K258" s="168" t="s">
        <v>54</v>
      </c>
      <c r="L258" s="92" t="s">
        <v>2106</v>
      </c>
      <c r="M258" s="92" t="s">
        <v>348</v>
      </c>
      <c r="N258" s="432">
        <v>7308</v>
      </c>
      <c r="Q258" s="91">
        <v>3</v>
      </c>
      <c r="R258" s="106">
        <f t="shared" si="33"/>
        <v>202.9722222222222</v>
      </c>
      <c r="S258" s="105">
        <f t="shared" si="34"/>
        <v>6292.1388888888878</v>
      </c>
      <c r="T258" s="105">
        <f t="shared" si="35"/>
        <v>1015.8611111111122</v>
      </c>
      <c r="U258" s="91">
        <v>17026</v>
      </c>
      <c r="W258" s="115">
        <f t="shared" si="36"/>
        <v>31</v>
      </c>
    </row>
    <row r="259" spans="1:23" ht="31.5" x14ac:dyDescent="0.25">
      <c r="A259" s="91"/>
      <c r="B259" s="152" t="s">
        <v>2104</v>
      </c>
      <c r="D259" s="92" t="s">
        <v>2105</v>
      </c>
      <c r="E259" s="92">
        <v>12122102</v>
      </c>
      <c r="F259" s="92" t="s">
        <v>2107</v>
      </c>
      <c r="G259" s="151">
        <v>41045</v>
      </c>
      <c r="K259" s="168" t="s">
        <v>54</v>
      </c>
      <c r="L259" s="92" t="s">
        <v>2106</v>
      </c>
      <c r="M259" s="92" t="s">
        <v>348</v>
      </c>
      <c r="N259" s="432">
        <v>7308</v>
      </c>
      <c r="Q259" s="91">
        <v>3</v>
      </c>
      <c r="R259" s="106">
        <f t="shared" si="33"/>
        <v>202.9722222222222</v>
      </c>
      <c r="S259" s="105">
        <f t="shared" si="34"/>
        <v>6292.1388888888878</v>
      </c>
      <c r="T259" s="105">
        <f t="shared" si="35"/>
        <v>1015.8611111111122</v>
      </c>
      <c r="U259" s="91">
        <v>17026</v>
      </c>
      <c r="W259" s="115">
        <f t="shared" si="36"/>
        <v>31</v>
      </c>
    </row>
    <row r="260" spans="1:23" ht="31.5" x14ac:dyDescent="0.25">
      <c r="A260" s="91"/>
      <c r="B260" s="152" t="s">
        <v>2104</v>
      </c>
      <c r="D260" s="92" t="s">
        <v>2105</v>
      </c>
      <c r="E260" s="92">
        <v>12122126</v>
      </c>
      <c r="F260" s="92" t="s">
        <v>2107</v>
      </c>
      <c r="G260" s="151">
        <v>41045</v>
      </c>
      <c r="K260" s="168" t="s">
        <v>54</v>
      </c>
      <c r="L260" s="92" t="s">
        <v>2106</v>
      </c>
      <c r="M260" s="92" t="s">
        <v>348</v>
      </c>
      <c r="N260" s="432">
        <v>7308</v>
      </c>
      <c r="Q260" s="91">
        <v>3</v>
      </c>
      <c r="R260" s="106">
        <f t="shared" si="33"/>
        <v>202.9722222222222</v>
      </c>
      <c r="S260" s="105">
        <f t="shared" si="34"/>
        <v>6292.1388888888878</v>
      </c>
      <c r="T260" s="105">
        <f t="shared" si="35"/>
        <v>1015.8611111111122</v>
      </c>
      <c r="U260" s="91">
        <v>17026</v>
      </c>
      <c r="W260" s="115">
        <f t="shared" si="36"/>
        <v>31</v>
      </c>
    </row>
    <row r="261" spans="1:23" ht="31.5" x14ac:dyDescent="0.25">
      <c r="A261" s="91"/>
      <c r="B261" s="152" t="s">
        <v>2104</v>
      </c>
      <c r="D261" s="92" t="s">
        <v>2105</v>
      </c>
      <c r="E261" s="92">
        <v>12114828</v>
      </c>
      <c r="F261" s="92" t="s">
        <v>2107</v>
      </c>
      <c r="G261" s="151">
        <v>41045</v>
      </c>
      <c r="K261" s="168" t="s">
        <v>54</v>
      </c>
      <c r="L261" s="92" t="s">
        <v>2106</v>
      </c>
      <c r="M261" s="92" t="s">
        <v>348</v>
      </c>
      <c r="N261" s="432">
        <v>7308</v>
      </c>
      <c r="Q261" s="91">
        <v>3</v>
      </c>
      <c r="R261" s="106">
        <f t="shared" si="33"/>
        <v>202.9722222222222</v>
      </c>
      <c r="S261" s="105">
        <f t="shared" si="34"/>
        <v>6292.1388888888878</v>
      </c>
      <c r="T261" s="105">
        <f t="shared" si="35"/>
        <v>1015.8611111111122</v>
      </c>
      <c r="U261" s="91">
        <v>17026</v>
      </c>
      <c r="W261" s="115">
        <f t="shared" si="36"/>
        <v>31</v>
      </c>
    </row>
    <row r="262" spans="1:23" ht="31.5" x14ac:dyDescent="0.25">
      <c r="A262" s="91"/>
      <c r="B262" s="152" t="s">
        <v>2104</v>
      </c>
      <c r="D262" s="92" t="s">
        <v>2105</v>
      </c>
      <c r="E262" s="92">
        <v>12122539</v>
      </c>
      <c r="F262" s="92" t="s">
        <v>2107</v>
      </c>
      <c r="G262" s="151">
        <v>41045</v>
      </c>
      <c r="K262" s="168" t="s">
        <v>54</v>
      </c>
      <c r="L262" s="92" t="s">
        <v>2106</v>
      </c>
      <c r="M262" s="92" t="s">
        <v>348</v>
      </c>
      <c r="N262" s="432">
        <v>7308</v>
      </c>
      <c r="Q262" s="91">
        <v>3</v>
      </c>
      <c r="R262" s="106">
        <f t="shared" si="33"/>
        <v>202.9722222222222</v>
      </c>
      <c r="S262" s="105">
        <f t="shared" si="34"/>
        <v>6292.1388888888878</v>
      </c>
      <c r="T262" s="105">
        <f t="shared" si="35"/>
        <v>1015.8611111111122</v>
      </c>
      <c r="U262" s="91">
        <v>17026</v>
      </c>
      <c r="W262" s="115">
        <f t="shared" si="36"/>
        <v>31</v>
      </c>
    </row>
    <row r="263" spans="1:23" ht="31.5" x14ac:dyDescent="0.25">
      <c r="A263" s="91"/>
      <c r="B263" s="152" t="s">
        <v>2104</v>
      </c>
      <c r="D263" s="92" t="s">
        <v>2105</v>
      </c>
      <c r="E263" s="92">
        <v>12122096</v>
      </c>
      <c r="F263" s="92" t="s">
        <v>2107</v>
      </c>
      <c r="G263" s="151">
        <v>41045</v>
      </c>
      <c r="K263" s="168" t="s">
        <v>54</v>
      </c>
      <c r="L263" s="92" t="s">
        <v>2106</v>
      </c>
      <c r="M263" s="92" t="s">
        <v>348</v>
      </c>
      <c r="N263" s="432">
        <v>7308</v>
      </c>
      <c r="Q263" s="91">
        <v>3</v>
      </c>
      <c r="R263" s="106">
        <f t="shared" si="33"/>
        <v>202.9722222222222</v>
      </c>
      <c r="S263" s="105">
        <f t="shared" si="34"/>
        <v>6292.1388888888878</v>
      </c>
      <c r="T263" s="105">
        <f t="shared" si="35"/>
        <v>1015.8611111111122</v>
      </c>
      <c r="U263" s="91">
        <v>17026</v>
      </c>
      <c r="W263" s="115">
        <f t="shared" si="36"/>
        <v>31</v>
      </c>
    </row>
    <row r="264" spans="1:23" ht="31.5" x14ac:dyDescent="0.25">
      <c r="A264" s="91"/>
      <c r="B264" s="152" t="s">
        <v>2104</v>
      </c>
      <c r="D264" s="92" t="s">
        <v>2105</v>
      </c>
      <c r="E264" s="92">
        <v>12122482</v>
      </c>
      <c r="F264" s="92" t="s">
        <v>2107</v>
      </c>
      <c r="G264" s="151">
        <v>41045</v>
      </c>
      <c r="K264" s="168" t="s">
        <v>54</v>
      </c>
      <c r="L264" s="92" t="s">
        <v>2106</v>
      </c>
      <c r="M264" s="92" t="s">
        <v>348</v>
      </c>
      <c r="N264" s="432">
        <v>7308</v>
      </c>
      <c r="Q264" s="91">
        <v>3</v>
      </c>
      <c r="R264" s="106">
        <f t="shared" si="33"/>
        <v>202.9722222222222</v>
      </c>
      <c r="S264" s="105">
        <f t="shared" si="34"/>
        <v>6292.1388888888878</v>
      </c>
      <c r="T264" s="105">
        <f t="shared" si="35"/>
        <v>1015.8611111111122</v>
      </c>
      <c r="U264" s="91">
        <v>17026</v>
      </c>
      <c r="W264" s="115">
        <f t="shared" si="36"/>
        <v>31</v>
      </c>
    </row>
    <row r="265" spans="1:23" ht="31.5" x14ac:dyDescent="0.25">
      <c r="A265" s="91"/>
      <c r="B265" s="152" t="s">
        <v>2104</v>
      </c>
      <c r="D265" s="92" t="s">
        <v>2105</v>
      </c>
      <c r="E265" s="92">
        <v>12114339</v>
      </c>
      <c r="F265" s="92" t="s">
        <v>2107</v>
      </c>
      <c r="G265" s="151">
        <v>41045</v>
      </c>
      <c r="K265" s="168" t="s">
        <v>54</v>
      </c>
      <c r="L265" s="92" t="s">
        <v>2106</v>
      </c>
      <c r="M265" s="92" t="s">
        <v>348</v>
      </c>
      <c r="N265" s="432">
        <v>7308</v>
      </c>
      <c r="Q265" s="91">
        <v>3</v>
      </c>
      <c r="R265" s="106">
        <f t="shared" si="33"/>
        <v>202.9722222222222</v>
      </c>
      <c r="S265" s="105">
        <f t="shared" si="34"/>
        <v>6292.1388888888878</v>
      </c>
      <c r="T265" s="105">
        <f t="shared" si="35"/>
        <v>1015.8611111111122</v>
      </c>
      <c r="U265" s="91">
        <v>17026</v>
      </c>
      <c r="W265" s="115">
        <f t="shared" si="36"/>
        <v>31</v>
      </c>
    </row>
    <row r="266" spans="1:23" x14ac:dyDescent="0.25">
      <c r="N266" s="432"/>
      <c r="W266" s="115"/>
    </row>
    <row r="267" spans="1:23" x14ac:dyDescent="0.25">
      <c r="B267" s="92" t="s">
        <v>515</v>
      </c>
      <c r="C267" s="92" t="s">
        <v>2108</v>
      </c>
      <c r="D267" s="92" t="s">
        <v>2109</v>
      </c>
      <c r="E267" s="92">
        <v>406124</v>
      </c>
      <c r="F267" s="92" t="s">
        <v>2107</v>
      </c>
      <c r="G267" s="151">
        <v>41057</v>
      </c>
      <c r="H267" s="108">
        <v>26</v>
      </c>
      <c r="I267" s="108">
        <v>10</v>
      </c>
      <c r="J267" s="107">
        <v>2007</v>
      </c>
      <c r="K267" s="92" t="s">
        <v>30</v>
      </c>
      <c r="L267" s="92" t="s">
        <v>2106</v>
      </c>
      <c r="M267" s="92" t="s">
        <v>348</v>
      </c>
      <c r="N267" s="432">
        <v>37717.03</v>
      </c>
      <c r="O267" s="270"/>
      <c r="P267" s="270"/>
      <c r="Q267" s="91">
        <v>3</v>
      </c>
      <c r="R267" s="106">
        <f>(((N267)-1)/3)/12</f>
        <v>1047.6675</v>
      </c>
      <c r="S267" s="105">
        <f>R267*W267</f>
        <v>32477.692500000001</v>
      </c>
      <c r="T267" s="105">
        <f>N267-S267</f>
        <v>5239.3374999999978</v>
      </c>
      <c r="U267" s="91">
        <v>17026</v>
      </c>
      <c r="W267" s="115">
        <f>IF((DATEDIF(G267,W$4,"m"))&gt;=36,36,(DATEDIF(G267,W$4,"m")))</f>
        <v>31</v>
      </c>
    </row>
    <row r="268" spans="1:23" x14ac:dyDescent="0.25">
      <c r="B268" s="152" t="s">
        <v>544</v>
      </c>
      <c r="C268" s="92" t="s">
        <v>187</v>
      </c>
      <c r="D268" s="92" t="s">
        <v>2115</v>
      </c>
      <c r="F268" s="92" t="s">
        <v>477</v>
      </c>
      <c r="G268" s="151">
        <v>41086</v>
      </c>
      <c r="K268" s="92" t="s">
        <v>30</v>
      </c>
      <c r="L268" s="92" t="s">
        <v>2118</v>
      </c>
      <c r="M268" s="92" t="s">
        <v>348</v>
      </c>
      <c r="N268" s="106">
        <v>77339</v>
      </c>
      <c r="Q268" s="103">
        <v>3</v>
      </c>
      <c r="R268" s="106">
        <f>(((N268)-1)/3)/12</f>
        <v>2148.2777777777778</v>
      </c>
      <c r="S268" s="105">
        <f>R268*W268</f>
        <v>64448.333333333336</v>
      </c>
      <c r="T268" s="105">
        <f>N268-S268</f>
        <v>12890.666666666664</v>
      </c>
      <c r="U268" s="91">
        <v>17133</v>
      </c>
      <c r="W268" s="115">
        <f>IF((DATEDIF(G268,W$4,"m"))&gt;=36,36,(DATEDIF(G268,W$4,"m")))</f>
        <v>30</v>
      </c>
    </row>
    <row r="269" spans="1:23" ht="31.5" x14ac:dyDescent="0.25">
      <c r="B269" s="152" t="s">
        <v>2117</v>
      </c>
      <c r="C269" s="152" t="s">
        <v>2116</v>
      </c>
      <c r="D269" s="152"/>
      <c r="F269" s="92" t="s">
        <v>477</v>
      </c>
      <c r="G269" s="151">
        <v>41086</v>
      </c>
      <c r="K269" s="92" t="s">
        <v>30</v>
      </c>
      <c r="L269" s="92" t="s">
        <v>2118</v>
      </c>
      <c r="M269" s="92" t="s">
        <v>348</v>
      </c>
      <c r="N269" s="106">
        <v>39574.800000000003</v>
      </c>
      <c r="Q269" s="103">
        <v>3</v>
      </c>
      <c r="R269" s="106">
        <f>(((N269)-1)/3)/12</f>
        <v>1099.2722222222224</v>
      </c>
      <c r="S269" s="105">
        <f>R269*W269</f>
        <v>32978.166666666672</v>
      </c>
      <c r="T269" s="105">
        <f>N269-S269</f>
        <v>6596.6333333333314</v>
      </c>
      <c r="U269" s="91">
        <v>17133</v>
      </c>
      <c r="W269" s="115">
        <f>IF((DATEDIF(G269,W$4,"m"))&gt;=36,36,(DATEDIF(G269,W$4,"m")))</f>
        <v>30</v>
      </c>
    </row>
    <row r="270" spans="1:23" x14ac:dyDescent="0.25">
      <c r="B270" s="152"/>
      <c r="C270" s="152"/>
      <c r="D270" s="152"/>
      <c r="G270" s="151"/>
      <c r="W270" s="115"/>
    </row>
    <row r="271" spans="1:23" x14ac:dyDescent="0.25">
      <c r="A271" s="91"/>
      <c r="B271" s="92" t="s">
        <v>2540</v>
      </c>
      <c r="C271" s="92" t="s">
        <v>520</v>
      </c>
      <c r="D271" s="92" t="s">
        <v>2541</v>
      </c>
      <c r="F271" s="92" t="s">
        <v>2542</v>
      </c>
      <c r="G271" s="151">
        <v>41116</v>
      </c>
      <c r="H271" s="108">
        <v>26</v>
      </c>
      <c r="I271" s="108">
        <v>7</v>
      </c>
      <c r="J271" s="107">
        <v>2012</v>
      </c>
      <c r="K271" s="92" t="s">
        <v>30</v>
      </c>
      <c r="L271" s="92" t="s">
        <v>2543</v>
      </c>
      <c r="M271" s="92" t="s">
        <v>348</v>
      </c>
      <c r="N271" s="432">
        <v>156345.91</v>
      </c>
      <c r="Q271" s="91">
        <v>3</v>
      </c>
      <c r="R271" s="106">
        <f>(((N271)-1)/3)/12</f>
        <v>4342.9141666666665</v>
      </c>
      <c r="S271" s="105">
        <f>R271*W271</f>
        <v>125944.51083333333</v>
      </c>
      <c r="T271" s="105">
        <f>N271-S271</f>
        <v>30401.39916666667</v>
      </c>
      <c r="U271" s="91">
        <v>17318</v>
      </c>
      <c r="W271" s="115">
        <f>IF((DATEDIF(G271,W$4,"m"))&gt;=36,36,(DATEDIF(G271,W$4,"m")))</f>
        <v>29</v>
      </c>
    </row>
    <row r="272" spans="1:23" x14ac:dyDescent="0.25">
      <c r="B272" s="152"/>
      <c r="C272" s="152"/>
      <c r="D272" s="152"/>
      <c r="G272" s="151"/>
      <c r="W272" s="115"/>
    </row>
    <row r="273" spans="1:23" s="90" customFormat="1" x14ac:dyDescent="0.25">
      <c r="A273" s="112"/>
      <c r="B273" s="112"/>
      <c r="C273" s="112"/>
      <c r="D273" s="112"/>
      <c r="E273" s="112"/>
      <c r="F273" s="112"/>
      <c r="G273" s="112"/>
      <c r="H273" s="114"/>
      <c r="I273" s="114"/>
      <c r="J273" s="113"/>
      <c r="K273" s="112"/>
      <c r="L273" s="112"/>
      <c r="M273" s="112"/>
      <c r="N273" s="338">
        <f>SUM(N234:N272)</f>
        <v>914256.39559000009</v>
      </c>
      <c r="Q273" s="109"/>
      <c r="R273" s="338">
        <f>SUM(R234:R272)</f>
        <v>25395.038766388894</v>
      </c>
      <c r="S273" s="338">
        <f t="shared" ref="S273:T273" si="37">SUM(S234:S272)</f>
        <v>775312.82342472195</v>
      </c>
      <c r="T273" s="338">
        <f t="shared" si="37"/>
        <v>193564.1866666667</v>
      </c>
      <c r="W273" s="115"/>
    </row>
    <row r="274" spans="1:23" x14ac:dyDescent="0.25">
      <c r="W274" s="115"/>
    </row>
    <row r="275" spans="1:23" s="90" customFormat="1" ht="16.5" thickBot="1" x14ac:dyDescent="0.3">
      <c r="A275" s="112"/>
      <c r="B275" s="112"/>
      <c r="C275" s="112"/>
      <c r="D275" s="112"/>
      <c r="E275" s="112"/>
      <c r="F275" s="112"/>
      <c r="G275" s="112"/>
      <c r="H275" s="114"/>
      <c r="I275" s="114"/>
      <c r="J275" s="113"/>
      <c r="K275" s="112"/>
      <c r="L275" s="112"/>
      <c r="M275" s="112"/>
      <c r="N275" s="339">
        <f>+N273+N231</f>
        <v>13317073.213689964</v>
      </c>
      <c r="Q275" s="109"/>
      <c r="R275" s="339">
        <f>+R273+R231</f>
        <v>315249.09926916671</v>
      </c>
      <c r="S275" s="339">
        <f>+S273+S231</f>
        <v>13177907.641524686</v>
      </c>
      <c r="T275" s="339">
        <f>+T273+T231</f>
        <v>193786.18666666676</v>
      </c>
      <c r="W275" s="115"/>
    </row>
    <row r="276" spans="1:23" s="90" customFormat="1" ht="16.5" thickTop="1" x14ac:dyDescent="0.25">
      <c r="A276" s="112"/>
      <c r="B276" s="112"/>
      <c r="C276" s="112"/>
      <c r="D276" s="112"/>
      <c r="E276" s="112"/>
      <c r="F276" s="112"/>
      <c r="G276" s="112"/>
      <c r="H276" s="114"/>
      <c r="I276" s="114"/>
      <c r="J276" s="113"/>
      <c r="K276" s="112"/>
      <c r="L276" s="112"/>
      <c r="M276" s="112"/>
      <c r="N276" s="337"/>
      <c r="Q276" s="109"/>
      <c r="R276" s="337"/>
      <c r="S276" s="337"/>
      <c r="T276" s="337"/>
      <c r="W276" s="115"/>
    </row>
    <row r="277" spans="1:23" s="90" customFormat="1" x14ac:dyDescent="0.25">
      <c r="A277" s="112"/>
      <c r="B277" s="112"/>
      <c r="C277" s="112"/>
      <c r="D277" s="112"/>
      <c r="E277" s="112"/>
      <c r="F277" s="112"/>
      <c r="G277" s="112"/>
      <c r="H277" s="114"/>
      <c r="I277" s="114"/>
      <c r="J277" s="113"/>
      <c r="K277" s="112"/>
      <c r="L277" s="112"/>
      <c r="M277" s="112"/>
      <c r="N277" s="337"/>
      <c r="Q277" s="109"/>
      <c r="R277" s="337"/>
      <c r="S277" s="337"/>
      <c r="T277" s="337"/>
      <c r="W277" s="115"/>
    </row>
    <row r="278" spans="1:23" x14ac:dyDescent="0.25">
      <c r="W278" s="115"/>
    </row>
    <row r="279" spans="1:23" x14ac:dyDescent="0.25">
      <c r="A279" s="91"/>
      <c r="B279" s="92" t="s">
        <v>499</v>
      </c>
      <c r="C279" s="92" t="s">
        <v>426</v>
      </c>
      <c r="D279" s="92">
        <v>790</v>
      </c>
      <c r="E279" s="92" t="s">
        <v>2121</v>
      </c>
      <c r="F279" s="92" t="s">
        <v>391</v>
      </c>
      <c r="G279" s="151">
        <v>41093</v>
      </c>
      <c r="H279" s="108">
        <v>3</v>
      </c>
      <c r="I279" s="108">
        <v>7</v>
      </c>
      <c r="J279" s="107">
        <v>2012</v>
      </c>
      <c r="K279" s="92" t="s">
        <v>30</v>
      </c>
      <c r="L279" s="92" t="s">
        <v>2119</v>
      </c>
      <c r="M279" s="92" t="s">
        <v>348</v>
      </c>
      <c r="N279" s="106">
        <v>37528.880226898858</v>
      </c>
      <c r="Q279" s="91">
        <v>3</v>
      </c>
      <c r="R279" s="106">
        <f t="shared" ref="R279:R302" si="38">(((N279)-1)/3)/12</f>
        <v>1042.4411174138572</v>
      </c>
      <c r="S279" s="105">
        <f t="shared" ref="S279:S302" si="39">R279*W279</f>
        <v>30230.792405001859</v>
      </c>
      <c r="T279" s="105">
        <f t="shared" ref="T279:T302" si="40">N279-S279</f>
        <v>7298.0878218969992</v>
      </c>
      <c r="U279" s="91">
        <v>17212</v>
      </c>
      <c r="W279" s="115">
        <f t="shared" ref="W279:W302" si="41">IF((DATEDIF(G279,W$4,"m"))&gt;=36,36,(DATEDIF(G279,W$4,"m")))</f>
        <v>29</v>
      </c>
    </row>
    <row r="280" spans="1:23" x14ac:dyDescent="0.25">
      <c r="A280" s="91"/>
      <c r="B280" s="92" t="s">
        <v>499</v>
      </c>
      <c r="C280" s="92" t="s">
        <v>426</v>
      </c>
      <c r="D280" s="92">
        <v>790</v>
      </c>
      <c r="E280" s="92" t="s">
        <v>2122</v>
      </c>
      <c r="F280" s="92" t="s">
        <v>391</v>
      </c>
      <c r="G280" s="151">
        <v>41093</v>
      </c>
      <c r="H280" s="108">
        <v>3</v>
      </c>
      <c r="I280" s="108">
        <v>7</v>
      </c>
      <c r="J280" s="107">
        <v>2012</v>
      </c>
      <c r="K280" s="92" t="s">
        <v>30</v>
      </c>
      <c r="L280" s="92" t="s">
        <v>2119</v>
      </c>
      <c r="M280" s="92" t="s">
        <v>348</v>
      </c>
      <c r="N280" s="106">
        <v>37528.880226898858</v>
      </c>
      <c r="Q280" s="91">
        <v>3</v>
      </c>
      <c r="R280" s="106">
        <f t="shared" si="38"/>
        <v>1042.4411174138572</v>
      </c>
      <c r="S280" s="105">
        <f t="shared" si="39"/>
        <v>30230.792405001859</v>
      </c>
      <c r="T280" s="105">
        <f t="shared" si="40"/>
        <v>7298.0878218969992</v>
      </c>
      <c r="U280" s="91">
        <v>17212</v>
      </c>
      <c r="W280" s="115">
        <f t="shared" si="41"/>
        <v>29</v>
      </c>
    </row>
    <row r="281" spans="1:23" x14ac:dyDescent="0.25">
      <c r="A281" s="91"/>
      <c r="B281" s="92" t="s">
        <v>499</v>
      </c>
      <c r="C281" s="92" t="s">
        <v>426</v>
      </c>
      <c r="D281" s="92">
        <v>790</v>
      </c>
      <c r="E281" s="92" t="s">
        <v>2123</v>
      </c>
      <c r="F281" s="92" t="s">
        <v>391</v>
      </c>
      <c r="G281" s="151">
        <v>41093</v>
      </c>
      <c r="H281" s="108">
        <v>3</v>
      </c>
      <c r="I281" s="108">
        <v>7</v>
      </c>
      <c r="J281" s="107">
        <v>2012</v>
      </c>
      <c r="K281" s="92" t="s">
        <v>30</v>
      </c>
      <c r="L281" s="92" t="s">
        <v>2119</v>
      </c>
      <c r="M281" s="92" t="s">
        <v>348</v>
      </c>
      <c r="N281" s="106">
        <v>37528.880226898858</v>
      </c>
      <c r="Q281" s="91">
        <v>3</v>
      </c>
      <c r="R281" s="106">
        <f t="shared" si="38"/>
        <v>1042.4411174138572</v>
      </c>
      <c r="S281" s="105">
        <f t="shared" si="39"/>
        <v>30230.792405001859</v>
      </c>
      <c r="T281" s="105">
        <f t="shared" si="40"/>
        <v>7298.0878218969992</v>
      </c>
      <c r="U281" s="91">
        <v>17212</v>
      </c>
      <c r="W281" s="115">
        <f t="shared" si="41"/>
        <v>29</v>
      </c>
    </row>
    <row r="282" spans="1:23" x14ac:dyDescent="0.25">
      <c r="A282" s="91"/>
      <c r="B282" s="92" t="s">
        <v>499</v>
      </c>
      <c r="C282" s="92" t="s">
        <v>426</v>
      </c>
      <c r="D282" s="92">
        <v>790</v>
      </c>
      <c r="E282" s="92" t="s">
        <v>2124</v>
      </c>
      <c r="F282" s="92" t="s">
        <v>391</v>
      </c>
      <c r="G282" s="151">
        <v>41093</v>
      </c>
      <c r="H282" s="108">
        <v>3</v>
      </c>
      <c r="I282" s="108">
        <v>7</v>
      </c>
      <c r="J282" s="107">
        <v>2012</v>
      </c>
      <c r="K282" s="92" t="s">
        <v>30</v>
      </c>
      <c r="L282" s="92" t="s">
        <v>2119</v>
      </c>
      <c r="M282" s="92" t="s">
        <v>348</v>
      </c>
      <c r="N282" s="106">
        <v>37528.880226898858</v>
      </c>
      <c r="Q282" s="91">
        <v>3</v>
      </c>
      <c r="R282" s="106">
        <f t="shared" si="38"/>
        <v>1042.4411174138572</v>
      </c>
      <c r="S282" s="105">
        <f t="shared" si="39"/>
        <v>30230.792405001859</v>
      </c>
      <c r="T282" s="105">
        <f t="shared" si="40"/>
        <v>7298.0878218969992</v>
      </c>
      <c r="U282" s="91">
        <v>17212</v>
      </c>
      <c r="W282" s="115">
        <f t="shared" si="41"/>
        <v>29</v>
      </c>
    </row>
    <row r="283" spans="1:23" x14ac:dyDescent="0.25">
      <c r="A283" s="91"/>
      <c r="B283" s="92" t="s">
        <v>499</v>
      </c>
      <c r="C283" s="92" t="s">
        <v>426</v>
      </c>
      <c r="D283" s="92">
        <v>790</v>
      </c>
      <c r="E283" s="92" t="s">
        <v>2125</v>
      </c>
      <c r="F283" s="92" t="s">
        <v>391</v>
      </c>
      <c r="G283" s="151">
        <v>41093</v>
      </c>
      <c r="H283" s="108">
        <v>3</v>
      </c>
      <c r="I283" s="108">
        <v>7</v>
      </c>
      <c r="J283" s="107">
        <v>2012</v>
      </c>
      <c r="K283" s="92" t="s">
        <v>30</v>
      </c>
      <c r="L283" s="92" t="s">
        <v>2119</v>
      </c>
      <c r="M283" s="92" t="s">
        <v>348</v>
      </c>
      <c r="N283" s="106">
        <v>37528.880226898858</v>
      </c>
      <c r="Q283" s="91">
        <v>3</v>
      </c>
      <c r="R283" s="106">
        <f t="shared" si="38"/>
        <v>1042.4411174138572</v>
      </c>
      <c r="S283" s="105">
        <f t="shared" si="39"/>
        <v>30230.792405001859</v>
      </c>
      <c r="T283" s="105">
        <f t="shared" si="40"/>
        <v>7298.0878218969992</v>
      </c>
      <c r="U283" s="91">
        <v>17212</v>
      </c>
      <c r="W283" s="115">
        <f t="shared" si="41"/>
        <v>29</v>
      </c>
    </row>
    <row r="284" spans="1:23" x14ac:dyDescent="0.25">
      <c r="A284" s="91"/>
      <c r="B284" s="92" t="s">
        <v>499</v>
      </c>
      <c r="C284" s="92" t="s">
        <v>426</v>
      </c>
      <c r="D284" s="92">
        <v>790</v>
      </c>
      <c r="E284" s="92" t="s">
        <v>2126</v>
      </c>
      <c r="F284" s="92" t="s">
        <v>391</v>
      </c>
      <c r="G284" s="151">
        <v>41093</v>
      </c>
      <c r="H284" s="108">
        <v>3</v>
      </c>
      <c r="I284" s="108">
        <v>7</v>
      </c>
      <c r="J284" s="107">
        <v>2012</v>
      </c>
      <c r="K284" s="92" t="s">
        <v>30</v>
      </c>
      <c r="L284" s="92" t="s">
        <v>2119</v>
      </c>
      <c r="M284" s="92" t="s">
        <v>348</v>
      </c>
      <c r="N284" s="106">
        <v>37528.880226898858</v>
      </c>
      <c r="Q284" s="91">
        <v>3</v>
      </c>
      <c r="R284" s="106">
        <f t="shared" si="38"/>
        <v>1042.4411174138572</v>
      </c>
      <c r="S284" s="105">
        <f t="shared" si="39"/>
        <v>30230.792405001859</v>
      </c>
      <c r="T284" s="105">
        <f t="shared" si="40"/>
        <v>7298.0878218969992</v>
      </c>
      <c r="U284" s="91">
        <v>17212</v>
      </c>
      <c r="W284" s="115">
        <f t="shared" si="41"/>
        <v>29</v>
      </c>
    </row>
    <row r="285" spans="1:23" x14ac:dyDescent="0.25">
      <c r="A285" s="91"/>
      <c r="B285" s="92" t="s">
        <v>499</v>
      </c>
      <c r="C285" s="92" t="s">
        <v>426</v>
      </c>
      <c r="D285" s="92">
        <v>790</v>
      </c>
      <c r="E285" s="92" t="s">
        <v>2127</v>
      </c>
      <c r="F285" s="92" t="s">
        <v>391</v>
      </c>
      <c r="G285" s="151">
        <v>41093</v>
      </c>
      <c r="H285" s="108">
        <v>3</v>
      </c>
      <c r="I285" s="108">
        <v>7</v>
      </c>
      <c r="J285" s="107">
        <v>2012</v>
      </c>
      <c r="K285" s="92" t="s">
        <v>30</v>
      </c>
      <c r="L285" s="92" t="s">
        <v>2119</v>
      </c>
      <c r="M285" s="92" t="s">
        <v>348</v>
      </c>
      <c r="N285" s="106">
        <v>37528.880226898858</v>
      </c>
      <c r="Q285" s="91">
        <v>3</v>
      </c>
      <c r="R285" s="106">
        <f t="shared" si="38"/>
        <v>1042.4411174138572</v>
      </c>
      <c r="S285" s="105">
        <f t="shared" si="39"/>
        <v>30230.792405001859</v>
      </c>
      <c r="T285" s="105">
        <f t="shared" si="40"/>
        <v>7298.0878218969992</v>
      </c>
      <c r="U285" s="91">
        <v>17212</v>
      </c>
      <c r="W285" s="115">
        <f t="shared" si="41"/>
        <v>29</v>
      </c>
    </row>
    <row r="286" spans="1:23" x14ac:dyDescent="0.25">
      <c r="A286" s="91"/>
      <c r="B286" s="92" t="s">
        <v>499</v>
      </c>
      <c r="C286" s="92" t="s">
        <v>426</v>
      </c>
      <c r="D286" s="92">
        <v>790</v>
      </c>
      <c r="E286" s="92" t="s">
        <v>2128</v>
      </c>
      <c r="F286" s="92" t="s">
        <v>391</v>
      </c>
      <c r="G286" s="151">
        <v>41093</v>
      </c>
      <c r="H286" s="108">
        <v>3</v>
      </c>
      <c r="I286" s="108">
        <v>7</v>
      </c>
      <c r="J286" s="107">
        <v>2012</v>
      </c>
      <c r="K286" s="92" t="s">
        <v>30</v>
      </c>
      <c r="L286" s="92" t="s">
        <v>2119</v>
      </c>
      <c r="M286" s="92" t="s">
        <v>348</v>
      </c>
      <c r="N286" s="106">
        <v>37528.880226898858</v>
      </c>
      <c r="Q286" s="91">
        <v>3</v>
      </c>
      <c r="R286" s="106">
        <f t="shared" si="38"/>
        <v>1042.4411174138572</v>
      </c>
      <c r="S286" s="105">
        <f t="shared" si="39"/>
        <v>30230.792405001859</v>
      </c>
      <c r="T286" s="105">
        <f t="shared" si="40"/>
        <v>7298.0878218969992</v>
      </c>
      <c r="U286" s="91">
        <v>17212</v>
      </c>
      <c r="W286" s="115">
        <f t="shared" si="41"/>
        <v>29</v>
      </c>
    </row>
    <row r="287" spans="1:23" x14ac:dyDescent="0.25">
      <c r="A287" s="91"/>
      <c r="B287" s="92" t="s">
        <v>499</v>
      </c>
      <c r="C287" s="92" t="s">
        <v>426</v>
      </c>
      <c r="D287" s="92">
        <v>790</v>
      </c>
      <c r="E287" s="92" t="s">
        <v>2129</v>
      </c>
      <c r="F287" s="92" t="s">
        <v>391</v>
      </c>
      <c r="G287" s="151">
        <v>41093</v>
      </c>
      <c r="H287" s="108">
        <v>3</v>
      </c>
      <c r="I287" s="108">
        <v>7</v>
      </c>
      <c r="J287" s="107">
        <v>2012</v>
      </c>
      <c r="K287" s="92" t="s">
        <v>30</v>
      </c>
      <c r="L287" s="92" t="s">
        <v>2119</v>
      </c>
      <c r="M287" s="92" t="s">
        <v>348</v>
      </c>
      <c r="N287" s="106">
        <v>37528.880226898858</v>
      </c>
      <c r="Q287" s="91">
        <v>3</v>
      </c>
      <c r="R287" s="106">
        <f t="shared" si="38"/>
        <v>1042.4411174138572</v>
      </c>
      <c r="S287" s="105">
        <f t="shared" si="39"/>
        <v>30230.792405001859</v>
      </c>
      <c r="T287" s="105">
        <f t="shared" si="40"/>
        <v>7298.0878218969992</v>
      </c>
      <c r="U287" s="91">
        <v>17212</v>
      </c>
      <c r="W287" s="115">
        <f t="shared" si="41"/>
        <v>29</v>
      </c>
    </row>
    <row r="288" spans="1:23" x14ac:dyDescent="0.25">
      <c r="A288" s="91"/>
      <c r="B288" s="92" t="s">
        <v>499</v>
      </c>
      <c r="C288" s="92" t="s">
        <v>426</v>
      </c>
      <c r="D288" s="92">
        <v>790</v>
      </c>
      <c r="E288" s="92" t="s">
        <v>2130</v>
      </c>
      <c r="F288" s="92" t="s">
        <v>391</v>
      </c>
      <c r="G288" s="151">
        <v>41093</v>
      </c>
      <c r="H288" s="108">
        <v>3</v>
      </c>
      <c r="I288" s="108">
        <v>7</v>
      </c>
      <c r="J288" s="107">
        <v>2012</v>
      </c>
      <c r="K288" s="92" t="s">
        <v>30</v>
      </c>
      <c r="L288" s="92" t="s">
        <v>2119</v>
      </c>
      <c r="M288" s="92" t="s">
        <v>348</v>
      </c>
      <c r="N288" s="106">
        <v>37528.880226898858</v>
      </c>
      <c r="P288" s="233"/>
      <c r="Q288" s="91">
        <v>3</v>
      </c>
      <c r="R288" s="106">
        <f t="shared" si="38"/>
        <v>1042.4411174138572</v>
      </c>
      <c r="S288" s="105">
        <f t="shared" si="39"/>
        <v>30230.792405001859</v>
      </c>
      <c r="T288" s="105">
        <f t="shared" si="40"/>
        <v>7298.0878218969992</v>
      </c>
      <c r="U288" s="91">
        <v>17212</v>
      </c>
      <c r="W288" s="115">
        <f t="shared" si="41"/>
        <v>29</v>
      </c>
    </row>
    <row r="289" spans="1:23" x14ac:dyDescent="0.25">
      <c r="A289" s="91"/>
      <c r="B289" s="91" t="s">
        <v>2120</v>
      </c>
      <c r="C289" s="92" t="s">
        <v>426</v>
      </c>
      <c r="E289" s="92" t="s">
        <v>2517</v>
      </c>
      <c r="F289" s="92" t="s">
        <v>391</v>
      </c>
      <c r="G289" s="151">
        <v>41093</v>
      </c>
      <c r="H289" s="108">
        <v>3</v>
      </c>
      <c r="I289" s="108">
        <v>7</v>
      </c>
      <c r="J289" s="107">
        <v>2012</v>
      </c>
      <c r="K289" s="92" t="s">
        <v>30</v>
      </c>
      <c r="L289" s="92" t="s">
        <v>2119</v>
      </c>
      <c r="M289" s="92" t="s">
        <v>348</v>
      </c>
      <c r="N289" s="432">
        <v>4135.9997731011408</v>
      </c>
      <c r="P289" s="233"/>
      <c r="Q289" s="91">
        <v>3</v>
      </c>
      <c r="R289" s="106">
        <f t="shared" si="38"/>
        <v>114.86110480836503</v>
      </c>
      <c r="S289" s="105">
        <f t="shared" si="39"/>
        <v>3330.9720394425858</v>
      </c>
      <c r="T289" s="105">
        <f t="shared" si="40"/>
        <v>805.02773365855501</v>
      </c>
      <c r="U289" s="91">
        <v>17212</v>
      </c>
      <c r="W289" s="115">
        <f t="shared" si="41"/>
        <v>29</v>
      </c>
    </row>
    <row r="290" spans="1:23" x14ac:dyDescent="0.25">
      <c r="A290" s="91"/>
      <c r="B290" s="91" t="s">
        <v>2120</v>
      </c>
      <c r="C290" s="92" t="s">
        <v>426</v>
      </c>
      <c r="E290" s="92" t="s">
        <v>2512</v>
      </c>
      <c r="F290" s="92" t="s">
        <v>391</v>
      </c>
      <c r="G290" s="151">
        <v>41093</v>
      </c>
      <c r="H290" s="108">
        <v>3</v>
      </c>
      <c r="I290" s="108">
        <v>7</v>
      </c>
      <c r="J290" s="107">
        <v>2012</v>
      </c>
      <c r="K290" s="92" t="s">
        <v>30</v>
      </c>
      <c r="L290" s="92" t="s">
        <v>2119</v>
      </c>
      <c r="M290" s="92" t="s">
        <v>348</v>
      </c>
      <c r="N290" s="432">
        <v>4135.9997731011408</v>
      </c>
      <c r="P290" s="233"/>
      <c r="Q290" s="91">
        <v>3</v>
      </c>
      <c r="R290" s="106">
        <f t="shared" si="38"/>
        <v>114.86110480836503</v>
      </c>
      <c r="S290" s="105">
        <f t="shared" si="39"/>
        <v>3330.9720394425858</v>
      </c>
      <c r="T290" s="105">
        <f t="shared" si="40"/>
        <v>805.02773365855501</v>
      </c>
      <c r="U290" s="91">
        <v>17212</v>
      </c>
      <c r="W290" s="115">
        <f t="shared" si="41"/>
        <v>29</v>
      </c>
    </row>
    <row r="291" spans="1:23" x14ac:dyDescent="0.25">
      <c r="A291" s="91"/>
      <c r="B291" s="91" t="s">
        <v>2120</v>
      </c>
      <c r="C291" s="92" t="s">
        <v>426</v>
      </c>
      <c r="E291" s="92" t="s">
        <v>2513</v>
      </c>
      <c r="F291" s="92" t="s">
        <v>391</v>
      </c>
      <c r="G291" s="151">
        <v>41093</v>
      </c>
      <c r="H291" s="108">
        <v>3</v>
      </c>
      <c r="I291" s="108">
        <v>7</v>
      </c>
      <c r="J291" s="107">
        <v>2012</v>
      </c>
      <c r="K291" s="92" t="s">
        <v>30</v>
      </c>
      <c r="L291" s="92" t="s">
        <v>2119</v>
      </c>
      <c r="M291" s="92" t="s">
        <v>348</v>
      </c>
      <c r="N291" s="432">
        <v>4135.9997731011408</v>
      </c>
      <c r="P291" s="233"/>
      <c r="Q291" s="91">
        <v>3</v>
      </c>
      <c r="R291" s="106">
        <f t="shared" si="38"/>
        <v>114.86110480836503</v>
      </c>
      <c r="S291" s="105">
        <f t="shared" si="39"/>
        <v>3330.9720394425858</v>
      </c>
      <c r="T291" s="105">
        <f t="shared" si="40"/>
        <v>805.02773365855501</v>
      </c>
      <c r="U291" s="91">
        <v>17212</v>
      </c>
      <c r="W291" s="115">
        <f t="shared" si="41"/>
        <v>29</v>
      </c>
    </row>
    <row r="292" spans="1:23" x14ac:dyDescent="0.25">
      <c r="A292" s="91"/>
      <c r="B292" s="91" t="s">
        <v>2120</v>
      </c>
      <c r="C292" s="92" t="s">
        <v>426</v>
      </c>
      <c r="E292" s="92" t="s">
        <v>2514</v>
      </c>
      <c r="F292" s="92" t="s">
        <v>391</v>
      </c>
      <c r="G292" s="151">
        <v>41093</v>
      </c>
      <c r="H292" s="108">
        <v>3</v>
      </c>
      <c r="I292" s="108">
        <v>7</v>
      </c>
      <c r="J292" s="107">
        <v>2012</v>
      </c>
      <c r="K292" s="92" t="s">
        <v>30</v>
      </c>
      <c r="L292" s="92" t="s">
        <v>2119</v>
      </c>
      <c r="M292" s="92" t="s">
        <v>348</v>
      </c>
      <c r="N292" s="432">
        <v>4135.9997731011408</v>
      </c>
      <c r="P292" s="233"/>
      <c r="Q292" s="91">
        <v>3</v>
      </c>
      <c r="R292" s="106">
        <f t="shared" si="38"/>
        <v>114.86110480836503</v>
      </c>
      <c r="S292" s="105">
        <f t="shared" si="39"/>
        <v>3330.9720394425858</v>
      </c>
      <c r="T292" s="105">
        <f t="shared" si="40"/>
        <v>805.02773365855501</v>
      </c>
      <c r="U292" s="91">
        <v>17212</v>
      </c>
      <c r="W292" s="115">
        <f t="shared" si="41"/>
        <v>29</v>
      </c>
    </row>
    <row r="293" spans="1:23" x14ac:dyDescent="0.25">
      <c r="A293" s="91"/>
      <c r="B293" s="91" t="s">
        <v>2120</v>
      </c>
      <c r="C293" s="92" t="s">
        <v>426</v>
      </c>
      <c r="E293" s="92" t="s">
        <v>2521</v>
      </c>
      <c r="F293" s="92" t="s">
        <v>391</v>
      </c>
      <c r="G293" s="151">
        <v>41093</v>
      </c>
      <c r="H293" s="108">
        <v>3</v>
      </c>
      <c r="I293" s="108">
        <v>7</v>
      </c>
      <c r="J293" s="107">
        <v>2012</v>
      </c>
      <c r="K293" s="92" t="s">
        <v>30</v>
      </c>
      <c r="L293" s="92" t="s">
        <v>2119</v>
      </c>
      <c r="M293" s="92" t="s">
        <v>348</v>
      </c>
      <c r="N293" s="432">
        <v>4135.9997731011408</v>
      </c>
      <c r="P293" s="233"/>
      <c r="Q293" s="91">
        <v>3</v>
      </c>
      <c r="R293" s="106">
        <f t="shared" si="38"/>
        <v>114.86110480836503</v>
      </c>
      <c r="S293" s="105">
        <f t="shared" si="39"/>
        <v>3330.9720394425858</v>
      </c>
      <c r="T293" s="105">
        <f t="shared" si="40"/>
        <v>805.02773365855501</v>
      </c>
      <c r="U293" s="91">
        <v>17212</v>
      </c>
      <c r="W293" s="115">
        <f t="shared" si="41"/>
        <v>29</v>
      </c>
    </row>
    <row r="294" spans="1:23" x14ac:dyDescent="0.25">
      <c r="A294" s="91"/>
      <c r="B294" s="91" t="s">
        <v>2120</v>
      </c>
      <c r="C294" s="92" t="s">
        <v>426</v>
      </c>
      <c r="E294" s="92" t="s">
        <v>2515</v>
      </c>
      <c r="F294" s="92" t="s">
        <v>391</v>
      </c>
      <c r="G294" s="151">
        <v>41093</v>
      </c>
      <c r="H294" s="108">
        <v>3</v>
      </c>
      <c r="I294" s="108">
        <v>7</v>
      </c>
      <c r="J294" s="107">
        <v>2012</v>
      </c>
      <c r="K294" s="92" t="s">
        <v>30</v>
      </c>
      <c r="L294" s="92" t="s">
        <v>2119</v>
      </c>
      <c r="M294" s="92" t="s">
        <v>348</v>
      </c>
      <c r="N294" s="432">
        <v>4135.9997731011408</v>
      </c>
      <c r="P294" s="233"/>
      <c r="Q294" s="91">
        <v>3</v>
      </c>
      <c r="R294" s="106">
        <f t="shared" si="38"/>
        <v>114.86110480836503</v>
      </c>
      <c r="S294" s="105">
        <f t="shared" si="39"/>
        <v>3330.9720394425858</v>
      </c>
      <c r="T294" s="105">
        <f t="shared" si="40"/>
        <v>805.02773365855501</v>
      </c>
      <c r="U294" s="91">
        <v>17212</v>
      </c>
      <c r="W294" s="115">
        <f t="shared" si="41"/>
        <v>29</v>
      </c>
    </row>
    <row r="295" spans="1:23" x14ac:dyDescent="0.25">
      <c r="A295" s="91"/>
      <c r="B295" s="91" t="s">
        <v>2120</v>
      </c>
      <c r="C295" s="92" t="s">
        <v>426</v>
      </c>
      <c r="E295" s="92" t="s">
        <v>2520</v>
      </c>
      <c r="F295" s="92" t="s">
        <v>391</v>
      </c>
      <c r="G295" s="151">
        <v>41093</v>
      </c>
      <c r="H295" s="108">
        <v>3</v>
      </c>
      <c r="I295" s="108">
        <v>7</v>
      </c>
      <c r="J295" s="107">
        <v>2012</v>
      </c>
      <c r="K295" s="92" t="s">
        <v>30</v>
      </c>
      <c r="L295" s="92" t="s">
        <v>2119</v>
      </c>
      <c r="M295" s="92" t="s">
        <v>348</v>
      </c>
      <c r="N295" s="432">
        <v>4135.9997731011408</v>
      </c>
      <c r="P295" s="233"/>
      <c r="Q295" s="91">
        <v>3</v>
      </c>
      <c r="R295" s="106">
        <f t="shared" si="38"/>
        <v>114.86110480836503</v>
      </c>
      <c r="S295" s="105">
        <f t="shared" si="39"/>
        <v>3330.9720394425858</v>
      </c>
      <c r="T295" s="105">
        <f t="shared" si="40"/>
        <v>805.02773365855501</v>
      </c>
      <c r="U295" s="91">
        <v>17212</v>
      </c>
      <c r="W295" s="115">
        <f t="shared" si="41"/>
        <v>29</v>
      </c>
    </row>
    <row r="296" spans="1:23" x14ac:dyDescent="0.25">
      <c r="A296" s="91"/>
      <c r="B296" s="91" t="s">
        <v>2120</v>
      </c>
      <c r="C296" s="92" t="s">
        <v>426</v>
      </c>
      <c r="E296" s="92" t="s">
        <v>2516</v>
      </c>
      <c r="F296" s="92" t="s">
        <v>391</v>
      </c>
      <c r="G296" s="151">
        <v>41093</v>
      </c>
      <c r="H296" s="108">
        <v>3</v>
      </c>
      <c r="I296" s="108">
        <v>7</v>
      </c>
      <c r="J296" s="107">
        <v>2012</v>
      </c>
      <c r="K296" s="92" t="s">
        <v>30</v>
      </c>
      <c r="L296" s="92" t="s">
        <v>2119</v>
      </c>
      <c r="M296" s="92" t="s">
        <v>348</v>
      </c>
      <c r="N296" s="432">
        <v>4135.9997731011408</v>
      </c>
      <c r="P296" s="233"/>
      <c r="Q296" s="91">
        <v>3</v>
      </c>
      <c r="R296" s="106">
        <f t="shared" si="38"/>
        <v>114.86110480836503</v>
      </c>
      <c r="S296" s="105">
        <f t="shared" si="39"/>
        <v>3330.9720394425858</v>
      </c>
      <c r="T296" s="105">
        <f t="shared" si="40"/>
        <v>805.02773365855501</v>
      </c>
      <c r="U296" s="91">
        <v>17212</v>
      </c>
      <c r="W296" s="115">
        <f t="shared" si="41"/>
        <v>29</v>
      </c>
    </row>
    <row r="297" spans="1:23" x14ac:dyDescent="0.25">
      <c r="A297" s="91"/>
      <c r="B297" s="91" t="s">
        <v>2120</v>
      </c>
      <c r="C297" s="92" t="s">
        <v>426</v>
      </c>
      <c r="E297" s="92" t="s">
        <v>2518</v>
      </c>
      <c r="F297" s="92" t="s">
        <v>391</v>
      </c>
      <c r="G297" s="151">
        <v>41093</v>
      </c>
      <c r="H297" s="108">
        <v>3</v>
      </c>
      <c r="I297" s="108">
        <v>7</v>
      </c>
      <c r="J297" s="107">
        <v>2012</v>
      </c>
      <c r="K297" s="92" t="s">
        <v>30</v>
      </c>
      <c r="L297" s="92" t="s">
        <v>2119</v>
      </c>
      <c r="M297" s="92" t="s">
        <v>348</v>
      </c>
      <c r="N297" s="432">
        <v>4135.9997731011408</v>
      </c>
      <c r="P297" s="233"/>
      <c r="Q297" s="91">
        <v>3</v>
      </c>
      <c r="R297" s="106">
        <f t="shared" si="38"/>
        <v>114.86110480836503</v>
      </c>
      <c r="S297" s="105">
        <f t="shared" si="39"/>
        <v>3330.9720394425858</v>
      </c>
      <c r="T297" s="105">
        <f t="shared" si="40"/>
        <v>805.02773365855501</v>
      </c>
      <c r="U297" s="91">
        <v>17212</v>
      </c>
      <c r="W297" s="115">
        <f t="shared" si="41"/>
        <v>29</v>
      </c>
    </row>
    <row r="298" spans="1:23" x14ac:dyDescent="0.25">
      <c r="B298" s="91" t="s">
        <v>2120</v>
      </c>
      <c r="C298" s="92" t="s">
        <v>426</v>
      </c>
      <c r="E298" s="92" t="s">
        <v>2519</v>
      </c>
      <c r="F298" s="92" t="s">
        <v>391</v>
      </c>
      <c r="G298" s="151">
        <v>41093</v>
      </c>
      <c r="H298" s="108">
        <v>3</v>
      </c>
      <c r="I298" s="108">
        <v>7</v>
      </c>
      <c r="J298" s="107">
        <v>2012</v>
      </c>
      <c r="K298" s="92" t="s">
        <v>30</v>
      </c>
      <c r="L298" s="92" t="s">
        <v>2119</v>
      </c>
      <c r="M298" s="92" t="s">
        <v>348</v>
      </c>
      <c r="N298" s="432">
        <v>4135.9997731011408</v>
      </c>
      <c r="P298" s="233"/>
      <c r="Q298" s="91">
        <v>3</v>
      </c>
      <c r="R298" s="106">
        <f t="shared" si="38"/>
        <v>114.86110480836503</v>
      </c>
      <c r="S298" s="105">
        <f t="shared" si="39"/>
        <v>3330.9720394425858</v>
      </c>
      <c r="T298" s="105">
        <f t="shared" si="40"/>
        <v>805.02773365855501</v>
      </c>
      <c r="U298" s="91">
        <v>17212</v>
      </c>
      <c r="W298" s="115">
        <f t="shared" si="41"/>
        <v>29</v>
      </c>
    </row>
    <row r="299" spans="1:23" x14ac:dyDescent="0.25">
      <c r="B299" s="92" t="s">
        <v>2131</v>
      </c>
      <c r="C299" s="92" t="s">
        <v>2132</v>
      </c>
      <c r="D299" s="92">
        <v>35439</v>
      </c>
      <c r="F299" s="92" t="s">
        <v>391</v>
      </c>
      <c r="G299" s="151">
        <v>41093</v>
      </c>
      <c r="H299" s="108">
        <v>3</v>
      </c>
      <c r="I299" s="108">
        <v>7</v>
      </c>
      <c r="J299" s="107">
        <v>2012</v>
      </c>
      <c r="K299" s="92" t="s">
        <v>30</v>
      </c>
      <c r="L299" s="92" t="s">
        <v>2119</v>
      </c>
      <c r="M299" s="92" t="s">
        <v>348</v>
      </c>
      <c r="N299" s="432">
        <v>46977.684399999998</v>
      </c>
      <c r="P299" s="233"/>
      <c r="Q299" s="91">
        <v>3</v>
      </c>
      <c r="R299" s="106">
        <f t="shared" si="38"/>
        <v>1304.9078999999999</v>
      </c>
      <c r="S299" s="105">
        <f t="shared" si="39"/>
        <v>37842.329099999995</v>
      </c>
      <c r="T299" s="105">
        <f t="shared" si="40"/>
        <v>9135.3553000000029</v>
      </c>
      <c r="U299" s="91">
        <v>17212</v>
      </c>
      <c r="W299" s="115">
        <f t="shared" si="41"/>
        <v>29</v>
      </c>
    </row>
    <row r="300" spans="1:23" x14ac:dyDescent="0.25">
      <c r="A300" s="92" t="s">
        <v>2140</v>
      </c>
      <c r="B300" s="92" t="s">
        <v>2131</v>
      </c>
      <c r="C300" s="92" t="s">
        <v>2132</v>
      </c>
      <c r="D300" s="92">
        <v>35439</v>
      </c>
      <c r="F300" s="92" t="s">
        <v>391</v>
      </c>
      <c r="G300" s="151">
        <v>41093</v>
      </c>
      <c r="H300" s="108">
        <v>3</v>
      </c>
      <c r="I300" s="108">
        <v>7</v>
      </c>
      <c r="J300" s="107">
        <v>2012</v>
      </c>
      <c r="K300" s="92" t="s">
        <v>30</v>
      </c>
      <c r="L300" s="92" t="s">
        <v>2119</v>
      </c>
      <c r="M300" s="92" t="s">
        <v>348</v>
      </c>
      <c r="N300" s="432">
        <v>46977.684399999998</v>
      </c>
      <c r="P300" s="233"/>
      <c r="Q300" s="91">
        <v>3</v>
      </c>
      <c r="R300" s="106">
        <f t="shared" si="38"/>
        <v>1304.9078999999999</v>
      </c>
      <c r="S300" s="105">
        <f t="shared" si="39"/>
        <v>37842.329099999995</v>
      </c>
      <c r="T300" s="105">
        <f t="shared" si="40"/>
        <v>9135.3553000000029</v>
      </c>
      <c r="U300" s="91">
        <v>17212</v>
      </c>
      <c r="W300" s="115">
        <f t="shared" si="41"/>
        <v>29</v>
      </c>
    </row>
    <row r="301" spans="1:23" x14ac:dyDescent="0.25">
      <c r="B301" s="152" t="s">
        <v>2134</v>
      </c>
      <c r="C301" s="92" t="s">
        <v>2133</v>
      </c>
      <c r="D301" s="92" t="s">
        <v>2135</v>
      </c>
      <c r="E301" s="92" t="s">
        <v>2139</v>
      </c>
      <c r="F301" s="92" t="s">
        <v>391</v>
      </c>
      <c r="G301" s="151">
        <v>41120</v>
      </c>
      <c r="H301" s="108">
        <v>30</v>
      </c>
      <c r="I301" s="108">
        <v>7</v>
      </c>
      <c r="J301" s="107">
        <v>2012</v>
      </c>
      <c r="K301" s="92" t="s">
        <v>30</v>
      </c>
      <c r="L301" s="92" t="s">
        <v>2138</v>
      </c>
      <c r="M301" s="92" t="s">
        <v>348</v>
      </c>
      <c r="N301" s="106">
        <v>23223.200000000001</v>
      </c>
      <c r="Q301" s="103">
        <v>3</v>
      </c>
      <c r="R301" s="106">
        <f t="shared" si="38"/>
        <v>645.06111111111113</v>
      </c>
      <c r="S301" s="105">
        <f t="shared" si="39"/>
        <v>18706.772222222222</v>
      </c>
      <c r="T301" s="105">
        <f t="shared" si="40"/>
        <v>4516.4277777777788</v>
      </c>
      <c r="U301" s="91">
        <v>17320</v>
      </c>
      <c r="W301" s="115">
        <f t="shared" si="41"/>
        <v>29</v>
      </c>
    </row>
    <row r="302" spans="1:23" ht="31.5" x14ac:dyDescent="0.25">
      <c r="B302" s="152" t="s">
        <v>2136</v>
      </c>
      <c r="C302" s="152"/>
      <c r="D302" s="152" t="s">
        <v>2137</v>
      </c>
      <c r="F302" s="92" t="s">
        <v>391</v>
      </c>
      <c r="G302" s="151">
        <v>41120</v>
      </c>
      <c r="H302" s="108">
        <v>30</v>
      </c>
      <c r="I302" s="108">
        <v>7</v>
      </c>
      <c r="J302" s="107">
        <v>2012</v>
      </c>
      <c r="K302" s="92" t="s">
        <v>30</v>
      </c>
      <c r="L302" s="92" t="s">
        <v>2138</v>
      </c>
      <c r="M302" s="92" t="s">
        <v>348</v>
      </c>
      <c r="N302" s="106">
        <v>7180.4</v>
      </c>
      <c r="Q302" s="103">
        <v>3</v>
      </c>
      <c r="R302" s="106">
        <f t="shared" si="38"/>
        <v>199.42777777777778</v>
      </c>
      <c r="S302" s="105">
        <f t="shared" si="39"/>
        <v>5783.4055555555551</v>
      </c>
      <c r="T302" s="105">
        <f t="shared" si="40"/>
        <v>1396.9944444444445</v>
      </c>
      <c r="U302" s="91">
        <v>17320</v>
      </c>
      <c r="W302" s="115">
        <f t="shared" si="41"/>
        <v>29</v>
      </c>
    </row>
    <row r="303" spans="1:23" x14ac:dyDescent="0.25">
      <c r="B303" s="152"/>
      <c r="C303" s="152"/>
      <c r="D303" s="152"/>
      <c r="G303" s="151"/>
      <c r="W303" s="115"/>
    </row>
    <row r="304" spans="1:23" x14ac:dyDescent="0.25">
      <c r="A304" s="91"/>
      <c r="B304" s="152" t="s">
        <v>385</v>
      </c>
      <c r="C304" s="92" t="s">
        <v>503</v>
      </c>
      <c r="D304" s="92" t="s">
        <v>2184</v>
      </c>
      <c r="E304" s="512" t="s">
        <v>2185</v>
      </c>
      <c r="F304" s="513" t="s">
        <v>355</v>
      </c>
      <c r="G304" s="514">
        <v>41190</v>
      </c>
      <c r="H304" s="108">
        <v>8</v>
      </c>
      <c r="I304" s="108">
        <v>10</v>
      </c>
      <c r="J304" s="107">
        <v>2012</v>
      </c>
      <c r="K304" s="92" t="s">
        <v>350</v>
      </c>
      <c r="L304" s="513" t="s">
        <v>2186</v>
      </c>
      <c r="M304" s="92" t="s">
        <v>348</v>
      </c>
      <c r="N304" s="515">
        <v>6440</v>
      </c>
      <c r="Q304" s="103">
        <v>3</v>
      </c>
      <c r="R304" s="106">
        <f>(((N304)-1)/3)/12</f>
        <v>178.86111111111111</v>
      </c>
      <c r="S304" s="105">
        <f>R304*W304</f>
        <v>4650.3888888888887</v>
      </c>
      <c r="T304" s="105">
        <f>N304-S304</f>
        <v>1789.6111111111113</v>
      </c>
      <c r="U304" s="359">
        <v>17565</v>
      </c>
      <c r="W304" s="115">
        <f>IF((DATEDIF(G304,W$4,"m"))&gt;=36,36,(DATEDIF(G304,W$4,"m")))</f>
        <v>26</v>
      </c>
    </row>
    <row r="305" spans="1:24" x14ac:dyDescent="0.25">
      <c r="N305" s="338">
        <f>SUM(N279:N304)</f>
        <v>547447.76879999985</v>
      </c>
      <c r="R305" s="338">
        <f>SUM(R279:R304)</f>
        <v>15206.188022222228</v>
      </c>
      <c r="S305" s="338">
        <f>SUM(S279:S304)</f>
        <v>440442.86931111087</v>
      </c>
      <c r="T305" s="338">
        <f>SUM(T279:T304)</f>
        <v>107004.89948888891</v>
      </c>
      <c r="W305" s="115"/>
    </row>
    <row r="306" spans="1:24" x14ac:dyDescent="0.25">
      <c r="N306" s="337"/>
      <c r="P306" s="153">
        <f>+N275+N305</f>
        <v>13864520.982489964</v>
      </c>
      <c r="R306" s="337"/>
      <c r="S306" s="337"/>
      <c r="T306" s="337"/>
      <c r="W306" s="115"/>
    </row>
    <row r="307" spans="1:24" x14ac:dyDescent="0.25">
      <c r="B307" s="92" t="s">
        <v>2362</v>
      </c>
      <c r="C307" s="92" t="s">
        <v>2196</v>
      </c>
      <c r="D307" s="92" t="s">
        <v>2363</v>
      </c>
      <c r="E307" s="92" t="s">
        <v>2197</v>
      </c>
      <c r="F307" s="92" t="s">
        <v>2198</v>
      </c>
      <c r="G307" s="151">
        <v>41366</v>
      </c>
      <c r="L307" s="92" t="s">
        <v>2199</v>
      </c>
      <c r="N307" s="337">
        <v>992749.88</v>
      </c>
      <c r="P307" s="233">
        <f>+P306-P305</f>
        <v>13864520.982489964</v>
      </c>
      <c r="Q307" s="103">
        <v>3</v>
      </c>
      <c r="R307" s="106">
        <f t="shared" ref="R307" si="42">(((N307)-1)/3)/12</f>
        <v>27576.357777777779</v>
      </c>
      <c r="S307" s="105">
        <f t="shared" ref="S307" si="43">R307*W307</f>
        <v>551527.1555555556</v>
      </c>
      <c r="T307" s="105">
        <f t="shared" ref="T307:T315" si="44">N307-S307</f>
        <v>441222.72444444441</v>
      </c>
      <c r="U307" s="359">
        <v>18050</v>
      </c>
      <c r="W307" s="115">
        <f t="shared" ref="W307:W321" si="45">IF((DATEDIF(G307,W$4,"m"))&gt;=36,36,(DATEDIF(G307,W$4,"m")))</f>
        <v>20</v>
      </c>
    </row>
    <row r="308" spans="1:24" ht="31.5" x14ac:dyDescent="0.25">
      <c r="B308" s="511" t="s">
        <v>2202</v>
      </c>
      <c r="F308" s="92" t="s">
        <v>2200</v>
      </c>
      <c r="G308" s="514">
        <v>41408</v>
      </c>
      <c r="H308" s="108">
        <v>14</v>
      </c>
      <c r="I308" s="108">
        <v>5</v>
      </c>
      <c r="J308" s="107">
        <v>2013</v>
      </c>
      <c r="K308" s="92" t="s">
        <v>30</v>
      </c>
      <c r="L308" s="152" t="s">
        <v>2201</v>
      </c>
      <c r="M308" s="92" t="s">
        <v>348</v>
      </c>
      <c r="N308" s="106">
        <v>981901.6</v>
      </c>
      <c r="Q308" s="103">
        <v>3</v>
      </c>
      <c r="R308" s="106">
        <f t="shared" ref="R308:R315" si="46">(((N308)-1)/3)/12</f>
        <v>27275.016666666666</v>
      </c>
      <c r="S308" s="105">
        <f t="shared" ref="S308:S315" si="47">R308*W308</f>
        <v>518225.31666666665</v>
      </c>
      <c r="T308" s="105">
        <f t="shared" si="44"/>
        <v>463676.28333333333</v>
      </c>
      <c r="U308" s="368" t="s">
        <v>2203</v>
      </c>
      <c r="W308" s="115">
        <f t="shared" si="45"/>
        <v>19</v>
      </c>
    </row>
    <row r="309" spans="1:24" ht="39" x14ac:dyDescent="0.25">
      <c r="B309" s="511" t="s">
        <v>2207</v>
      </c>
      <c r="C309" s="92" t="s">
        <v>2204</v>
      </c>
      <c r="D309" s="92" t="s">
        <v>2205</v>
      </c>
      <c r="E309" s="92" t="s">
        <v>2208</v>
      </c>
      <c r="F309" s="92" t="s">
        <v>2214</v>
      </c>
      <c r="G309" s="514">
        <v>41416</v>
      </c>
      <c r="H309" s="108">
        <v>22</v>
      </c>
      <c r="I309" s="108">
        <v>5</v>
      </c>
      <c r="J309" s="107">
        <v>2013</v>
      </c>
      <c r="K309" s="92" t="s">
        <v>30</v>
      </c>
      <c r="L309" s="152" t="s">
        <v>2215</v>
      </c>
      <c r="M309" s="92" t="s">
        <v>348</v>
      </c>
      <c r="N309" s="106">
        <v>62473.305899999999</v>
      </c>
      <c r="Q309" s="103">
        <v>3</v>
      </c>
      <c r="R309" s="106">
        <f t="shared" si="46"/>
        <v>1735.3418305555554</v>
      </c>
      <c r="S309" s="105">
        <f t="shared" si="47"/>
        <v>32971.494780555549</v>
      </c>
      <c r="T309" s="105">
        <f t="shared" si="44"/>
        <v>29501.81111944445</v>
      </c>
      <c r="U309" s="368" t="s">
        <v>2216</v>
      </c>
      <c r="W309" s="115">
        <f t="shared" si="45"/>
        <v>19</v>
      </c>
    </row>
    <row r="310" spans="1:24" ht="39" x14ac:dyDescent="0.25">
      <c r="B310" s="511" t="s">
        <v>2207</v>
      </c>
      <c r="C310" s="92" t="s">
        <v>2204</v>
      </c>
      <c r="D310" s="92" t="s">
        <v>2205</v>
      </c>
      <c r="E310" s="92" t="s">
        <v>2209</v>
      </c>
      <c r="F310" s="92" t="s">
        <v>2214</v>
      </c>
      <c r="G310" s="514">
        <v>41416</v>
      </c>
      <c r="H310" s="108">
        <v>22</v>
      </c>
      <c r="I310" s="108">
        <v>5</v>
      </c>
      <c r="J310" s="107">
        <v>2013</v>
      </c>
      <c r="K310" s="92" t="s">
        <v>30</v>
      </c>
      <c r="L310" s="152" t="s">
        <v>2215</v>
      </c>
      <c r="M310" s="92" t="s">
        <v>348</v>
      </c>
      <c r="N310" s="106">
        <v>62473.305899999999</v>
      </c>
      <c r="Q310" s="103">
        <v>3</v>
      </c>
      <c r="R310" s="106">
        <f t="shared" si="46"/>
        <v>1735.3418305555554</v>
      </c>
      <c r="S310" s="105">
        <f t="shared" si="47"/>
        <v>32971.494780555549</v>
      </c>
      <c r="T310" s="105">
        <f t="shared" si="44"/>
        <v>29501.81111944445</v>
      </c>
      <c r="U310" s="368" t="s">
        <v>2216</v>
      </c>
      <c r="W310" s="115">
        <f t="shared" si="45"/>
        <v>19</v>
      </c>
    </row>
    <row r="311" spans="1:24" ht="39" x14ac:dyDescent="0.25">
      <c r="B311" s="511" t="s">
        <v>2207</v>
      </c>
      <c r="C311" s="92" t="s">
        <v>2204</v>
      </c>
      <c r="D311" s="92" t="s">
        <v>2205</v>
      </c>
      <c r="E311" s="92" t="s">
        <v>2210</v>
      </c>
      <c r="F311" s="92" t="s">
        <v>2214</v>
      </c>
      <c r="G311" s="514">
        <v>41416</v>
      </c>
      <c r="H311" s="108">
        <v>22</v>
      </c>
      <c r="I311" s="108">
        <v>5</v>
      </c>
      <c r="J311" s="107">
        <v>2013</v>
      </c>
      <c r="K311" s="92" t="s">
        <v>30</v>
      </c>
      <c r="L311" s="152" t="s">
        <v>2215</v>
      </c>
      <c r="M311" s="92" t="s">
        <v>348</v>
      </c>
      <c r="N311" s="106">
        <v>62473.305899999999</v>
      </c>
      <c r="Q311" s="103">
        <v>3</v>
      </c>
      <c r="R311" s="106">
        <f t="shared" si="46"/>
        <v>1735.3418305555554</v>
      </c>
      <c r="S311" s="105">
        <f t="shared" si="47"/>
        <v>32971.494780555549</v>
      </c>
      <c r="T311" s="105">
        <f t="shared" si="44"/>
        <v>29501.81111944445</v>
      </c>
      <c r="U311" s="368" t="s">
        <v>2216</v>
      </c>
      <c r="W311" s="115">
        <f t="shared" si="45"/>
        <v>19</v>
      </c>
    </row>
    <row r="312" spans="1:24" ht="39" x14ac:dyDescent="0.25">
      <c r="B312" s="511" t="s">
        <v>2207</v>
      </c>
      <c r="C312" s="92" t="s">
        <v>2204</v>
      </c>
      <c r="D312" s="92" t="s">
        <v>2205</v>
      </c>
      <c r="E312" s="92" t="s">
        <v>2211</v>
      </c>
      <c r="F312" s="92" t="s">
        <v>2214</v>
      </c>
      <c r="G312" s="514">
        <v>41416</v>
      </c>
      <c r="H312" s="108">
        <v>22</v>
      </c>
      <c r="I312" s="108">
        <v>5</v>
      </c>
      <c r="J312" s="107">
        <v>2013</v>
      </c>
      <c r="K312" s="92" t="s">
        <v>30</v>
      </c>
      <c r="L312" s="152" t="s">
        <v>2215</v>
      </c>
      <c r="M312" s="92" t="s">
        <v>348</v>
      </c>
      <c r="N312" s="106">
        <v>62473.305899999999</v>
      </c>
      <c r="Q312" s="103">
        <v>3</v>
      </c>
      <c r="R312" s="106">
        <f t="shared" si="46"/>
        <v>1735.3418305555554</v>
      </c>
      <c r="S312" s="105">
        <f t="shared" si="47"/>
        <v>32971.494780555549</v>
      </c>
      <c r="T312" s="105">
        <f t="shared" si="44"/>
        <v>29501.81111944445</v>
      </c>
      <c r="U312" s="368" t="s">
        <v>2216</v>
      </c>
      <c r="W312" s="115">
        <f t="shared" si="45"/>
        <v>19</v>
      </c>
    </row>
    <row r="313" spans="1:24" ht="39" x14ac:dyDescent="0.25">
      <c r="B313" s="511" t="s">
        <v>2207</v>
      </c>
      <c r="C313" s="92" t="s">
        <v>2204</v>
      </c>
      <c r="D313" s="92" t="s">
        <v>2205</v>
      </c>
      <c r="E313" s="92" t="s">
        <v>2212</v>
      </c>
      <c r="F313" s="92" t="s">
        <v>2214</v>
      </c>
      <c r="G313" s="514">
        <v>41416</v>
      </c>
      <c r="H313" s="108">
        <v>22</v>
      </c>
      <c r="I313" s="108">
        <v>5</v>
      </c>
      <c r="J313" s="107">
        <v>2013</v>
      </c>
      <c r="K313" s="92" t="s">
        <v>30</v>
      </c>
      <c r="L313" s="152" t="s">
        <v>2215</v>
      </c>
      <c r="M313" s="92" t="s">
        <v>348</v>
      </c>
      <c r="N313" s="106">
        <v>62473.305899999999</v>
      </c>
      <c r="Q313" s="103">
        <v>3</v>
      </c>
      <c r="R313" s="106">
        <f t="shared" si="46"/>
        <v>1735.3418305555554</v>
      </c>
      <c r="S313" s="105">
        <f t="shared" si="47"/>
        <v>32971.494780555549</v>
      </c>
      <c r="T313" s="105">
        <f t="shared" si="44"/>
        <v>29501.81111944445</v>
      </c>
      <c r="U313" s="368" t="s">
        <v>2216</v>
      </c>
      <c r="W313" s="115">
        <f t="shared" si="45"/>
        <v>19</v>
      </c>
    </row>
    <row r="314" spans="1:24" ht="39" x14ac:dyDescent="0.25">
      <c r="B314" s="511" t="s">
        <v>2207</v>
      </c>
      <c r="C314" s="92" t="s">
        <v>2204</v>
      </c>
      <c r="D314" s="92" t="s">
        <v>2205</v>
      </c>
      <c r="E314" s="92" t="s">
        <v>2213</v>
      </c>
      <c r="F314" s="92" t="s">
        <v>2214</v>
      </c>
      <c r="G314" s="514">
        <v>41416</v>
      </c>
      <c r="H314" s="108">
        <v>22</v>
      </c>
      <c r="I314" s="108">
        <v>5</v>
      </c>
      <c r="J314" s="107">
        <v>2013</v>
      </c>
      <c r="K314" s="92" t="s">
        <v>30</v>
      </c>
      <c r="L314" s="152" t="s">
        <v>2215</v>
      </c>
      <c r="M314" s="92" t="s">
        <v>348</v>
      </c>
      <c r="N314" s="106">
        <v>62473.305899999999</v>
      </c>
      <c r="Q314" s="103">
        <v>3</v>
      </c>
      <c r="R314" s="106">
        <f t="shared" si="46"/>
        <v>1735.3418305555554</v>
      </c>
      <c r="S314" s="105">
        <f t="shared" si="47"/>
        <v>32971.494780555549</v>
      </c>
      <c r="T314" s="105">
        <f t="shared" si="44"/>
        <v>29501.81111944445</v>
      </c>
      <c r="U314" s="368" t="s">
        <v>2216</v>
      </c>
      <c r="W314" s="115">
        <f t="shared" si="45"/>
        <v>19</v>
      </c>
    </row>
    <row r="315" spans="1:24" ht="31.5" x14ac:dyDescent="0.25">
      <c r="B315" s="511" t="s">
        <v>2217</v>
      </c>
      <c r="C315" s="511" t="s">
        <v>2218</v>
      </c>
      <c r="D315" s="92" t="s">
        <v>2219</v>
      </c>
      <c r="E315" s="92" t="s">
        <v>2220</v>
      </c>
      <c r="F315" s="513" t="s">
        <v>355</v>
      </c>
      <c r="G315" s="514">
        <v>41418</v>
      </c>
      <c r="H315" s="108">
        <v>24</v>
      </c>
      <c r="I315" s="108">
        <v>5</v>
      </c>
      <c r="J315" s="107">
        <v>2013</v>
      </c>
      <c r="K315" s="92" t="s">
        <v>30</v>
      </c>
      <c r="L315" s="152" t="s">
        <v>2221</v>
      </c>
      <c r="M315" s="92" t="s">
        <v>348</v>
      </c>
      <c r="N315" s="106">
        <v>42400</v>
      </c>
      <c r="Q315" s="103">
        <v>3</v>
      </c>
      <c r="R315" s="106">
        <f t="shared" si="46"/>
        <v>1177.75</v>
      </c>
      <c r="S315" s="105">
        <f t="shared" si="47"/>
        <v>22377.25</v>
      </c>
      <c r="T315" s="105">
        <f t="shared" si="44"/>
        <v>20022.75</v>
      </c>
      <c r="U315" s="368"/>
      <c r="W315" s="115">
        <f t="shared" si="45"/>
        <v>19</v>
      </c>
    </row>
    <row r="316" spans="1:24" x14ac:dyDescent="0.25">
      <c r="N316" s="338">
        <f>SUM(N307:N315)</f>
        <v>2391891.3154000002</v>
      </c>
      <c r="R316" s="338">
        <f>SUM(R308:R315)</f>
        <v>38864.817649999997</v>
      </c>
      <c r="S316" s="338">
        <f>SUM(S308:S315)</f>
        <v>738431.53535000025</v>
      </c>
      <c r="T316" s="338">
        <f>SUM(T308:T315)</f>
        <v>660709.90004999994</v>
      </c>
      <c r="W316" s="115">
        <f t="shared" si="45"/>
        <v>36</v>
      </c>
    </row>
    <row r="317" spans="1:24" x14ac:dyDescent="0.25">
      <c r="B317" s="511"/>
      <c r="C317" s="511"/>
      <c r="N317" s="337"/>
      <c r="R317" s="337"/>
      <c r="S317" s="337"/>
      <c r="T317" s="337"/>
      <c r="W317" s="115">
        <f t="shared" si="45"/>
        <v>36</v>
      </c>
    </row>
    <row r="318" spans="1:24" s="171" customFormat="1" x14ac:dyDescent="0.25">
      <c r="A318" s="174"/>
      <c r="B318" s="174" t="s">
        <v>2223</v>
      </c>
      <c r="C318" s="174" t="s">
        <v>2224</v>
      </c>
      <c r="D318" s="174" t="s">
        <v>2225</v>
      </c>
      <c r="E318" s="174" t="s">
        <v>2229</v>
      </c>
      <c r="F318" s="174" t="s">
        <v>2226</v>
      </c>
      <c r="G318" s="204">
        <v>41428</v>
      </c>
      <c r="H318" s="176">
        <v>3</v>
      </c>
      <c r="I318" s="176">
        <v>6</v>
      </c>
      <c r="J318" s="175">
        <v>2013</v>
      </c>
      <c r="K318" s="210" t="s">
        <v>30</v>
      </c>
      <c r="L318" s="210" t="s">
        <v>2227</v>
      </c>
      <c r="M318" s="210" t="s">
        <v>649</v>
      </c>
      <c r="N318" s="160">
        <v>102512.5</v>
      </c>
      <c r="O318" s="173"/>
      <c r="Q318" s="103">
        <v>3</v>
      </c>
      <c r="R318" s="106">
        <f>(((N318)-1)/3)/12</f>
        <v>2847.5416666666665</v>
      </c>
      <c r="S318" s="105">
        <f>R318*W318</f>
        <v>51255.75</v>
      </c>
      <c r="T318" s="105">
        <f>N318-S318</f>
        <v>51256.75</v>
      </c>
      <c r="U318" s="205" t="s">
        <v>2228</v>
      </c>
      <c r="V318" s="205"/>
      <c r="W318" s="115">
        <f t="shared" si="45"/>
        <v>18</v>
      </c>
      <c r="X318" s="219"/>
    </row>
    <row r="319" spans="1:24" s="171" customFormat="1" x14ac:dyDescent="0.25">
      <c r="A319" s="174"/>
      <c r="B319" s="174" t="s">
        <v>2223</v>
      </c>
      <c r="C319" s="174" t="s">
        <v>2224</v>
      </c>
      <c r="D319" s="174" t="s">
        <v>2225</v>
      </c>
      <c r="E319" s="174" t="s">
        <v>2230</v>
      </c>
      <c r="F319" s="174" t="s">
        <v>2226</v>
      </c>
      <c r="G319" s="204">
        <v>41428</v>
      </c>
      <c r="H319" s="176">
        <v>3</v>
      </c>
      <c r="I319" s="176">
        <v>6</v>
      </c>
      <c r="J319" s="175">
        <v>2013</v>
      </c>
      <c r="K319" s="210" t="s">
        <v>30</v>
      </c>
      <c r="L319" s="210" t="s">
        <v>2227</v>
      </c>
      <c r="M319" s="210" t="s">
        <v>649</v>
      </c>
      <c r="N319" s="160">
        <v>102512.5</v>
      </c>
      <c r="O319" s="173"/>
      <c r="Q319" s="103">
        <v>3</v>
      </c>
      <c r="R319" s="106">
        <f>(((N319)-1)/3)/12</f>
        <v>2847.5416666666665</v>
      </c>
      <c r="S319" s="105">
        <f>R319*W319</f>
        <v>51255.75</v>
      </c>
      <c r="T319" s="105">
        <f>N319-S319</f>
        <v>51256.75</v>
      </c>
      <c r="U319" s="205" t="s">
        <v>2228</v>
      </c>
      <c r="V319" s="205"/>
      <c r="W319" s="115">
        <f t="shared" si="45"/>
        <v>18</v>
      </c>
      <c r="X319" s="219"/>
    </row>
    <row r="320" spans="1:24" s="171" customFormat="1" x14ac:dyDescent="0.25">
      <c r="A320" s="174"/>
      <c r="B320" s="174" t="s">
        <v>2223</v>
      </c>
      <c r="C320" s="174" t="s">
        <v>2224</v>
      </c>
      <c r="D320" s="174" t="s">
        <v>2225</v>
      </c>
      <c r="E320" s="174" t="s">
        <v>2231</v>
      </c>
      <c r="F320" s="174" t="s">
        <v>2226</v>
      </c>
      <c r="G320" s="204">
        <v>41428</v>
      </c>
      <c r="H320" s="176">
        <v>3</v>
      </c>
      <c r="I320" s="176">
        <v>6</v>
      </c>
      <c r="J320" s="175">
        <v>2013</v>
      </c>
      <c r="K320" s="210" t="s">
        <v>30</v>
      </c>
      <c r="L320" s="210" t="s">
        <v>2227</v>
      </c>
      <c r="M320" s="210" t="s">
        <v>649</v>
      </c>
      <c r="N320" s="160">
        <v>102512.5</v>
      </c>
      <c r="O320" s="173"/>
      <c r="Q320" s="103">
        <v>3</v>
      </c>
      <c r="R320" s="106">
        <f>(((N320)-1)/3)/12</f>
        <v>2847.5416666666665</v>
      </c>
      <c r="S320" s="105">
        <f>R320*W320</f>
        <v>51255.75</v>
      </c>
      <c r="T320" s="105">
        <f>N320-S320</f>
        <v>51256.75</v>
      </c>
      <c r="U320" s="205" t="s">
        <v>2228</v>
      </c>
      <c r="V320" s="205"/>
      <c r="W320" s="115">
        <f t="shared" si="45"/>
        <v>18</v>
      </c>
      <c r="X320" s="219"/>
    </row>
    <row r="321" spans="1:24" s="171" customFormat="1" x14ac:dyDescent="0.25">
      <c r="A321" s="174"/>
      <c r="B321" s="174" t="s">
        <v>2223</v>
      </c>
      <c r="C321" s="174" t="s">
        <v>2224</v>
      </c>
      <c r="D321" s="174" t="s">
        <v>2225</v>
      </c>
      <c r="E321" s="174" t="s">
        <v>2232</v>
      </c>
      <c r="F321" s="174" t="s">
        <v>2226</v>
      </c>
      <c r="G321" s="204">
        <v>41428</v>
      </c>
      <c r="H321" s="176">
        <v>3</v>
      </c>
      <c r="I321" s="176">
        <v>6</v>
      </c>
      <c r="J321" s="175">
        <v>2013</v>
      </c>
      <c r="K321" s="210" t="s">
        <v>30</v>
      </c>
      <c r="L321" s="210" t="s">
        <v>2227</v>
      </c>
      <c r="M321" s="210" t="s">
        <v>649</v>
      </c>
      <c r="N321" s="160">
        <v>102512.5</v>
      </c>
      <c r="O321" s="173"/>
      <c r="Q321" s="103">
        <v>3</v>
      </c>
      <c r="R321" s="106">
        <f>(((N321)-1)/3)/12</f>
        <v>2847.5416666666665</v>
      </c>
      <c r="S321" s="105">
        <f>R321*W321</f>
        <v>51255.75</v>
      </c>
      <c r="T321" s="105">
        <f>N321-S321</f>
        <v>51256.75</v>
      </c>
      <c r="U321" s="205" t="s">
        <v>2228</v>
      </c>
      <c r="V321" s="205"/>
      <c r="W321" s="115">
        <f t="shared" si="45"/>
        <v>18</v>
      </c>
      <c r="X321" s="219"/>
    </row>
    <row r="322" spans="1:24" x14ac:dyDescent="0.25">
      <c r="B322" s="511"/>
      <c r="C322" s="511"/>
      <c r="N322" s="337"/>
      <c r="R322" s="337"/>
      <c r="S322" s="337"/>
      <c r="T322" s="337"/>
      <c r="W322" s="115"/>
    </row>
    <row r="323" spans="1:24" x14ac:dyDescent="0.25">
      <c r="B323" s="516" t="s">
        <v>2222</v>
      </c>
      <c r="C323" s="516"/>
      <c r="G323" s="151"/>
      <c r="Q323" s="103">
        <v>3</v>
      </c>
      <c r="R323" s="106">
        <v>0</v>
      </c>
      <c r="S323" s="105">
        <f>R323*W323</f>
        <v>0</v>
      </c>
      <c r="T323" s="105">
        <f>N323-S323</f>
        <v>0</v>
      </c>
      <c r="U323" s="368"/>
      <c r="W323" s="115">
        <f>IF((DATEDIF(G323,W$4,"m"))&gt;=36,36,(DATEDIF(G323,W$4,"m")))</f>
        <v>36</v>
      </c>
    </row>
    <row r="324" spans="1:24" x14ac:dyDescent="0.25">
      <c r="N324" s="338">
        <f>SUM(N318:N323)</f>
        <v>410050</v>
      </c>
      <c r="R324" s="338">
        <f>SUM(R318:R323)</f>
        <v>11390.166666666666</v>
      </c>
      <c r="S324" s="338">
        <f>SUM(S318:S323)</f>
        <v>205023</v>
      </c>
      <c r="T324" s="338">
        <f>SUM(T318:T323)</f>
        <v>205027</v>
      </c>
      <c r="W324" s="115"/>
    </row>
    <row r="325" spans="1:24" x14ac:dyDescent="0.25">
      <c r="N325" s="337"/>
      <c r="R325" s="337"/>
      <c r="S325" s="337"/>
      <c r="T325" s="337"/>
      <c r="W325" s="115"/>
    </row>
    <row r="326" spans="1:24" s="205" customFormat="1" ht="14.25" customHeight="1" x14ac:dyDescent="0.25">
      <c r="A326" s="210"/>
      <c r="B326" s="174" t="s">
        <v>2326</v>
      </c>
      <c r="C326" s="210" t="s">
        <v>2327</v>
      </c>
      <c r="D326" s="210" t="s">
        <v>2328</v>
      </c>
      <c r="E326" s="210"/>
      <c r="F326" s="210" t="s">
        <v>2324</v>
      </c>
      <c r="G326" s="204">
        <v>41915</v>
      </c>
      <c r="H326" s="224">
        <v>3</v>
      </c>
      <c r="I326" s="224">
        <v>10</v>
      </c>
      <c r="J326" s="209">
        <v>2014</v>
      </c>
      <c r="K326" s="210" t="s">
        <v>30</v>
      </c>
      <c r="L326" s="210" t="s">
        <v>2325</v>
      </c>
      <c r="M326" s="210" t="s">
        <v>649</v>
      </c>
      <c r="N326" s="214">
        <v>295127.3</v>
      </c>
      <c r="O326" s="214"/>
      <c r="Q326" s="205">
        <v>3</v>
      </c>
      <c r="R326" s="106">
        <f>(((N326)-1)/3)/12</f>
        <v>8197.9527777777785</v>
      </c>
      <c r="S326" s="105">
        <f>R326*W326</f>
        <v>16395.905555555557</v>
      </c>
      <c r="T326" s="105">
        <f>N326-S326</f>
        <v>278731.39444444445</v>
      </c>
      <c r="U326" s="374" t="s">
        <v>2334</v>
      </c>
      <c r="V326" s="216"/>
      <c r="W326" s="115">
        <f>IF((DATEDIF(G326,W$4,"m"))&gt;=120,120,(DATEDIF(G326,W$4,"m")))</f>
        <v>2</v>
      </c>
    </row>
    <row r="327" spans="1:24" s="171" customFormat="1" x14ac:dyDescent="0.25">
      <c r="A327" s="174"/>
      <c r="B327" s="517" t="s">
        <v>2323</v>
      </c>
      <c r="C327" s="174"/>
      <c r="D327" s="174"/>
      <c r="E327" s="174"/>
      <c r="F327" s="174"/>
      <c r="G327" s="174"/>
      <c r="H327" s="176"/>
      <c r="I327" s="176"/>
      <c r="J327" s="175"/>
      <c r="K327" s="174"/>
      <c r="L327" s="174"/>
      <c r="M327" s="174"/>
      <c r="N327" s="342">
        <f>SUM(N326)</f>
        <v>295127.3</v>
      </c>
      <c r="O327" s="173"/>
      <c r="Q327" s="343"/>
      <c r="R327" s="344">
        <f>SUM(R326)</f>
        <v>8197.9527777777785</v>
      </c>
      <c r="S327" s="344">
        <f>SUM(S326)</f>
        <v>16395.905555555557</v>
      </c>
      <c r="T327" s="344">
        <f>SUM(T326)</f>
        <v>278731.39444444445</v>
      </c>
      <c r="W327" s="115"/>
    </row>
    <row r="328" spans="1:24" x14ac:dyDescent="0.25">
      <c r="N328" s="337"/>
      <c r="R328" s="337"/>
      <c r="S328" s="337"/>
      <c r="T328" s="337"/>
      <c r="W328" s="115"/>
    </row>
    <row r="329" spans="1:24" s="205" customFormat="1" ht="14.25" customHeight="1" x14ac:dyDescent="0.25">
      <c r="A329" s="210"/>
      <c r="B329" s="174" t="s">
        <v>2330</v>
      </c>
      <c r="C329" s="210" t="s">
        <v>503</v>
      </c>
      <c r="D329" s="210" t="s">
        <v>2331</v>
      </c>
      <c r="E329" s="210" t="s">
        <v>2332</v>
      </c>
      <c r="F329" s="92" t="s">
        <v>391</v>
      </c>
      <c r="G329" s="151">
        <v>41955</v>
      </c>
      <c r="H329" s="108">
        <v>12</v>
      </c>
      <c r="I329" s="108">
        <v>11</v>
      </c>
      <c r="J329" s="107">
        <v>2014</v>
      </c>
      <c r="K329" s="92" t="s">
        <v>30</v>
      </c>
      <c r="L329" s="92" t="s">
        <v>2138</v>
      </c>
      <c r="M329" s="92" t="s">
        <v>348</v>
      </c>
      <c r="N329" s="106">
        <v>10453.5</v>
      </c>
      <c r="O329" s="91"/>
      <c r="P329" s="91"/>
      <c r="Q329" s="103">
        <v>3</v>
      </c>
      <c r="R329" s="106">
        <f>(((N329)-1)/3)/12</f>
        <v>290.34722222222223</v>
      </c>
      <c r="S329" s="105">
        <f>R329*W329</f>
        <v>290.34722222222223</v>
      </c>
      <c r="T329" s="105">
        <f>N329-S329</f>
        <v>10163.152777777777</v>
      </c>
      <c r="U329" s="91" t="s">
        <v>2333</v>
      </c>
      <c r="V329" s="91"/>
      <c r="W329" s="115">
        <f>IF((DATEDIF(G329,W$4,"m"))&gt;=36,36,(DATEDIF(G329,W$4,"m")))</f>
        <v>1</v>
      </c>
    </row>
    <row r="330" spans="1:24" s="171" customFormat="1" x14ac:dyDescent="0.25">
      <c r="A330" s="174"/>
      <c r="B330" s="517" t="s">
        <v>2329</v>
      </c>
      <c r="C330" s="174"/>
      <c r="D330" s="174"/>
      <c r="E330" s="174"/>
      <c r="F330" s="174"/>
      <c r="G330" s="174"/>
      <c r="H330" s="176"/>
      <c r="I330" s="176"/>
      <c r="J330" s="175"/>
      <c r="K330" s="174"/>
      <c r="L330" s="174"/>
      <c r="M330" s="174"/>
      <c r="N330" s="342">
        <f>SUM(N329:N329)</f>
        <v>10453.5</v>
      </c>
      <c r="O330" s="173"/>
      <c r="Q330" s="343"/>
      <c r="R330" s="344">
        <f>SUM(R328:R329)</f>
        <v>290.34722222222223</v>
      </c>
      <c r="S330" s="344">
        <f>SUM(S328:S329)</f>
        <v>290.34722222222223</v>
      </c>
      <c r="T330" s="344">
        <f>SUM(T328:T329)</f>
        <v>10163.152777777777</v>
      </c>
      <c r="W330" s="115"/>
    </row>
    <row r="331" spans="1:24" x14ac:dyDescent="0.25">
      <c r="N331" s="337"/>
      <c r="R331" s="337"/>
      <c r="S331" s="337"/>
      <c r="T331" s="337"/>
      <c r="W331" s="115"/>
    </row>
    <row r="332" spans="1:24" x14ac:dyDescent="0.25">
      <c r="N332" s="337"/>
      <c r="R332" s="337"/>
      <c r="S332" s="337"/>
      <c r="T332" s="337"/>
      <c r="W332" s="115"/>
    </row>
    <row r="333" spans="1:24" s="171" customFormat="1" x14ac:dyDescent="0.25">
      <c r="A333" s="174"/>
      <c r="B333" s="517" t="s">
        <v>2353</v>
      </c>
      <c r="C333" s="174"/>
      <c r="D333" s="174"/>
      <c r="E333" s="174"/>
      <c r="F333" s="174"/>
      <c r="G333" s="174"/>
      <c r="H333" s="176"/>
      <c r="I333" s="176"/>
      <c r="J333" s="175"/>
      <c r="K333" s="174"/>
      <c r="L333" s="174"/>
      <c r="M333" s="174"/>
      <c r="N333" s="518">
        <f>+N327+N330</f>
        <v>305580.79999999999</v>
      </c>
      <c r="O333" s="518"/>
      <c r="P333" s="518"/>
      <c r="R333" s="518">
        <f>+R327+R330</f>
        <v>8488.3000000000011</v>
      </c>
      <c r="S333" s="518">
        <f>+S327+S330</f>
        <v>16686.25277777778</v>
      </c>
      <c r="T333" s="518">
        <f>+T327+T330</f>
        <v>288894.5472222222</v>
      </c>
      <c r="W333" s="115"/>
      <c r="X333" s="91"/>
    </row>
    <row r="334" spans="1:24" x14ac:dyDescent="0.25">
      <c r="L334" s="337"/>
      <c r="N334" s="337"/>
      <c r="R334" s="337"/>
      <c r="S334" s="337"/>
      <c r="T334" s="337"/>
      <c r="W334" s="115"/>
    </row>
    <row r="335" spans="1:24" s="90" customFormat="1" x14ac:dyDescent="0.25">
      <c r="A335" s="112"/>
      <c r="B335" s="112"/>
      <c r="C335" s="112"/>
      <c r="D335" s="112"/>
      <c r="E335" s="112"/>
      <c r="F335" s="112"/>
      <c r="G335" s="112"/>
      <c r="H335" s="114"/>
      <c r="I335" s="114"/>
      <c r="J335" s="113"/>
      <c r="K335" s="112"/>
      <c r="L335" s="112"/>
      <c r="M335" s="112"/>
      <c r="N335" s="337"/>
      <c r="O335" s="91"/>
      <c r="P335" s="91"/>
      <c r="Q335" s="103"/>
      <c r="R335" s="337"/>
      <c r="S335" s="337"/>
      <c r="T335" s="337"/>
      <c r="U335" s="337"/>
      <c r="W335" s="115"/>
    </row>
    <row r="336" spans="1:24" ht="16.5" thickBot="1" x14ac:dyDescent="0.3">
      <c r="N336" s="339">
        <f>+N275+N305+N316+N324+N327+N330</f>
        <v>16972043.097889964</v>
      </c>
      <c r="O336" s="90"/>
      <c r="P336" s="90"/>
      <c r="Q336" s="109"/>
      <c r="R336" s="339">
        <f>+R275+R305+R316+R324</f>
        <v>380710.27160805563</v>
      </c>
      <c r="S336" s="339">
        <f>+S275+S305+S316+S324</f>
        <v>14561805.046185797</v>
      </c>
      <c r="T336" s="339">
        <f>+T275+T305+T316+T323</f>
        <v>961500.98620555562</v>
      </c>
    </row>
    <row r="337" ht="16.5" thickTop="1" x14ac:dyDescent="0.25"/>
  </sheetData>
  <sheetProtection sort="0" autoFilter="0"/>
  <autoFilter ref="A6:U232">
    <filterColumn colId="1">
      <filters>
        <filter val="Dos bocinas color gris y negro"/>
      </filters>
    </filterColumn>
  </autoFilter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41" orientation="landscape" r:id="rId1"/>
  <headerFooter alignWithMargins="0">
    <oddFooter>Página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135"/>
  <sheetViews>
    <sheetView zoomScaleNormal="100" workbookViewId="0">
      <pane xSplit="2" ySplit="7" topLeftCell="M75" activePane="bottomRight" state="frozen"/>
      <selection sqref="A1:T2"/>
      <selection pane="topRight" sqref="A1:T2"/>
      <selection pane="bottomLeft" sqref="A1:T2"/>
      <selection pane="bottomRight" activeCell="M29" sqref="M29"/>
    </sheetView>
  </sheetViews>
  <sheetFormatPr baseColWidth="10" defaultRowHeight="12.75" x14ac:dyDescent="0.2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299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 x14ac:dyDescent="0.3">
      <c r="A2" s="489" t="s">
        <v>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U2" s="170"/>
    </row>
    <row r="3" spans="1:21" ht="20.25" x14ac:dyDescent="0.3">
      <c r="A3" s="490" t="s">
        <v>264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U3" s="170"/>
    </row>
    <row r="4" spans="1:21" x14ac:dyDescent="0.2">
      <c r="A4" s="491" t="str">
        <f>'Equipos de Producción'!A3:S3</f>
        <v>(Al 31 de Diciembre del 2014)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U4" s="170"/>
    </row>
    <row r="5" spans="1:21" ht="15.75" x14ac:dyDescent="0.25">
      <c r="A5" s="272"/>
      <c r="B5" s="272"/>
      <c r="C5" s="272"/>
      <c r="D5" s="272"/>
      <c r="E5" s="272"/>
      <c r="F5" s="272"/>
      <c r="G5" s="290"/>
      <c r="H5" s="272"/>
      <c r="I5" s="272"/>
      <c r="J5" s="272"/>
      <c r="K5" s="272"/>
      <c r="L5" s="99"/>
      <c r="M5" s="272"/>
      <c r="N5" s="272"/>
      <c r="O5" s="272"/>
      <c r="P5" s="290"/>
      <c r="Q5" s="272"/>
      <c r="R5" s="272"/>
      <c r="S5" s="272"/>
      <c r="U5" s="169">
        <f>'Equipos de Producción'!$U$4</f>
        <v>42004</v>
      </c>
    </row>
    <row r="6" spans="1:21" s="4" customFormat="1" ht="15.75" x14ac:dyDescent="0.25">
      <c r="A6" s="99"/>
      <c r="B6" s="99"/>
      <c r="C6" s="99"/>
      <c r="D6" s="99"/>
      <c r="E6" s="99"/>
      <c r="F6" s="99"/>
      <c r="G6" s="99"/>
      <c r="H6" s="480" t="s">
        <v>57</v>
      </c>
      <c r="I6" s="481"/>
      <c r="J6" s="482"/>
      <c r="K6" s="99"/>
      <c r="L6" s="99"/>
      <c r="M6" s="99"/>
      <c r="N6" s="98"/>
      <c r="O6" s="14"/>
      <c r="P6" s="492" t="s">
        <v>3</v>
      </c>
      <c r="Q6" s="493"/>
      <c r="R6" s="6"/>
      <c r="S6" s="14"/>
      <c r="U6" s="104"/>
    </row>
    <row r="7" spans="1:21" s="4" customFormat="1" ht="32.25" customHeight="1" x14ac:dyDescent="0.25">
      <c r="A7" s="93" t="s">
        <v>4</v>
      </c>
      <c r="B7" s="93" t="s">
        <v>5</v>
      </c>
      <c r="C7" s="93" t="s">
        <v>6</v>
      </c>
      <c r="D7" s="93" t="s">
        <v>7</v>
      </c>
      <c r="E7" s="93" t="s">
        <v>8</v>
      </c>
      <c r="F7" s="93" t="s">
        <v>9</v>
      </c>
      <c r="G7" s="93" t="s">
        <v>10</v>
      </c>
      <c r="H7" s="97" t="s">
        <v>11</v>
      </c>
      <c r="I7" s="97" t="s">
        <v>12</v>
      </c>
      <c r="J7" s="96" t="s">
        <v>13</v>
      </c>
      <c r="K7" s="93" t="s">
        <v>14</v>
      </c>
      <c r="L7" s="95" t="s">
        <v>15</v>
      </c>
      <c r="M7" s="93" t="s">
        <v>16</v>
      </c>
      <c r="N7" s="94" t="s">
        <v>17</v>
      </c>
      <c r="O7" s="93" t="s">
        <v>20</v>
      </c>
      <c r="P7" s="12" t="s">
        <v>21</v>
      </c>
      <c r="Q7" s="12" t="s">
        <v>2092</v>
      </c>
      <c r="R7" s="12" t="s">
        <v>23</v>
      </c>
      <c r="S7" s="93" t="s">
        <v>56</v>
      </c>
      <c r="U7" s="163" t="s">
        <v>647</v>
      </c>
    </row>
    <row r="8" spans="1:21" s="129" customFormat="1" ht="15.75" x14ac:dyDescent="0.25">
      <c r="B8" s="300" t="s">
        <v>263</v>
      </c>
      <c r="F8" s="129" t="s">
        <v>252</v>
      </c>
      <c r="G8" s="204" t="str">
        <f t="shared" ref="G8:G26" si="0">CONCATENATE(H8,"/",I8,"/",J8,)</f>
        <v>20/5/2008</v>
      </c>
      <c r="H8" s="129">
        <v>20</v>
      </c>
      <c r="I8" s="129">
        <v>5</v>
      </c>
      <c r="J8" s="129">
        <v>2008</v>
      </c>
      <c r="K8" s="129" t="s">
        <v>184</v>
      </c>
      <c r="L8" s="131">
        <v>18</v>
      </c>
      <c r="M8" s="129" t="s">
        <v>224</v>
      </c>
      <c r="N8" s="301">
        <v>9025.9599999999991</v>
      </c>
      <c r="O8" s="129">
        <v>5</v>
      </c>
      <c r="P8" s="106">
        <f>(((N8)-1)/5)/12</f>
        <v>150.41599999999997</v>
      </c>
      <c r="Q8" s="302">
        <f>P8*U8</f>
        <v>9024.9599999999973</v>
      </c>
      <c r="R8" s="302">
        <f>N8-Q8</f>
        <v>1.000000000001819</v>
      </c>
      <c r="S8" s="129">
        <v>11034</v>
      </c>
      <c r="U8" s="115">
        <f>IF((DATEDIF(G8,U$5,"m"))&gt;=60,60,(DATEDIF(G8,U$5,"m")))</f>
        <v>60</v>
      </c>
    </row>
    <row r="9" spans="1:21" s="129" customFormat="1" ht="15.75" x14ac:dyDescent="0.25">
      <c r="B9" s="300" t="s">
        <v>263</v>
      </c>
      <c r="F9" s="129" t="s">
        <v>252</v>
      </c>
      <c r="G9" s="204" t="str">
        <f t="shared" si="0"/>
        <v>20/5/2008</v>
      </c>
      <c r="H9" s="129">
        <v>20</v>
      </c>
      <c r="I9" s="129">
        <v>5</v>
      </c>
      <c r="J9" s="129">
        <v>2008</v>
      </c>
      <c r="K9" s="129" t="s">
        <v>184</v>
      </c>
      <c r="L9" s="131">
        <v>18</v>
      </c>
      <c r="M9" s="129" t="s">
        <v>224</v>
      </c>
      <c r="N9" s="301">
        <v>9025.9599999999991</v>
      </c>
      <c r="O9" s="129">
        <v>5</v>
      </c>
      <c r="P9" s="106">
        <f t="shared" ref="P9:P51" si="1">(((N9)-1)/5)/12</f>
        <v>150.41599999999997</v>
      </c>
      <c r="Q9" s="302">
        <f t="shared" ref="Q9:Q51" si="2">P9*U9</f>
        <v>9024.9599999999973</v>
      </c>
      <c r="R9" s="302">
        <f t="shared" ref="R9:R51" si="3">N9-Q9</f>
        <v>1.000000000001819</v>
      </c>
      <c r="S9" s="129">
        <v>11034</v>
      </c>
      <c r="U9" s="115">
        <f t="shared" ref="U9:U37" si="4">IF((DATEDIF(G9,U$5,"m"))&gt;=60,60,(DATEDIF(G9,U$5,"m")))</f>
        <v>60</v>
      </c>
    </row>
    <row r="10" spans="1:21" s="129" customFormat="1" ht="15.75" x14ac:dyDescent="0.25">
      <c r="B10" s="300" t="s">
        <v>263</v>
      </c>
      <c r="F10" s="129" t="s">
        <v>252</v>
      </c>
      <c r="G10" s="204" t="str">
        <f t="shared" si="0"/>
        <v>20/5/2008</v>
      </c>
      <c r="H10" s="129">
        <v>20</v>
      </c>
      <c r="I10" s="129">
        <v>5</v>
      </c>
      <c r="J10" s="129">
        <v>2008</v>
      </c>
      <c r="K10" s="129" t="s">
        <v>184</v>
      </c>
      <c r="L10" s="131">
        <v>18</v>
      </c>
      <c r="M10" s="129" t="s">
        <v>224</v>
      </c>
      <c r="N10" s="301">
        <v>9025.9599999999991</v>
      </c>
      <c r="O10" s="129">
        <v>5</v>
      </c>
      <c r="P10" s="106">
        <f t="shared" si="1"/>
        <v>150.41599999999997</v>
      </c>
      <c r="Q10" s="302">
        <f t="shared" si="2"/>
        <v>9024.9599999999973</v>
      </c>
      <c r="R10" s="302">
        <f t="shared" si="3"/>
        <v>1.000000000001819</v>
      </c>
      <c r="S10" s="129">
        <v>11034</v>
      </c>
      <c r="U10" s="115">
        <f t="shared" si="4"/>
        <v>60</v>
      </c>
    </row>
    <row r="11" spans="1:21" s="129" customFormat="1" ht="15.75" x14ac:dyDescent="0.25">
      <c r="B11" s="300" t="s">
        <v>263</v>
      </c>
      <c r="F11" s="129" t="s">
        <v>252</v>
      </c>
      <c r="G11" s="204" t="str">
        <f t="shared" si="0"/>
        <v>20/5/2008</v>
      </c>
      <c r="H11" s="129">
        <v>20</v>
      </c>
      <c r="I11" s="129">
        <v>5</v>
      </c>
      <c r="J11" s="129">
        <v>2008</v>
      </c>
      <c r="K11" s="129" t="s">
        <v>184</v>
      </c>
      <c r="L11" s="131">
        <v>18</v>
      </c>
      <c r="M11" s="129" t="s">
        <v>224</v>
      </c>
      <c r="N11" s="301">
        <v>9025.9599999999991</v>
      </c>
      <c r="O11" s="129">
        <v>5</v>
      </c>
      <c r="P11" s="106">
        <f t="shared" si="1"/>
        <v>150.41599999999997</v>
      </c>
      <c r="Q11" s="302">
        <f t="shared" si="2"/>
        <v>9024.9599999999973</v>
      </c>
      <c r="R11" s="302">
        <f t="shared" si="3"/>
        <v>1.000000000001819</v>
      </c>
      <c r="S11" s="129">
        <v>11034</v>
      </c>
      <c r="U11" s="115">
        <f t="shared" si="4"/>
        <v>60</v>
      </c>
    </row>
    <row r="12" spans="1:21" s="129" customFormat="1" ht="15.75" x14ac:dyDescent="0.25">
      <c r="B12" s="300" t="s">
        <v>262</v>
      </c>
      <c r="D12" s="129" t="s">
        <v>261</v>
      </c>
      <c r="F12" s="129" t="s">
        <v>252</v>
      </c>
      <c r="G12" s="204" t="str">
        <f t="shared" si="0"/>
        <v>20/5/2008</v>
      </c>
      <c r="H12" s="129">
        <v>20</v>
      </c>
      <c r="I12" s="129">
        <v>5</v>
      </c>
      <c r="J12" s="129">
        <v>2008</v>
      </c>
      <c r="K12" s="129" t="s">
        <v>184</v>
      </c>
      <c r="L12" s="131">
        <v>18</v>
      </c>
      <c r="M12" s="129" t="s">
        <v>224</v>
      </c>
      <c r="N12" s="301">
        <v>7700</v>
      </c>
      <c r="O12" s="129">
        <v>5</v>
      </c>
      <c r="P12" s="106">
        <f t="shared" si="1"/>
        <v>128.31666666666666</v>
      </c>
      <c r="Q12" s="302">
        <f t="shared" si="2"/>
        <v>7699</v>
      </c>
      <c r="R12" s="302">
        <f t="shared" si="3"/>
        <v>1</v>
      </c>
      <c r="S12" s="129">
        <v>11034</v>
      </c>
      <c r="U12" s="115">
        <f t="shared" si="4"/>
        <v>60</v>
      </c>
    </row>
    <row r="13" spans="1:21" s="129" customFormat="1" ht="15.75" x14ac:dyDescent="0.25">
      <c r="B13" s="300" t="s">
        <v>262</v>
      </c>
      <c r="D13" s="129" t="s">
        <v>261</v>
      </c>
      <c r="F13" s="129" t="s">
        <v>252</v>
      </c>
      <c r="G13" s="204" t="str">
        <f t="shared" si="0"/>
        <v>20/5/2008</v>
      </c>
      <c r="H13" s="129">
        <v>20</v>
      </c>
      <c r="I13" s="129">
        <v>5</v>
      </c>
      <c r="J13" s="129">
        <v>2008</v>
      </c>
      <c r="K13" s="129" t="s">
        <v>184</v>
      </c>
      <c r="L13" s="131">
        <v>18</v>
      </c>
      <c r="M13" s="129" t="s">
        <v>224</v>
      </c>
      <c r="N13" s="301">
        <v>7700</v>
      </c>
      <c r="O13" s="129">
        <v>5</v>
      </c>
      <c r="P13" s="106">
        <f t="shared" si="1"/>
        <v>128.31666666666666</v>
      </c>
      <c r="Q13" s="302">
        <f t="shared" si="2"/>
        <v>7699</v>
      </c>
      <c r="R13" s="302">
        <f t="shared" si="3"/>
        <v>1</v>
      </c>
      <c r="S13" s="129">
        <v>11034</v>
      </c>
      <c r="U13" s="115">
        <f t="shared" si="4"/>
        <v>60</v>
      </c>
    </row>
    <row r="14" spans="1:21" s="129" customFormat="1" ht="15.75" x14ac:dyDescent="0.25">
      <c r="B14" s="300" t="s">
        <v>262</v>
      </c>
      <c r="D14" s="129" t="s">
        <v>261</v>
      </c>
      <c r="F14" s="129" t="s">
        <v>252</v>
      </c>
      <c r="G14" s="204" t="str">
        <f t="shared" si="0"/>
        <v>20/5/2008</v>
      </c>
      <c r="H14" s="129">
        <v>20</v>
      </c>
      <c r="I14" s="129">
        <v>5</v>
      </c>
      <c r="J14" s="129">
        <v>2008</v>
      </c>
      <c r="K14" s="129" t="s">
        <v>184</v>
      </c>
      <c r="L14" s="131">
        <v>18</v>
      </c>
      <c r="M14" s="129" t="s">
        <v>224</v>
      </c>
      <c r="N14" s="301">
        <v>7700</v>
      </c>
      <c r="O14" s="129">
        <v>5</v>
      </c>
      <c r="P14" s="106">
        <f t="shared" si="1"/>
        <v>128.31666666666666</v>
      </c>
      <c r="Q14" s="302">
        <f t="shared" si="2"/>
        <v>7699</v>
      </c>
      <c r="R14" s="302">
        <f t="shared" si="3"/>
        <v>1</v>
      </c>
      <c r="S14" s="129">
        <v>11034</v>
      </c>
      <c r="U14" s="115">
        <f t="shared" si="4"/>
        <v>60</v>
      </c>
    </row>
    <row r="15" spans="1:21" s="129" customFormat="1" ht="15.75" x14ac:dyDescent="0.25">
      <c r="B15" s="300" t="s">
        <v>260</v>
      </c>
      <c r="D15" s="129" t="s">
        <v>259</v>
      </c>
      <c r="F15" s="129" t="s">
        <v>252</v>
      </c>
      <c r="G15" s="204" t="str">
        <f t="shared" si="0"/>
        <v>20/5/2008</v>
      </c>
      <c r="H15" s="129">
        <v>20</v>
      </c>
      <c r="I15" s="129">
        <v>5</v>
      </c>
      <c r="J15" s="129">
        <v>2008</v>
      </c>
      <c r="K15" s="129" t="s">
        <v>184</v>
      </c>
      <c r="L15" s="131">
        <v>18</v>
      </c>
      <c r="M15" s="129" t="s">
        <v>224</v>
      </c>
      <c r="N15" s="301">
        <v>7528.4</v>
      </c>
      <c r="O15" s="129">
        <v>5</v>
      </c>
      <c r="P15" s="106">
        <f t="shared" si="1"/>
        <v>125.45666666666666</v>
      </c>
      <c r="Q15" s="302">
        <f t="shared" si="2"/>
        <v>7527.4</v>
      </c>
      <c r="R15" s="302">
        <f t="shared" si="3"/>
        <v>1</v>
      </c>
      <c r="S15" s="129">
        <v>11034</v>
      </c>
      <c r="U15" s="115">
        <f t="shared" si="4"/>
        <v>60</v>
      </c>
    </row>
    <row r="16" spans="1:21" s="129" customFormat="1" ht="15.75" x14ac:dyDescent="0.25">
      <c r="B16" s="300" t="s">
        <v>260</v>
      </c>
      <c r="D16" s="129" t="s">
        <v>259</v>
      </c>
      <c r="F16" s="129" t="s">
        <v>252</v>
      </c>
      <c r="G16" s="204" t="str">
        <f t="shared" si="0"/>
        <v>20/5/2008</v>
      </c>
      <c r="H16" s="129">
        <v>20</v>
      </c>
      <c r="I16" s="129">
        <v>5</v>
      </c>
      <c r="J16" s="129">
        <v>2008</v>
      </c>
      <c r="K16" s="129" t="s">
        <v>184</v>
      </c>
      <c r="L16" s="131">
        <v>18</v>
      </c>
      <c r="M16" s="129" t="s">
        <v>224</v>
      </c>
      <c r="N16" s="301">
        <v>7528.4</v>
      </c>
      <c r="O16" s="129">
        <v>5</v>
      </c>
      <c r="P16" s="106">
        <f t="shared" si="1"/>
        <v>125.45666666666666</v>
      </c>
      <c r="Q16" s="302">
        <f t="shared" si="2"/>
        <v>7527.4</v>
      </c>
      <c r="R16" s="302">
        <f t="shared" si="3"/>
        <v>1</v>
      </c>
      <c r="S16" s="129">
        <v>11034</v>
      </c>
      <c r="U16" s="115">
        <f t="shared" si="4"/>
        <v>60</v>
      </c>
    </row>
    <row r="17" spans="2:21" s="129" customFormat="1" ht="15.75" x14ac:dyDescent="0.25">
      <c r="B17" s="300" t="s">
        <v>260</v>
      </c>
      <c r="D17" s="129" t="s">
        <v>259</v>
      </c>
      <c r="F17" s="129" t="s">
        <v>252</v>
      </c>
      <c r="G17" s="204" t="str">
        <f t="shared" si="0"/>
        <v>20/5/2008</v>
      </c>
      <c r="H17" s="129">
        <v>20</v>
      </c>
      <c r="I17" s="129">
        <v>5</v>
      </c>
      <c r="J17" s="129">
        <v>2008</v>
      </c>
      <c r="K17" s="129" t="s">
        <v>184</v>
      </c>
      <c r="L17" s="131">
        <v>18</v>
      </c>
      <c r="M17" s="129" t="s">
        <v>224</v>
      </c>
      <c r="N17" s="301">
        <v>7528.4</v>
      </c>
      <c r="O17" s="129">
        <v>5</v>
      </c>
      <c r="P17" s="106">
        <f t="shared" si="1"/>
        <v>125.45666666666666</v>
      </c>
      <c r="Q17" s="302">
        <f t="shared" si="2"/>
        <v>7527.4</v>
      </c>
      <c r="R17" s="302">
        <f t="shared" si="3"/>
        <v>1</v>
      </c>
      <c r="S17" s="129">
        <v>11034</v>
      </c>
      <c r="U17" s="115">
        <f t="shared" si="4"/>
        <v>60</v>
      </c>
    </row>
    <row r="18" spans="2:21" s="129" customFormat="1" ht="15.75" x14ac:dyDescent="0.25">
      <c r="B18" s="300" t="s">
        <v>258</v>
      </c>
      <c r="C18" s="129" t="s">
        <v>257</v>
      </c>
      <c r="D18" s="129">
        <v>1459</v>
      </c>
      <c r="F18" s="129" t="s">
        <v>252</v>
      </c>
      <c r="G18" s="204" t="str">
        <f t="shared" si="0"/>
        <v>20/5/2008</v>
      </c>
      <c r="H18" s="129">
        <v>20</v>
      </c>
      <c r="I18" s="129">
        <v>5</v>
      </c>
      <c r="J18" s="129">
        <v>2008</v>
      </c>
      <c r="K18" s="129" t="s">
        <v>184</v>
      </c>
      <c r="L18" s="131">
        <v>18</v>
      </c>
      <c r="M18" s="129" t="s">
        <v>224</v>
      </c>
      <c r="N18" s="301">
        <v>5220</v>
      </c>
      <c r="O18" s="129">
        <v>5</v>
      </c>
      <c r="P18" s="106">
        <f t="shared" si="1"/>
        <v>86.983333333333334</v>
      </c>
      <c r="Q18" s="302">
        <f t="shared" si="2"/>
        <v>5219</v>
      </c>
      <c r="R18" s="302">
        <f t="shared" si="3"/>
        <v>1</v>
      </c>
      <c r="S18" s="129">
        <v>11034</v>
      </c>
      <c r="U18" s="115">
        <f t="shared" si="4"/>
        <v>60</v>
      </c>
    </row>
    <row r="19" spans="2:21" s="129" customFormat="1" ht="15.75" x14ac:dyDescent="0.25">
      <c r="B19" s="300" t="s">
        <v>258</v>
      </c>
      <c r="C19" s="129" t="s">
        <v>257</v>
      </c>
      <c r="D19" s="129">
        <v>1459</v>
      </c>
      <c r="F19" s="129" t="s">
        <v>252</v>
      </c>
      <c r="G19" s="204" t="str">
        <f t="shared" si="0"/>
        <v>20/5/2008</v>
      </c>
      <c r="H19" s="129">
        <v>20</v>
      </c>
      <c r="I19" s="129">
        <v>5</v>
      </c>
      <c r="J19" s="129">
        <v>2008</v>
      </c>
      <c r="K19" s="129" t="s">
        <v>184</v>
      </c>
      <c r="L19" s="131">
        <v>18</v>
      </c>
      <c r="M19" s="129" t="s">
        <v>224</v>
      </c>
      <c r="N19" s="301">
        <v>5220</v>
      </c>
      <c r="O19" s="129">
        <v>5</v>
      </c>
      <c r="P19" s="106">
        <f t="shared" si="1"/>
        <v>86.983333333333334</v>
      </c>
      <c r="Q19" s="302">
        <f t="shared" si="2"/>
        <v>5219</v>
      </c>
      <c r="R19" s="302">
        <f t="shared" si="3"/>
        <v>1</v>
      </c>
      <c r="S19" s="129">
        <v>11034</v>
      </c>
      <c r="U19" s="115">
        <f t="shared" si="4"/>
        <v>60</v>
      </c>
    </row>
    <row r="20" spans="2:21" s="129" customFormat="1" ht="15.75" x14ac:dyDescent="0.25">
      <c r="B20" s="300" t="s">
        <v>258</v>
      </c>
      <c r="C20" s="129" t="s">
        <v>257</v>
      </c>
      <c r="D20" s="129">
        <v>1459</v>
      </c>
      <c r="F20" s="129" t="s">
        <v>252</v>
      </c>
      <c r="G20" s="204" t="str">
        <f t="shared" si="0"/>
        <v>20/5/2008</v>
      </c>
      <c r="H20" s="129">
        <v>20</v>
      </c>
      <c r="I20" s="129">
        <v>5</v>
      </c>
      <c r="J20" s="129">
        <v>2008</v>
      </c>
      <c r="K20" s="129" t="s">
        <v>184</v>
      </c>
      <c r="L20" s="131">
        <v>18</v>
      </c>
      <c r="M20" s="129" t="s">
        <v>224</v>
      </c>
      <c r="N20" s="301">
        <v>5220</v>
      </c>
      <c r="O20" s="129">
        <v>5</v>
      </c>
      <c r="P20" s="106">
        <f t="shared" si="1"/>
        <v>86.983333333333334</v>
      </c>
      <c r="Q20" s="302">
        <f t="shared" si="2"/>
        <v>5219</v>
      </c>
      <c r="R20" s="302">
        <f t="shared" si="3"/>
        <v>1</v>
      </c>
      <c r="S20" s="129">
        <v>11034</v>
      </c>
      <c r="U20" s="115">
        <f t="shared" si="4"/>
        <v>60</v>
      </c>
    </row>
    <row r="21" spans="2:21" s="129" customFormat="1" ht="15.75" x14ac:dyDescent="0.25">
      <c r="B21" s="300" t="s">
        <v>256</v>
      </c>
      <c r="D21" s="129" t="s">
        <v>255</v>
      </c>
      <c r="F21" s="129" t="s">
        <v>252</v>
      </c>
      <c r="G21" s="204" t="str">
        <f t="shared" si="0"/>
        <v>20/5/2008</v>
      </c>
      <c r="H21" s="129">
        <v>20</v>
      </c>
      <c r="I21" s="129">
        <v>5</v>
      </c>
      <c r="J21" s="129">
        <v>2008</v>
      </c>
      <c r="K21" s="129" t="s">
        <v>184</v>
      </c>
      <c r="L21" s="131">
        <v>18</v>
      </c>
      <c r="M21" s="129" t="s">
        <v>224</v>
      </c>
      <c r="N21" s="301">
        <v>10300.799999999999</v>
      </c>
      <c r="O21" s="129">
        <v>5</v>
      </c>
      <c r="P21" s="106">
        <f t="shared" si="1"/>
        <v>171.66333333333333</v>
      </c>
      <c r="Q21" s="302">
        <f t="shared" si="2"/>
        <v>10299.799999999999</v>
      </c>
      <c r="R21" s="302">
        <f t="shared" si="3"/>
        <v>1</v>
      </c>
      <c r="S21" s="129">
        <v>11034</v>
      </c>
      <c r="U21" s="115">
        <f t="shared" si="4"/>
        <v>60</v>
      </c>
    </row>
    <row r="22" spans="2:21" s="129" customFormat="1" ht="15.75" x14ac:dyDescent="0.25">
      <c r="B22" s="300" t="s">
        <v>256</v>
      </c>
      <c r="D22" s="129" t="s">
        <v>255</v>
      </c>
      <c r="F22" s="129" t="s">
        <v>252</v>
      </c>
      <c r="G22" s="204" t="str">
        <f t="shared" si="0"/>
        <v>20/5/2008</v>
      </c>
      <c r="H22" s="129">
        <v>20</v>
      </c>
      <c r="I22" s="129">
        <v>5</v>
      </c>
      <c r="J22" s="129">
        <v>2008</v>
      </c>
      <c r="K22" s="129" t="s">
        <v>184</v>
      </c>
      <c r="L22" s="131">
        <v>18</v>
      </c>
      <c r="M22" s="129" t="s">
        <v>224</v>
      </c>
      <c r="N22" s="301">
        <v>10300.799999999999</v>
      </c>
      <c r="O22" s="129">
        <v>5</v>
      </c>
      <c r="P22" s="106">
        <f t="shared" si="1"/>
        <v>171.66333333333333</v>
      </c>
      <c r="Q22" s="302">
        <f t="shared" si="2"/>
        <v>10299.799999999999</v>
      </c>
      <c r="R22" s="302">
        <f t="shared" si="3"/>
        <v>1</v>
      </c>
      <c r="S22" s="129">
        <v>11034</v>
      </c>
      <c r="U22" s="115">
        <f t="shared" si="4"/>
        <v>60</v>
      </c>
    </row>
    <row r="23" spans="2:21" s="129" customFormat="1" ht="15.75" x14ac:dyDescent="0.25">
      <c r="B23" s="300" t="s">
        <v>256</v>
      </c>
      <c r="D23" s="129" t="s">
        <v>255</v>
      </c>
      <c r="F23" s="129" t="s">
        <v>252</v>
      </c>
      <c r="G23" s="204" t="str">
        <f t="shared" si="0"/>
        <v>20/5/2008</v>
      </c>
      <c r="H23" s="129">
        <v>20</v>
      </c>
      <c r="I23" s="129">
        <v>5</v>
      </c>
      <c r="J23" s="129">
        <v>2008</v>
      </c>
      <c r="K23" s="129" t="s">
        <v>184</v>
      </c>
      <c r="L23" s="131">
        <v>18</v>
      </c>
      <c r="M23" s="129" t="s">
        <v>224</v>
      </c>
      <c r="N23" s="301">
        <v>10300.799999999999</v>
      </c>
      <c r="O23" s="129">
        <v>5</v>
      </c>
      <c r="P23" s="106">
        <f t="shared" si="1"/>
        <v>171.66333333333333</v>
      </c>
      <c r="Q23" s="302">
        <f t="shared" si="2"/>
        <v>10299.799999999999</v>
      </c>
      <c r="R23" s="302">
        <f t="shared" si="3"/>
        <v>1</v>
      </c>
      <c r="S23" s="129">
        <v>11034</v>
      </c>
      <c r="U23" s="115">
        <f>IF((DATEDIF(G23,U$5,"m"))&gt;=60,60,(DATEDIF(G23,U$5,"m")))</f>
        <v>60</v>
      </c>
    </row>
    <row r="24" spans="2:21" s="129" customFormat="1" ht="15.75" x14ac:dyDescent="0.25">
      <c r="B24" s="300" t="s">
        <v>254</v>
      </c>
      <c r="D24" s="129" t="s">
        <v>253</v>
      </c>
      <c r="F24" s="129" t="s">
        <v>252</v>
      </c>
      <c r="G24" s="204" t="str">
        <f t="shared" si="0"/>
        <v>20/5/2008</v>
      </c>
      <c r="H24" s="129">
        <v>20</v>
      </c>
      <c r="I24" s="129">
        <v>5</v>
      </c>
      <c r="J24" s="129">
        <v>2008</v>
      </c>
      <c r="K24" s="129" t="s">
        <v>184</v>
      </c>
      <c r="L24" s="131">
        <v>18</v>
      </c>
      <c r="M24" s="129" t="s">
        <v>224</v>
      </c>
      <c r="N24" s="301">
        <v>1157.68</v>
      </c>
      <c r="O24" s="129">
        <v>5</v>
      </c>
      <c r="P24" s="106">
        <f t="shared" si="1"/>
        <v>19.278000000000002</v>
      </c>
      <c r="Q24" s="302">
        <f t="shared" si="2"/>
        <v>1156.68</v>
      </c>
      <c r="R24" s="302">
        <f t="shared" si="3"/>
        <v>1</v>
      </c>
      <c r="S24" s="129">
        <v>11034</v>
      </c>
      <c r="U24" s="115">
        <f t="shared" si="4"/>
        <v>60</v>
      </c>
    </row>
    <row r="25" spans="2:21" s="129" customFormat="1" ht="15.75" x14ac:dyDescent="0.25">
      <c r="B25" s="300" t="s">
        <v>254</v>
      </c>
      <c r="D25" s="129" t="s">
        <v>253</v>
      </c>
      <c r="F25" s="129" t="s">
        <v>252</v>
      </c>
      <c r="G25" s="204" t="str">
        <f t="shared" si="0"/>
        <v>20/5/2008</v>
      </c>
      <c r="H25" s="129">
        <v>20</v>
      </c>
      <c r="I25" s="129">
        <v>5</v>
      </c>
      <c r="J25" s="129">
        <v>2008</v>
      </c>
      <c r="K25" s="129" t="s">
        <v>184</v>
      </c>
      <c r="L25" s="131">
        <v>18</v>
      </c>
      <c r="M25" s="129" t="s">
        <v>224</v>
      </c>
      <c r="N25" s="301">
        <v>1157.68</v>
      </c>
      <c r="O25" s="129">
        <v>5</v>
      </c>
      <c r="P25" s="106">
        <f t="shared" si="1"/>
        <v>19.278000000000002</v>
      </c>
      <c r="Q25" s="302">
        <f t="shared" si="2"/>
        <v>1156.68</v>
      </c>
      <c r="R25" s="302">
        <f t="shared" si="3"/>
        <v>1</v>
      </c>
      <c r="S25" s="129">
        <v>11034</v>
      </c>
      <c r="U25" s="115">
        <f t="shared" si="4"/>
        <v>60</v>
      </c>
    </row>
    <row r="26" spans="2:21" s="129" customFormat="1" ht="15.75" x14ac:dyDescent="0.25">
      <c r="B26" s="300" t="s">
        <v>254</v>
      </c>
      <c r="D26" s="129" t="s">
        <v>253</v>
      </c>
      <c r="F26" s="129" t="s">
        <v>252</v>
      </c>
      <c r="G26" s="204" t="str">
        <f t="shared" si="0"/>
        <v>20/5/2008</v>
      </c>
      <c r="H26" s="129">
        <v>20</v>
      </c>
      <c r="I26" s="129">
        <v>5</v>
      </c>
      <c r="J26" s="129">
        <v>2008</v>
      </c>
      <c r="K26" s="129" t="s">
        <v>184</v>
      </c>
      <c r="L26" s="131">
        <v>18</v>
      </c>
      <c r="M26" s="129" t="s">
        <v>224</v>
      </c>
      <c r="N26" s="301">
        <v>1157.68</v>
      </c>
      <c r="O26" s="129">
        <v>5</v>
      </c>
      <c r="P26" s="106">
        <f t="shared" si="1"/>
        <v>19.278000000000002</v>
      </c>
      <c r="Q26" s="302">
        <f t="shared" si="2"/>
        <v>1156.68</v>
      </c>
      <c r="R26" s="302">
        <f t="shared" si="3"/>
        <v>1</v>
      </c>
      <c r="S26" s="129">
        <v>11034</v>
      </c>
      <c r="U26" s="115">
        <f t="shared" si="4"/>
        <v>60</v>
      </c>
    </row>
    <row r="27" spans="2:21" s="129" customFormat="1" ht="31.5" x14ac:dyDescent="0.25">
      <c r="B27" s="300" t="s">
        <v>251</v>
      </c>
      <c r="C27" s="129" t="s">
        <v>249</v>
      </c>
      <c r="D27" s="129" t="s">
        <v>248</v>
      </c>
      <c r="F27" s="129" t="s">
        <v>247</v>
      </c>
      <c r="G27" s="204" t="str">
        <f t="shared" ref="G27:G64" si="5">CONCATENATE(H27,"/",I27,"/",J27,)</f>
        <v>20/6/2008</v>
      </c>
      <c r="H27" s="129">
        <v>20</v>
      </c>
      <c r="I27" s="129">
        <v>6</v>
      </c>
      <c r="J27" s="129">
        <v>2008</v>
      </c>
      <c r="K27" s="129" t="s">
        <v>184</v>
      </c>
      <c r="L27" s="131">
        <v>40</v>
      </c>
      <c r="M27" s="129" t="s">
        <v>224</v>
      </c>
      <c r="N27" s="301">
        <v>2366.4</v>
      </c>
      <c r="O27" s="129">
        <v>5</v>
      </c>
      <c r="P27" s="106">
        <f t="shared" si="1"/>
        <v>39.423333333333339</v>
      </c>
      <c r="Q27" s="302">
        <f t="shared" si="2"/>
        <v>2365.4000000000005</v>
      </c>
      <c r="R27" s="302">
        <f t="shared" si="3"/>
        <v>0.99999999999954525</v>
      </c>
      <c r="S27" s="129">
        <v>11232</v>
      </c>
      <c r="U27" s="115">
        <f t="shared" si="4"/>
        <v>60</v>
      </c>
    </row>
    <row r="28" spans="2:21" s="129" customFormat="1" ht="15.75" x14ac:dyDescent="0.25">
      <c r="B28" s="300" t="s">
        <v>250</v>
      </c>
      <c r="C28" s="129" t="s">
        <v>249</v>
      </c>
      <c r="D28" s="129" t="s">
        <v>248</v>
      </c>
      <c r="F28" s="129" t="s">
        <v>247</v>
      </c>
      <c r="G28" s="204" t="str">
        <f t="shared" si="5"/>
        <v>1/6/2008</v>
      </c>
      <c r="H28" s="129">
        <v>1</v>
      </c>
      <c r="I28" s="129">
        <v>6</v>
      </c>
      <c r="J28" s="129">
        <v>2008</v>
      </c>
      <c r="K28" s="129" t="s">
        <v>184</v>
      </c>
      <c r="L28" s="131">
        <v>40</v>
      </c>
      <c r="M28" s="129" t="s">
        <v>224</v>
      </c>
      <c r="N28" s="301">
        <v>2366.4</v>
      </c>
      <c r="O28" s="129">
        <v>5</v>
      </c>
      <c r="P28" s="106">
        <f t="shared" si="1"/>
        <v>39.423333333333339</v>
      </c>
      <c r="Q28" s="302">
        <f t="shared" si="2"/>
        <v>2365.4000000000005</v>
      </c>
      <c r="R28" s="302">
        <f t="shared" si="3"/>
        <v>0.99999999999954525</v>
      </c>
      <c r="S28" s="129">
        <v>11232</v>
      </c>
      <c r="U28" s="115">
        <f t="shared" si="4"/>
        <v>60</v>
      </c>
    </row>
    <row r="29" spans="2:21" s="129" customFormat="1" ht="15.75" x14ac:dyDescent="0.25">
      <c r="B29" s="300" t="s">
        <v>250</v>
      </c>
      <c r="C29" s="129" t="s">
        <v>249</v>
      </c>
      <c r="D29" s="129" t="s">
        <v>248</v>
      </c>
      <c r="F29" s="129" t="s">
        <v>247</v>
      </c>
      <c r="G29" s="204" t="str">
        <f t="shared" si="5"/>
        <v>20/6/2008</v>
      </c>
      <c r="H29" s="129">
        <v>20</v>
      </c>
      <c r="I29" s="129">
        <v>6</v>
      </c>
      <c r="J29" s="129">
        <v>2008</v>
      </c>
      <c r="K29" s="129" t="s">
        <v>184</v>
      </c>
      <c r="L29" s="131">
        <v>40</v>
      </c>
      <c r="M29" s="129" t="s">
        <v>224</v>
      </c>
      <c r="N29" s="301">
        <v>2366.4</v>
      </c>
      <c r="O29" s="129">
        <v>5</v>
      </c>
      <c r="P29" s="106">
        <f t="shared" si="1"/>
        <v>39.423333333333339</v>
      </c>
      <c r="Q29" s="302">
        <f t="shared" si="2"/>
        <v>2365.4000000000005</v>
      </c>
      <c r="R29" s="302">
        <f t="shared" si="3"/>
        <v>0.99999999999954525</v>
      </c>
      <c r="S29" s="129">
        <v>11232</v>
      </c>
      <c r="U29" s="115">
        <f t="shared" si="4"/>
        <v>60</v>
      </c>
    </row>
    <row r="30" spans="2:21" s="129" customFormat="1" ht="15.75" x14ac:dyDescent="0.25">
      <c r="B30" s="300" t="s">
        <v>250</v>
      </c>
      <c r="C30" s="129" t="s">
        <v>249</v>
      </c>
      <c r="D30" s="129" t="s">
        <v>248</v>
      </c>
      <c r="F30" s="129" t="s">
        <v>247</v>
      </c>
      <c r="G30" s="204" t="str">
        <f t="shared" si="5"/>
        <v>20/6/2008</v>
      </c>
      <c r="H30" s="129">
        <v>20</v>
      </c>
      <c r="I30" s="129">
        <v>6</v>
      </c>
      <c r="J30" s="129">
        <v>2008</v>
      </c>
      <c r="K30" s="129" t="s">
        <v>184</v>
      </c>
      <c r="L30" s="131">
        <v>40</v>
      </c>
      <c r="M30" s="129" t="s">
        <v>224</v>
      </c>
      <c r="N30" s="301">
        <v>2366.4</v>
      </c>
      <c r="O30" s="129">
        <v>5</v>
      </c>
      <c r="P30" s="106">
        <f t="shared" si="1"/>
        <v>39.423333333333339</v>
      </c>
      <c r="Q30" s="302">
        <f t="shared" si="2"/>
        <v>2365.4000000000005</v>
      </c>
      <c r="R30" s="302">
        <f t="shared" si="3"/>
        <v>0.99999999999954525</v>
      </c>
      <c r="S30" s="129">
        <v>11232</v>
      </c>
      <c r="U30" s="115">
        <f t="shared" si="4"/>
        <v>60</v>
      </c>
    </row>
    <row r="31" spans="2:21" s="129" customFormat="1" ht="15.75" x14ac:dyDescent="0.25">
      <c r="B31" s="300" t="s">
        <v>250</v>
      </c>
      <c r="C31" s="129" t="s">
        <v>249</v>
      </c>
      <c r="D31" s="129" t="s">
        <v>248</v>
      </c>
      <c r="F31" s="129" t="s">
        <v>247</v>
      </c>
      <c r="G31" s="204" t="str">
        <f t="shared" si="5"/>
        <v>20/6/2008</v>
      </c>
      <c r="H31" s="129">
        <v>20</v>
      </c>
      <c r="I31" s="129">
        <v>6</v>
      </c>
      <c r="J31" s="129">
        <v>2008</v>
      </c>
      <c r="K31" s="129" t="s">
        <v>184</v>
      </c>
      <c r="L31" s="131">
        <v>40</v>
      </c>
      <c r="M31" s="129" t="s">
        <v>224</v>
      </c>
      <c r="N31" s="301">
        <v>2366.4</v>
      </c>
      <c r="O31" s="129">
        <v>5</v>
      </c>
      <c r="P31" s="106">
        <f t="shared" si="1"/>
        <v>39.423333333333339</v>
      </c>
      <c r="Q31" s="302">
        <f t="shared" si="2"/>
        <v>2365.4000000000005</v>
      </c>
      <c r="R31" s="302">
        <f t="shared" si="3"/>
        <v>0.99999999999954525</v>
      </c>
      <c r="S31" s="129">
        <v>11232</v>
      </c>
      <c r="U31" s="115">
        <f t="shared" si="4"/>
        <v>60</v>
      </c>
    </row>
    <row r="32" spans="2:21" s="129" customFormat="1" ht="15.75" x14ac:dyDescent="0.25">
      <c r="B32" s="300" t="s">
        <v>246</v>
      </c>
      <c r="F32" s="129" t="s">
        <v>245</v>
      </c>
      <c r="G32" s="204" t="str">
        <f t="shared" si="5"/>
        <v>20/6/2008</v>
      </c>
      <c r="H32" s="129">
        <v>20</v>
      </c>
      <c r="I32" s="129">
        <v>6</v>
      </c>
      <c r="J32" s="129">
        <v>2008</v>
      </c>
      <c r="K32" s="129" t="s">
        <v>184</v>
      </c>
      <c r="L32" s="131">
        <v>40</v>
      </c>
      <c r="M32" s="129" t="s">
        <v>224</v>
      </c>
      <c r="N32" s="301">
        <v>30740</v>
      </c>
      <c r="O32" s="129">
        <v>5</v>
      </c>
      <c r="P32" s="106">
        <f t="shared" si="1"/>
        <v>512.31666666666672</v>
      </c>
      <c r="Q32" s="302">
        <f t="shared" si="2"/>
        <v>30739.000000000004</v>
      </c>
      <c r="R32" s="302">
        <f t="shared" si="3"/>
        <v>0.99999999999636202</v>
      </c>
      <c r="S32" s="129">
        <v>11232</v>
      </c>
      <c r="U32" s="115">
        <f t="shared" si="4"/>
        <v>60</v>
      </c>
    </row>
    <row r="33" spans="2:21" s="129" customFormat="1" ht="15.75" x14ac:dyDescent="0.25">
      <c r="B33" s="300" t="s">
        <v>246</v>
      </c>
      <c r="F33" s="129" t="s">
        <v>245</v>
      </c>
      <c r="G33" s="204" t="str">
        <f t="shared" si="5"/>
        <v>20/6/2008</v>
      </c>
      <c r="H33" s="129">
        <v>20</v>
      </c>
      <c r="I33" s="129">
        <v>6</v>
      </c>
      <c r="J33" s="129">
        <v>2008</v>
      </c>
      <c r="K33" s="129" t="s">
        <v>184</v>
      </c>
      <c r="L33" s="131">
        <v>40</v>
      </c>
      <c r="M33" s="129" t="s">
        <v>224</v>
      </c>
      <c r="N33" s="301">
        <v>30740</v>
      </c>
      <c r="O33" s="129">
        <v>5</v>
      </c>
      <c r="P33" s="106">
        <f t="shared" si="1"/>
        <v>512.31666666666672</v>
      </c>
      <c r="Q33" s="302">
        <f t="shared" si="2"/>
        <v>30739.000000000004</v>
      </c>
      <c r="R33" s="302">
        <f t="shared" si="3"/>
        <v>0.99999999999636202</v>
      </c>
      <c r="S33" s="129">
        <v>11232</v>
      </c>
      <c r="U33" s="115">
        <f t="shared" si="4"/>
        <v>60</v>
      </c>
    </row>
    <row r="34" spans="2:21" s="129" customFormat="1" ht="15.75" x14ac:dyDescent="0.25">
      <c r="B34" s="300" t="s">
        <v>246</v>
      </c>
      <c r="F34" s="129" t="s">
        <v>245</v>
      </c>
      <c r="G34" s="204" t="str">
        <f t="shared" si="5"/>
        <v>20/6/2008</v>
      </c>
      <c r="H34" s="129">
        <v>20</v>
      </c>
      <c r="I34" s="129">
        <v>6</v>
      </c>
      <c r="J34" s="129">
        <v>2008</v>
      </c>
      <c r="K34" s="129" t="s">
        <v>184</v>
      </c>
      <c r="L34" s="131">
        <v>40</v>
      </c>
      <c r="M34" s="129" t="s">
        <v>224</v>
      </c>
      <c r="N34" s="301">
        <v>30740</v>
      </c>
      <c r="O34" s="129">
        <v>5</v>
      </c>
      <c r="P34" s="106">
        <f t="shared" si="1"/>
        <v>512.31666666666672</v>
      </c>
      <c r="Q34" s="302">
        <f t="shared" si="2"/>
        <v>30739.000000000004</v>
      </c>
      <c r="R34" s="302">
        <f t="shared" si="3"/>
        <v>0.99999999999636202</v>
      </c>
      <c r="S34" s="129">
        <v>11232</v>
      </c>
      <c r="U34" s="115">
        <f t="shared" si="4"/>
        <v>60</v>
      </c>
    </row>
    <row r="35" spans="2:21" s="91" customFormat="1" ht="15.75" x14ac:dyDescent="0.25">
      <c r="B35" s="520" t="s">
        <v>246</v>
      </c>
      <c r="F35" s="91" t="s">
        <v>245</v>
      </c>
      <c r="G35" s="204" t="str">
        <f t="shared" si="5"/>
        <v>20/6/2008</v>
      </c>
      <c r="H35" s="91">
        <v>20</v>
      </c>
      <c r="I35" s="91">
        <v>6</v>
      </c>
      <c r="J35" s="91">
        <v>2008</v>
      </c>
      <c r="K35" s="91" t="s">
        <v>184</v>
      </c>
      <c r="L35" s="92">
        <v>40</v>
      </c>
      <c r="M35" s="91" t="s">
        <v>224</v>
      </c>
      <c r="N35" s="233">
        <v>30740</v>
      </c>
      <c r="O35" s="91">
        <v>5</v>
      </c>
      <c r="P35" s="106">
        <f t="shared" si="1"/>
        <v>512.31666666666672</v>
      </c>
      <c r="Q35" s="519">
        <f t="shared" si="2"/>
        <v>30739.000000000004</v>
      </c>
      <c r="R35" s="519">
        <f t="shared" si="3"/>
        <v>0.99999999999636202</v>
      </c>
      <c r="S35" s="91">
        <v>11232</v>
      </c>
      <c r="U35" s="115">
        <f t="shared" si="4"/>
        <v>60</v>
      </c>
    </row>
    <row r="36" spans="2:21" s="129" customFormat="1" ht="15.75" x14ac:dyDescent="0.25">
      <c r="B36" s="300" t="s">
        <v>246</v>
      </c>
      <c r="F36" s="129" t="s">
        <v>245</v>
      </c>
      <c r="G36" s="204" t="str">
        <f t="shared" si="5"/>
        <v>20/6/2008</v>
      </c>
      <c r="H36" s="129">
        <v>20</v>
      </c>
      <c r="I36" s="129">
        <v>6</v>
      </c>
      <c r="J36" s="129">
        <v>2008</v>
      </c>
      <c r="K36" s="129" t="s">
        <v>184</v>
      </c>
      <c r="L36" s="131">
        <v>40</v>
      </c>
      <c r="M36" s="129" t="s">
        <v>224</v>
      </c>
      <c r="N36" s="301">
        <v>30740</v>
      </c>
      <c r="O36" s="129">
        <v>5</v>
      </c>
      <c r="P36" s="106">
        <f t="shared" si="1"/>
        <v>512.31666666666672</v>
      </c>
      <c r="Q36" s="302">
        <f t="shared" si="2"/>
        <v>30739.000000000004</v>
      </c>
      <c r="R36" s="302">
        <f t="shared" si="3"/>
        <v>0.99999999999636202</v>
      </c>
      <c r="S36" s="129">
        <v>11232</v>
      </c>
      <c r="U36" s="115">
        <f t="shared" si="4"/>
        <v>60</v>
      </c>
    </row>
    <row r="37" spans="2:21" s="129" customFormat="1" ht="15.75" x14ac:dyDescent="0.25">
      <c r="B37" s="300" t="s">
        <v>244</v>
      </c>
      <c r="C37" s="129" t="s">
        <v>243</v>
      </c>
      <c r="D37" s="129" t="s">
        <v>242</v>
      </c>
      <c r="F37" s="129" t="s">
        <v>241</v>
      </c>
      <c r="G37" s="204" t="str">
        <f t="shared" si="5"/>
        <v>22/9/2008</v>
      </c>
      <c r="H37" s="129">
        <v>22</v>
      </c>
      <c r="I37" s="129">
        <v>9</v>
      </c>
      <c r="J37" s="129">
        <v>2008</v>
      </c>
      <c r="L37" s="131">
        <v>101</v>
      </c>
      <c r="M37" s="129" t="s">
        <v>224</v>
      </c>
      <c r="N37" s="301">
        <v>27685</v>
      </c>
      <c r="O37" s="129">
        <v>5</v>
      </c>
      <c r="P37" s="106">
        <f t="shared" si="1"/>
        <v>461.40000000000003</v>
      </c>
      <c r="Q37" s="302">
        <f t="shared" si="2"/>
        <v>27684.000000000004</v>
      </c>
      <c r="R37" s="302">
        <f t="shared" si="3"/>
        <v>0.99999999999636202</v>
      </c>
      <c r="U37" s="115">
        <f t="shared" si="4"/>
        <v>60</v>
      </c>
    </row>
    <row r="38" spans="2:21" s="129" customFormat="1" ht="31.5" x14ac:dyDescent="0.25">
      <c r="B38" s="300" t="s">
        <v>239</v>
      </c>
      <c r="F38" s="129" t="s">
        <v>236</v>
      </c>
      <c r="G38" s="204" t="str">
        <f t="shared" si="5"/>
        <v>9/10/2008</v>
      </c>
      <c r="H38" s="129">
        <v>9</v>
      </c>
      <c r="I38" s="129">
        <v>10</v>
      </c>
      <c r="J38" s="129">
        <v>2008</v>
      </c>
      <c r="L38" s="131"/>
      <c r="M38" s="129" t="s">
        <v>224</v>
      </c>
      <c r="N38" s="301">
        <v>30740</v>
      </c>
      <c r="O38" s="129">
        <v>5</v>
      </c>
      <c r="P38" s="106">
        <f t="shared" si="1"/>
        <v>512.31666666666672</v>
      </c>
      <c r="Q38" s="302">
        <f t="shared" si="2"/>
        <v>30739.000000000004</v>
      </c>
      <c r="R38" s="302">
        <f t="shared" si="3"/>
        <v>0.99999999999636202</v>
      </c>
      <c r="S38" s="129">
        <v>11552</v>
      </c>
      <c r="U38" s="115">
        <f t="shared" ref="U38:U51" si="6">IF((DATEDIF(G38,U$5,"m"))&gt;=60,60,(DATEDIF(G38,U$5,"m")))</f>
        <v>60</v>
      </c>
    </row>
    <row r="39" spans="2:21" s="129" customFormat="1" ht="31.5" x14ac:dyDescent="0.25">
      <c r="B39" s="300" t="s">
        <v>239</v>
      </c>
      <c r="F39" s="129" t="s">
        <v>240</v>
      </c>
      <c r="G39" s="204" t="str">
        <f t="shared" si="5"/>
        <v>9/10/2008</v>
      </c>
      <c r="H39" s="129">
        <v>9</v>
      </c>
      <c r="I39" s="129">
        <v>10</v>
      </c>
      <c r="J39" s="129">
        <v>2008</v>
      </c>
      <c r="L39" s="131"/>
      <c r="M39" s="129" t="s">
        <v>224</v>
      </c>
      <c r="N39" s="301">
        <v>30740</v>
      </c>
      <c r="O39" s="129">
        <v>5</v>
      </c>
      <c r="P39" s="106">
        <f t="shared" si="1"/>
        <v>512.31666666666672</v>
      </c>
      <c r="Q39" s="302">
        <f t="shared" si="2"/>
        <v>30739.000000000004</v>
      </c>
      <c r="R39" s="302">
        <f t="shared" si="3"/>
        <v>0.99999999999636202</v>
      </c>
      <c r="S39" s="129">
        <v>11552</v>
      </c>
      <c r="U39" s="115">
        <f t="shared" si="6"/>
        <v>60</v>
      </c>
    </row>
    <row r="40" spans="2:21" s="129" customFormat="1" ht="31.5" x14ac:dyDescent="0.25">
      <c r="B40" s="300" t="s">
        <v>239</v>
      </c>
      <c r="F40" s="129" t="s">
        <v>236</v>
      </c>
      <c r="G40" s="204" t="str">
        <f t="shared" si="5"/>
        <v>9/10/2008</v>
      </c>
      <c r="H40" s="129">
        <v>9</v>
      </c>
      <c r="I40" s="129">
        <v>10</v>
      </c>
      <c r="J40" s="129">
        <v>2008</v>
      </c>
      <c r="L40" s="131"/>
      <c r="M40" s="129" t="s">
        <v>224</v>
      </c>
      <c r="N40" s="301">
        <v>30740</v>
      </c>
      <c r="O40" s="129">
        <v>5</v>
      </c>
      <c r="P40" s="106">
        <f t="shared" si="1"/>
        <v>512.31666666666672</v>
      </c>
      <c r="Q40" s="302">
        <f t="shared" si="2"/>
        <v>30739.000000000004</v>
      </c>
      <c r="R40" s="302">
        <f t="shared" si="3"/>
        <v>0.99999999999636202</v>
      </c>
      <c r="S40" s="129">
        <v>11552</v>
      </c>
      <c r="U40" s="115">
        <f t="shared" si="6"/>
        <v>60</v>
      </c>
    </row>
    <row r="41" spans="2:21" s="129" customFormat="1" ht="31.5" x14ac:dyDescent="0.25">
      <c r="B41" s="300" t="s">
        <v>239</v>
      </c>
      <c r="F41" s="129" t="s">
        <v>236</v>
      </c>
      <c r="G41" s="204" t="str">
        <f t="shared" si="5"/>
        <v>9/10/2008</v>
      </c>
      <c r="H41" s="129">
        <v>9</v>
      </c>
      <c r="I41" s="129">
        <v>10</v>
      </c>
      <c r="J41" s="129">
        <v>2008</v>
      </c>
      <c r="L41" s="131"/>
      <c r="M41" s="129" t="s">
        <v>224</v>
      </c>
      <c r="N41" s="301">
        <v>30740</v>
      </c>
      <c r="O41" s="129">
        <v>5</v>
      </c>
      <c r="P41" s="106">
        <f t="shared" si="1"/>
        <v>512.31666666666672</v>
      </c>
      <c r="Q41" s="302">
        <f t="shared" si="2"/>
        <v>30739.000000000004</v>
      </c>
      <c r="R41" s="302">
        <f t="shared" si="3"/>
        <v>0.99999999999636202</v>
      </c>
      <c r="S41" s="129">
        <v>11552</v>
      </c>
      <c r="U41" s="115">
        <f t="shared" si="6"/>
        <v>60</v>
      </c>
    </row>
    <row r="42" spans="2:21" s="129" customFormat="1" ht="15.75" x14ac:dyDescent="0.25">
      <c r="B42" s="300" t="s">
        <v>238</v>
      </c>
      <c r="C42" s="129" t="s">
        <v>237</v>
      </c>
      <c r="F42" s="129" t="s">
        <v>236</v>
      </c>
      <c r="G42" s="204" t="str">
        <f t="shared" si="5"/>
        <v>9/10/2008</v>
      </c>
      <c r="H42" s="129">
        <v>9</v>
      </c>
      <c r="I42" s="129">
        <v>10</v>
      </c>
      <c r="J42" s="129">
        <v>2008</v>
      </c>
      <c r="L42" s="131"/>
      <c r="M42" s="129" t="s">
        <v>224</v>
      </c>
      <c r="N42" s="301">
        <v>2366.4</v>
      </c>
      <c r="O42" s="129">
        <v>5</v>
      </c>
      <c r="P42" s="106">
        <f t="shared" si="1"/>
        <v>39.423333333333339</v>
      </c>
      <c r="Q42" s="302">
        <f t="shared" si="2"/>
        <v>2365.4000000000005</v>
      </c>
      <c r="R42" s="302">
        <f t="shared" si="3"/>
        <v>0.99999999999954525</v>
      </c>
      <c r="S42" s="129">
        <v>11552</v>
      </c>
      <c r="U42" s="115">
        <f t="shared" si="6"/>
        <v>60</v>
      </c>
    </row>
    <row r="43" spans="2:21" s="129" customFormat="1" ht="15.75" x14ac:dyDescent="0.25">
      <c r="B43" s="300" t="s">
        <v>238</v>
      </c>
      <c r="C43" s="129" t="s">
        <v>237</v>
      </c>
      <c r="F43" s="129" t="s">
        <v>236</v>
      </c>
      <c r="G43" s="204" t="str">
        <f t="shared" si="5"/>
        <v>9/10/2008</v>
      </c>
      <c r="H43" s="129">
        <v>9</v>
      </c>
      <c r="I43" s="129">
        <v>10</v>
      </c>
      <c r="J43" s="129">
        <v>2008</v>
      </c>
      <c r="L43" s="131"/>
      <c r="M43" s="129" t="s">
        <v>224</v>
      </c>
      <c r="N43" s="301">
        <v>2366.4</v>
      </c>
      <c r="O43" s="129">
        <v>5</v>
      </c>
      <c r="P43" s="106">
        <f t="shared" si="1"/>
        <v>39.423333333333339</v>
      </c>
      <c r="Q43" s="302">
        <f t="shared" si="2"/>
        <v>2365.4000000000005</v>
      </c>
      <c r="R43" s="302">
        <f t="shared" si="3"/>
        <v>0.99999999999954525</v>
      </c>
      <c r="S43" s="129">
        <v>11552</v>
      </c>
      <c r="U43" s="115">
        <f t="shared" si="6"/>
        <v>60</v>
      </c>
    </row>
    <row r="44" spans="2:21" s="129" customFormat="1" ht="15.75" x14ac:dyDescent="0.25">
      <c r="B44" s="300" t="s">
        <v>238</v>
      </c>
      <c r="C44" s="129" t="s">
        <v>237</v>
      </c>
      <c r="F44" s="129" t="s">
        <v>236</v>
      </c>
      <c r="G44" s="204" t="str">
        <f t="shared" si="5"/>
        <v>9/10/2008</v>
      </c>
      <c r="H44" s="129">
        <v>9</v>
      </c>
      <c r="I44" s="129">
        <v>10</v>
      </c>
      <c r="J44" s="129">
        <v>2008</v>
      </c>
      <c r="L44" s="131"/>
      <c r="M44" s="129" t="s">
        <v>224</v>
      </c>
      <c r="N44" s="301">
        <v>2366.4</v>
      </c>
      <c r="O44" s="129">
        <v>5</v>
      </c>
      <c r="P44" s="106">
        <f t="shared" si="1"/>
        <v>39.423333333333339</v>
      </c>
      <c r="Q44" s="302">
        <f t="shared" si="2"/>
        <v>2365.4000000000005</v>
      </c>
      <c r="R44" s="302">
        <f t="shared" si="3"/>
        <v>0.99999999999954525</v>
      </c>
      <c r="S44" s="129">
        <v>11552</v>
      </c>
      <c r="U44" s="115">
        <f t="shared" si="6"/>
        <v>60</v>
      </c>
    </row>
    <row r="45" spans="2:21" s="129" customFormat="1" ht="15.75" x14ac:dyDescent="0.25">
      <c r="B45" s="300" t="s">
        <v>238</v>
      </c>
      <c r="C45" s="129" t="s">
        <v>237</v>
      </c>
      <c r="F45" s="129" t="s">
        <v>236</v>
      </c>
      <c r="G45" s="204" t="str">
        <f t="shared" si="5"/>
        <v>9/10/2008</v>
      </c>
      <c r="H45" s="129">
        <v>9</v>
      </c>
      <c r="I45" s="129">
        <v>10</v>
      </c>
      <c r="J45" s="129">
        <v>2008</v>
      </c>
      <c r="L45" s="131"/>
      <c r="M45" s="129" t="s">
        <v>224</v>
      </c>
      <c r="N45" s="301">
        <v>2366.4</v>
      </c>
      <c r="O45" s="129">
        <v>5</v>
      </c>
      <c r="P45" s="106">
        <f t="shared" si="1"/>
        <v>39.423333333333339</v>
      </c>
      <c r="Q45" s="302">
        <f t="shared" si="2"/>
        <v>2365.4000000000005</v>
      </c>
      <c r="R45" s="302">
        <f t="shared" si="3"/>
        <v>0.99999999999954525</v>
      </c>
      <c r="S45" s="129">
        <v>11552</v>
      </c>
      <c r="U45" s="115">
        <f t="shared" si="6"/>
        <v>60</v>
      </c>
    </row>
    <row r="46" spans="2:21" s="129" customFormat="1" ht="15.75" x14ac:dyDescent="0.25">
      <c r="B46" s="300" t="s">
        <v>235</v>
      </c>
      <c r="F46" s="129" t="s">
        <v>229</v>
      </c>
      <c r="G46" s="204" t="str">
        <f t="shared" si="5"/>
        <v>8/9/2008</v>
      </c>
      <c r="H46" s="129">
        <v>8</v>
      </c>
      <c r="I46" s="129">
        <v>9</v>
      </c>
      <c r="J46" s="129">
        <v>2008</v>
      </c>
      <c r="L46" s="131"/>
      <c r="M46" s="129" t="s">
        <v>224</v>
      </c>
      <c r="N46" s="301">
        <v>5788.4</v>
      </c>
      <c r="O46" s="129">
        <v>5</v>
      </c>
      <c r="P46" s="106">
        <f t="shared" si="1"/>
        <v>96.456666666666663</v>
      </c>
      <c r="Q46" s="302">
        <f t="shared" si="2"/>
        <v>5787.4</v>
      </c>
      <c r="R46" s="302">
        <f t="shared" si="3"/>
        <v>1</v>
      </c>
      <c r="U46" s="115">
        <f t="shared" si="6"/>
        <v>60</v>
      </c>
    </row>
    <row r="47" spans="2:21" s="129" customFormat="1" ht="31.5" x14ac:dyDescent="0.25">
      <c r="B47" s="300" t="s">
        <v>234</v>
      </c>
      <c r="F47" s="129" t="s">
        <v>229</v>
      </c>
      <c r="G47" s="204" t="str">
        <f t="shared" si="5"/>
        <v>8/9/2008</v>
      </c>
      <c r="H47" s="129">
        <v>8</v>
      </c>
      <c r="I47" s="129">
        <v>9</v>
      </c>
      <c r="J47" s="129">
        <v>2008</v>
      </c>
      <c r="L47" s="131"/>
      <c r="M47" s="129" t="s">
        <v>224</v>
      </c>
      <c r="N47" s="301">
        <v>27358.6</v>
      </c>
      <c r="O47" s="129">
        <v>5</v>
      </c>
      <c r="P47" s="106">
        <f t="shared" si="1"/>
        <v>455.96</v>
      </c>
      <c r="Q47" s="302">
        <f t="shared" si="2"/>
        <v>27357.599999999999</v>
      </c>
      <c r="R47" s="302">
        <f t="shared" si="3"/>
        <v>1</v>
      </c>
      <c r="U47" s="115">
        <f t="shared" si="6"/>
        <v>60</v>
      </c>
    </row>
    <row r="48" spans="2:21" s="129" customFormat="1" ht="15.75" x14ac:dyDescent="0.25">
      <c r="B48" s="300" t="s">
        <v>233</v>
      </c>
      <c r="F48" s="129" t="s">
        <v>229</v>
      </c>
      <c r="G48" s="204" t="str">
        <f t="shared" si="5"/>
        <v>8/9/2008</v>
      </c>
      <c r="H48" s="129">
        <v>8</v>
      </c>
      <c r="I48" s="129">
        <v>9</v>
      </c>
      <c r="J48" s="129">
        <v>2008</v>
      </c>
      <c r="L48" s="131"/>
      <c r="M48" s="129" t="s">
        <v>224</v>
      </c>
      <c r="N48" s="301">
        <v>46487</v>
      </c>
      <c r="O48" s="129">
        <v>5</v>
      </c>
      <c r="P48" s="106">
        <f t="shared" si="1"/>
        <v>774.76666666666677</v>
      </c>
      <c r="Q48" s="302">
        <f t="shared" si="2"/>
        <v>46486.000000000007</v>
      </c>
      <c r="R48" s="302">
        <f t="shared" si="3"/>
        <v>0.99999999999272404</v>
      </c>
      <c r="U48" s="115">
        <f t="shared" si="6"/>
        <v>60</v>
      </c>
    </row>
    <row r="49" spans="1:21" s="129" customFormat="1" ht="15.75" x14ac:dyDescent="0.25">
      <c r="B49" s="300" t="s">
        <v>232</v>
      </c>
      <c r="F49" s="129" t="s">
        <v>229</v>
      </c>
      <c r="G49" s="204" t="str">
        <f t="shared" si="5"/>
        <v>8/9/2008</v>
      </c>
      <c r="H49" s="129">
        <v>8</v>
      </c>
      <c r="I49" s="129">
        <v>9</v>
      </c>
      <c r="J49" s="129">
        <v>2008</v>
      </c>
      <c r="L49" s="131"/>
      <c r="M49" s="129" t="s">
        <v>224</v>
      </c>
      <c r="N49" s="301">
        <v>37700</v>
      </c>
      <c r="O49" s="129">
        <v>5</v>
      </c>
      <c r="P49" s="106">
        <f t="shared" si="1"/>
        <v>628.31666666666672</v>
      </c>
      <c r="Q49" s="302">
        <f t="shared" si="2"/>
        <v>37699</v>
      </c>
      <c r="R49" s="302">
        <f t="shared" si="3"/>
        <v>1</v>
      </c>
      <c r="U49" s="115">
        <f t="shared" si="6"/>
        <v>60</v>
      </c>
    </row>
    <row r="50" spans="1:21" s="129" customFormat="1" ht="15.75" x14ac:dyDescent="0.25">
      <c r="B50" s="300" t="s">
        <v>231</v>
      </c>
      <c r="F50" s="129" t="s">
        <v>229</v>
      </c>
      <c r="G50" s="204" t="str">
        <f t="shared" si="5"/>
        <v>8/9/2008</v>
      </c>
      <c r="H50" s="129">
        <v>8</v>
      </c>
      <c r="I50" s="129">
        <v>9</v>
      </c>
      <c r="J50" s="129">
        <v>2008</v>
      </c>
      <c r="L50" s="131"/>
      <c r="M50" s="129" t="s">
        <v>224</v>
      </c>
      <c r="N50" s="301">
        <v>64588.800000000003</v>
      </c>
      <c r="O50" s="129">
        <v>5</v>
      </c>
      <c r="P50" s="106">
        <f t="shared" si="1"/>
        <v>1076.4633333333334</v>
      </c>
      <c r="Q50" s="302">
        <f t="shared" si="2"/>
        <v>64587.8</v>
      </c>
      <c r="R50" s="302">
        <f t="shared" si="3"/>
        <v>1</v>
      </c>
      <c r="U50" s="115">
        <f t="shared" si="6"/>
        <v>60</v>
      </c>
    </row>
    <row r="51" spans="1:21" s="129" customFormat="1" ht="15.75" x14ac:dyDescent="0.25">
      <c r="B51" s="300" t="s">
        <v>230</v>
      </c>
      <c r="F51" s="129" t="s">
        <v>229</v>
      </c>
      <c r="G51" s="204" t="str">
        <f t="shared" si="5"/>
        <v>8/9/2008</v>
      </c>
      <c r="H51" s="129">
        <v>8</v>
      </c>
      <c r="I51" s="129">
        <v>9</v>
      </c>
      <c r="J51" s="129">
        <v>2008</v>
      </c>
      <c r="L51" s="131"/>
      <c r="M51" s="129" t="s">
        <v>224</v>
      </c>
      <c r="N51" s="301">
        <v>37642</v>
      </c>
      <c r="O51" s="129">
        <v>5</v>
      </c>
      <c r="P51" s="106">
        <f t="shared" si="1"/>
        <v>627.35</v>
      </c>
      <c r="Q51" s="302">
        <f t="shared" si="2"/>
        <v>37641</v>
      </c>
      <c r="R51" s="302">
        <f t="shared" si="3"/>
        <v>1</v>
      </c>
      <c r="U51" s="115">
        <f t="shared" si="6"/>
        <v>60</v>
      </c>
    </row>
    <row r="52" spans="1:21" s="303" customFormat="1" ht="15.75" x14ac:dyDescent="0.25">
      <c r="A52" s="303" t="s">
        <v>87</v>
      </c>
      <c r="B52" s="300"/>
      <c r="G52" s="204"/>
      <c r="L52" s="304"/>
      <c r="N52" s="305">
        <f>SUM(N8:N51)</f>
        <v>677031.88000000012</v>
      </c>
      <c r="P52" s="305">
        <f>SUM(P8:P51)</f>
        <v>11283.131333333333</v>
      </c>
      <c r="Q52" s="305">
        <f>SUM(Q8:Q51)</f>
        <v>676987.88000000012</v>
      </c>
      <c r="R52" s="305">
        <f>SUM(R8:R51)</f>
        <v>43.999999999959527</v>
      </c>
      <c r="U52" s="115"/>
    </row>
    <row r="53" spans="1:21" s="129" customFormat="1" ht="15.75" x14ac:dyDescent="0.25">
      <c r="B53" s="300"/>
      <c r="G53" s="204"/>
      <c r="L53" s="131"/>
      <c r="N53" s="301"/>
      <c r="P53" s="302"/>
      <c r="Q53" s="302"/>
      <c r="U53" s="115"/>
    </row>
    <row r="54" spans="1:21" s="129" customFormat="1" ht="15.75" x14ac:dyDescent="0.25">
      <c r="B54" s="300" t="s">
        <v>228</v>
      </c>
      <c r="C54" s="91" t="s">
        <v>226</v>
      </c>
      <c r="D54" s="91"/>
      <c r="E54" s="91"/>
      <c r="F54" s="91" t="s">
        <v>225</v>
      </c>
      <c r="G54" s="204" t="str">
        <f t="shared" si="5"/>
        <v>9/1/2009</v>
      </c>
      <c r="H54" s="91">
        <v>9</v>
      </c>
      <c r="I54" s="91">
        <v>1</v>
      </c>
      <c r="J54" s="91">
        <v>2009</v>
      </c>
      <c r="K54" s="91" t="s">
        <v>54</v>
      </c>
      <c r="L54" s="92">
        <v>19001</v>
      </c>
      <c r="M54" s="91" t="s">
        <v>224</v>
      </c>
      <c r="N54" s="306">
        <v>9164</v>
      </c>
      <c r="O54" s="91">
        <v>5</v>
      </c>
      <c r="P54" s="106">
        <f t="shared" ref="P54:P59" si="7">(((N54)-1)/5)/12</f>
        <v>152.71666666666667</v>
      </c>
      <c r="Q54" s="302">
        <f t="shared" ref="Q54:Q59" si="8">P54*U54</f>
        <v>9163</v>
      </c>
      <c r="R54" s="302">
        <f t="shared" ref="R54:R59" si="9">N54-Q54</f>
        <v>1</v>
      </c>
      <c r="U54" s="115">
        <f t="shared" ref="U54:U64" si="10">IF((DATEDIF(G54,U$5,"m"))&gt;=60,60,(DATEDIF(G54,U$5,"m")))</f>
        <v>60</v>
      </c>
    </row>
    <row r="55" spans="1:21" s="129" customFormat="1" ht="15.75" x14ac:dyDescent="0.25">
      <c r="B55" s="300" t="s">
        <v>227</v>
      </c>
      <c r="C55" s="91" t="s">
        <v>226</v>
      </c>
      <c r="D55" s="91"/>
      <c r="E55" s="91"/>
      <c r="F55" s="91" t="s">
        <v>225</v>
      </c>
      <c r="G55" s="204" t="str">
        <f t="shared" si="5"/>
        <v>9/1/2009</v>
      </c>
      <c r="H55" s="91">
        <v>9</v>
      </c>
      <c r="I55" s="91">
        <v>1</v>
      </c>
      <c r="J55" s="91">
        <v>2009</v>
      </c>
      <c r="K55" s="91" t="s">
        <v>54</v>
      </c>
      <c r="L55" s="92">
        <v>19001</v>
      </c>
      <c r="M55" s="91" t="s">
        <v>224</v>
      </c>
      <c r="N55" s="306">
        <v>9164</v>
      </c>
      <c r="O55" s="91">
        <v>5</v>
      </c>
      <c r="P55" s="106">
        <f t="shared" si="7"/>
        <v>152.71666666666667</v>
      </c>
      <c r="Q55" s="302">
        <f t="shared" si="8"/>
        <v>9163</v>
      </c>
      <c r="R55" s="302">
        <f t="shared" si="9"/>
        <v>1</v>
      </c>
      <c r="U55" s="115">
        <f t="shared" si="10"/>
        <v>60</v>
      </c>
    </row>
    <row r="56" spans="1:21" s="129" customFormat="1" ht="15.75" x14ac:dyDescent="0.25">
      <c r="B56" s="300" t="s">
        <v>227</v>
      </c>
      <c r="C56" s="91" t="s">
        <v>226</v>
      </c>
      <c r="D56" s="91"/>
      <c r="E56" s="91"/>
      <c r="F56" s="91" t="s">
        <v>225</v>
      </c>
      <c r="G56" s="204" t="str">
        <f t="shared" si="5"/>
        <v>9/1/2009</v>
      </c>
      <c r="H56" s="91">
        <v>9</v>
      </c>
      <c r="I56" s="91">
        <v>1</v>
      </c>
      <c r="J56" s="91">
        <v>2009</v>
      </c>
      <c r="K56" s="91" t="s">
        <v>54</v>
      </c>
      <c r="L56" s="92">
        <v>19001</v>
      </c>
      <c r="M56" s="91" t="s">
        <v>224</v>
      </c>
      <c r="N56" s="306">
        <v>9164</v>
      </c>
      <c r="O56" s="91">
        <v>5</v>
      </c>
      <c r="P56" s="106">
        <f t="shared" si="7"/>
        <v>152.71666666666667</v>
      </c>
      <c r="Q56" s="302">
        <f t="shared" si="8"/>
        <v>9163</v>
      </c>
      <c r="R56" s="302">
        <f t="shared" si="9"/>
        <v>1</v>
      </c>
      <c r="U56" s="115">
        <f t="shared" si="10"/>
        <v>60</v>
      </c>
    </row>
    <row r="57" spans="1:21" s="129" customFormat="1" ht="15.75" x14ac:dyDescent="0.25">
      <c r="B57" s="300" t="s">
        <v>227</v>
      </c>
      <c r="C57" s="91" t="s">
        <v>226</v>
      </c>
      <c r="D57" s="91"/>
      <c r="E57" s="91"/>
      <c r="F57" s="91" t="s">
        <v>225</v>
      </c>
      <c r="G57" s="204" t="str">
        <f t="shared" si="5"/>
        <v>9/1/2009</v>
      </c>
      <c r="H57" s="91">
        <v>9</v>
      </c>
      <c r="I57" s="91">
        <v>1</v>
      </c>
      <c r="J57" s="91">
        <v>2009</v>
      </c>
      <c r="K57" s="91" t="s">
        <v>54</v>
      </c>
      <c r="L57" s="92">
        <v>19001</v>
      </c>
      <c r="M57" s="91" t="s">
        <v>224</v>
      </c>
      <c r="N57" s="306">
        <v>9164</v>
      </c>
      <c r="O57" s="91">
        <v>5</v>
      </c>
      <c r="P57" s="106">
        <f t="shared" si="7"/>
        <v>152.71666666666667</v>
      </c>
      <c r="Q57" s="302">
        <f t="shared" si="8"/>
        <v>9163</v>
      </c>
      <c r="R57" s="302">
        <f t="shared" si="9"/>
        <v>1</v>
      </c>
      <c r="U57" s="115">
        <f t="shared" si="10"/>
        <v>60</v>
      </c>
    </row>
    <row r="58" spans="1:21" s="129" customFormat="1" ht="15.75" x14ac:dyDescent="0.25">
      <c r="B58" s="300" t="s">
        <v>227</v>
      </c>
      <c r="C58" s="91" t="s">
        <v>226</v>
      </c>
      <c r="D58" s="91"/>
      <c r="E58" s="91"/>
      <c r="F58" s="91" t="s">
        <v>225</v>
      </c>
      <c r="G58" s="204" t="str">
        <f t="shared" si="5"/>
        <v>9/1/2009</v>
      </c>
      <c r="H58" s="91">
        <v>9</v>
      </c>
      <c r="I58" s="91">
        <v>1</v>
      </c>
      <c r="J58" s="91">
        <v>2009</v>
      </c>
      <c r="K58" s="91" t="s">
        <v>54</v>
      </c>
      <c r="L58" s="92">
        <v>19001</v>
      </c>
      <c r="M58" s="91" t="s">
        <v>224</v>
      </c>
      <c r="N58" s="306">
        <v>9164</v>
      </c>
      <c r="O58" s="91">
        <v>5</v>
      </c>
      <c r="P58" s="106">
        <f t="shared" si="7"/>
        <v>152.71666666666667</v>
      </c>
      <c r="Q58" s="302">
        <f t="shared" si="8"/>
        <v>9163</v>
      </c>
      <c r="R58" s="302">
        <f t="shared" si="9"/>
        <v>1</v>
      </c>
      <c r="U58" s="115">
        <f t="shared" si="10"/>
        <v>60</v>
      </c>
    </row>
    <row r="59" spans="1:21" s="129" customFormat="1" ht="15.75" x14ac:dyDescent="0.25">
      <c r="B59" s="300" t="s">
        <v>227</v>
      </c>
      <c r="C59" s="91" t="s">
        <v>226</v>
      </c>
      <c r="D59" s="91"/>
      <c r="E59" s="91"/>
      <c r="F59" s="91" t="s">
        <v>225</v>
      </c>
      <c r="G59" s="204" t="str">
        <f t="shared" si="5"/>
        <v>9/1/2009</v>
      </c>
      <c r="H59" s="91">
        <v>9</v>
      </c>
      <c r="I59" s="91">
        <v>1</v>
      </c>
      <c r="J59" s="91">
        <v>2009</v>
      </c>
      <c r="K59" s="91" t="s">
        <v>54</v>
      </c>
      <c r="L59" s="92">
        <v>19001</v>
      </c>
      <c r="M59" s="91" t="s">
        <v>224</v>
      </c>
      <c r="N59" s="306">
        <v>9164</v>
      </c>
      <c r="O59" s="91">
        <v>5</v>
      </c>
      <c r="P59" s="106">
        <f t="shared" si="7"/>
        <v>152.71666666666667</v>
      </c>
      <c r="Q59" s="302">
        <f t="shared" si="8"/>
        <v>9163</v>
      </c>
      <c r="R59" s="302">
        <f t="shared" si="9"/>
        <v>1</v>
      </c>
      <c r="U59" s="115">
        <f t="shared" si="10"/>
        <v>60</v>
      </c>
    </row>
    <row r="60" spans="1:21" s="129" customFormat="1" ht="15.75" x14ac:dyDescent="0.25">
      <c r="A60" s="303" t="s">
        <v>79</v>
      </c>
      <c r="B60" s="300"/>
      <c r="G60" s="204"/>
      <c r="L60" s="131"/>
      <c r="N60" s="307">
        <f>SUM(N54:N59)</f>
        <v>54984</v>
      </c>
      <c r="P60" s="307">
        <f>SUM(P54:P59)</f>
        <v>916.30000000000007</v>
      </c>
      <c r="Q60" s="307">
        <f>SUM(Q54:Q59)</f>
        <v>54978</v>
      </c>
      <c r="R60" s="307">
        <f>SUM(R54:R59)</f>
        <v>6</v>
      </c>
      <c r="U60" s="115"/>
    </row>
    <row r="61" spans="1:21" s="129" customFormat="1" ht="15.75" x14ac:dyDescent="0.25">
      <c r="A61" s="303"/>
      <c r="B61" s="300"/>
      <c r="G61" s="204"/>
      <c r="L61" s="131"/>
      <c r="N61" s="308"/>
      <c r="P61" s="308"/>
      <c r="Q61" s="308"/>
      <c r="R61" s="308"/>
      <c r="U61" s="115"/>
    </row>
    <row r="62" spans="1:21" s="129" customFormat="1" ht="15.75" x14ac:dyDescent="0.25">
      <c r="A62" s="303"/>
      <c r="B62" s="300" t="s">
        <v>223</v>
      </c>
      <c r="F62" s="129" t="s">
        <v>220</v>
      </c>
      <c r="G62" s="204" t="str">
        <f t="shared" si="5"/>
        <v>14/4/2011</v>
      </c>
      <c r="H62" s="91">
        <v>14</v>
      </c>
      <c r="I62" s="91">
        <v>4</v>
      </c>
      <c r="J62" s="91">
        <v>2011</v>
      </c>
      <c r="L62" s="131"/>
      <c r="N62" s="130">
        <v>15000.01</v>
      </c>
      <c r="O62" s="91">
        <v>5</v>
      </c>
      <c r="P62" s="302">
        <f>(N62/O62)/12</f>
        <v>250.00016666666667</v>
      </c>
      <c r="Q62" s="302">
        <f>P62*U62</f>
        <v>11000.007333333333</v>
      </c>
      <c r="R62" s="302">
        <f t="shared" ref="R62:R64" si="11">N62-Q62</f>
        <v>4000.0026666666672</v>
      </c>
      <c r="S62" s="103">
        <v>15407</v>
      </c>
      <c r="U62" s="115">
        <f t="shared" si="10"/>
        <v>44</v>
      </c>
    </row>
    <row r="63" spans="1:21" s="129" customFormat="1" ht="15.75" x14ac:dyDescent="0.25">
      <c r="A63" s="303"/>
      <c r="B63" s="300" t="s">
        <v>222</v>
      </c>
      <c r="F63" s="129" t="s">
        <v>220</v>
      </c>
      <c r="G63" s="204" t="str">
        <f t="shared" si="5"/>
        <v>14/4/2011</v>
      </c>
      <c r="H63" s="91">
        <v>14</v>
      </c>
      <c r="I63" s="91">
        <v>4</v>
      </c>
      <c r="J63" s="91">
        <v>2011</v>
      </c>
      <c r="L63" s="131"/>
      <c r="N63" s="130">
        <v>2159.5700000000002</v>
      </c>
      <c r="O63" s="91">
        <v>5</v>
      </c>
      <c r="P63" s="302">
        <f>(N63/O63)/12</f>
        <v>35.992833333333337</v>
      </c>
      <c r="Q63" s="302">
        <f>P63*U63</f>
        <v>1583.6846666666668</v>
      </c>
      <c r="R63" s="302">
        <f t="shared" si="11"/>
        <v>575.88533333333339</v>
      </c>
      <c r="S63" s="103">
        <v>15407</v>
      </c>
      <c r="U63" s="115">
        <f t="shared" si="10"/>
        <v>44</v>
      </c>
    </row>
    <row r="64" spans="1:21" s="129" customFormat="1" ht="15.75" x14ac:dyDescent="0.25">
      <c r="A64" s="303"/>
      <c r="B64" s="300" t="s">
        <v>221</v>
      </c>
      <c r="F64" s="129" t="s">
        <v>220</v>
      </c>
      <c r="G64" s="204" t="str">
        <f t="shared" si="5"/>
        <v>14/4/2011</v>
      </c>
      <c r="H64" s="91">
        <v>14</v>
      </c>
      <c r="I64" s="91">
        <v>4</v>
      </c>
      <c r="J64" s="91">
        <v>2011</v>
      </c>
      <c r="L64" s="131"/>
      <c r="N64" s="130">
        <v>20648</v>
      </c>
      <c r="O64" s="91">
        <v>5</v>
      </c>
      <c r="P64" s="302">
        <f>(N64/O64)/12</f>
        <v>344.13333333333338</v>
      </c>
      <c r="Q64" s="302">
        <f>P64*U64</f>
        <v>15141.866666666669</v>
      </c>
      <c r="R64" s="302">
        <f t="shared" si="11"/>
        <v>5506.1333333333314</v>
      </c>
      <c r="S64" s="103">
        <v>15407</v>
      </c>
      <c r="U64" s="115">
        <f t="shared" si="10"/>
        <v>44</v>
      </c>
    </row>
    <row r="65" spans="1:21" s="303" customFormat="1" ht="15.75" x14ac:dyDescent="0.25">
      <c r="A65" s="303" t="s">
        <v>219</v>
      </c>
      <c r="B65" s="90"/>
      <c r="L65" s="304"/>
      <c r="N65" s="307">
        <f>SUM(N62:N64)</f>
        <v>37807.58</v>
      </c>
      <c r="P65" s="309">
        <f>SUM(P62:P64)</f>
        <v>630.12633333333338</v>
      </c>
      <c r="Q65" s="309">
        <f>SUM(Q62:Q64)</f>
        <v>27725.558666666668</v>
      </c>
      <c r="R65" s="309">
        <f>SUM(R62:R64)</f>
        <v>10082.021333333332</v>
      </c>
      <c r="U65" s="115"/>
    </row>
    <row r="66" spans="1:21" s="129" customFormat="1" ht="15.75" x14ac:dyDescent="0.25">
      <c r="B66" s="91"/>
      <c r="L66" s="131"/>
      <c r="N66" s="345"/>
      <c r="P66" s="302"/>
      <c r="Q66" s="302"/>
      <c r="R66" s="302"/>
      <c r="U66" s="115"/>
    </row>
    <row r="67" spans="1:21" s="303" customFormat="1" ht="15.75" x14ac:dyDescent="0.25">
      <c r="A67" s="303" t="s">
        <v>2162</v>
      </c>
      <c r="B67" s="90"/>
      <c r="L67" s="304"/>
      <c r="N67" s="348">
        <f>+N65+N60+N52</f>
        <v>769823.46000000008</v>
      </c>
      <c r="P67" s="348">
        <f>+P65+P60+P52</f>
        <v>12829.557666666666</v>
      </c>
      <c r="Q67" s="348">
        <f t="shared" ref="Q67:R67" si="12">+Q65+Q60+Q52</f>
        <v>759691.43866666674</v>
      </c>
      <c r="R67" s="348">
        <f t="shared" si="12"/>
        <v>10132.021333333292</v>
      </c>
      <c r="U67" s="346"/>
    </row>
    <row r="68" spans="1:21" s="129" customFormat="1" ht="15.75" x14ac:dyDescent="0.25">
      <c r="B68" s="91"/>
      <c r="L68" s="131"/>
      <c r="N68" s="345"/>
      <c r="P68" s="302"/>
      <c r="Q68" s="302"/>
      <c r="R68" s="302"/>
      <c r="U68" s="115"/>
    </row>
    <row r="69" spans="1:21" s="129" customFormat="1" ht="15.75" x14ac:dyDescent="0.25">
      <c r="B69" s="91" t="s">
        <v>2156</v>
      </c>
      <c r="F69" s="129" t="s">
        <v>2155</v>
      </c>
      <c r="G69" s="128">
        <v>41110</v>
      </c>
      <c r="H69" s="129">
        <v>20</v>
      </c>
      <c r="I69" s="129">
        <v>7</v>
      </c>
      <c r="J69" s="129">
        <v>2012</v>
      </c>
      <c r="K69" s="91" t="s">
        <v>54</v>
      </c>
      <c r="L69" s="131" t="s">
        <v>2154</v>
      </c>
      <c r="M69" s="91" t="s">
        <v>224</v>
      </c>
      <c r="N69" s="345">
        <f>17500*1.16</f>
        <v>20300</v>
      </c>
      <c r="O69" s="91">
        <v>5</v>
      </c>
      <c r="P69" s="302">
        <f>(N69/O69)/12</f>
        <v>338.33333333333331</v>
      </c>
      <c r="Q69" s="302">
        <f>P69*U69</f>
        <v>9811.6666666666661</v>
      </c>
      <c r="R69" s="302">
        <f t="shared" ref="R69" si="13">N69-Q69</f>
        <v>10488.333333333334</v>
      </c>
      <c r="S69" s="129">
        <v>17271</v>
      </c>
      <c r="U69" s="115">
        <f t="shared" ref="U69:U90" si="14">IF((DATEDIF(G69,U$5,"m"))&gt;=60,60,(DATEDIF(G69,U$5,"m")))</f>
        <v>29</v>
      </c>
    </row>
    <row r="70" spans="1:21" s="129" customFormat="1" ht="15.75" x14ac:dyDescent="0.25">
      <c r="B70" s="91" t="s">
        <v>2156</v>
      </c>
      <c r="F70" s="129" t="s">
        <v>2155</v>
      </c>
      <c r="G70" s="128">
        <v>41110</v>
      </c>
      <c r="H70" s="129">
        <v>20</v>
      </c>
      <c r="I70" s="129">
        <v>7</v>
      </c>
      <c r="J70" s="129">
        <v>2012</v>
      </c>
      <c r="K70" s="91" t="s">
        <v>54</v>
      </c>
      <c r="L70" s="131" t="s">
        <v>2154</v>
      </c>
      <c r="M70" s="91" t="s">
        <v>224</v>
      </c>
      <c r="N70" s="345">
        <f t="shared" ref="N70:N71" si="15">17500*1.16</f>
        <v>20300</v>
      </c>
      <c r="O70" s="91">
        <v>5</v>
      </c>
      <c r="P70" s="302">
        <f t="shared" ref="P70:P71" si="16">(N70/O70)/12</f>
        <v>338.33333333333331</v>
      </c>
      <c r="Q70" s="302">
        <f t="shared" ref="Q70:Q71" si="17">P70*U70</f>
        <v>9811.6666666666661</v>
      </c>
      <c r="R70" s="302">
        <f t="shared" ref="R70:R71" si="18">N70-Q70</f>
        <v>10488.333333333334</v>
      </c>
      <c r="S70" s="129">
        <v>17271</v>
      </c>
      <c r="U70" s="115">
        <f t="shared" si="14"/>
        <v>29</v>
      </c>
    </row>
    <row r="71" spans="1:21" s="129" customFormat="1" ht="15.75" x14ac:dyDescent="0.25">
      <c r="B71" s="91" t="s">
        <v>2156</v>
      </c>
      <c r="F71" s="129" t="s">
        <v>2155</v>
      </c>
      <c r="G71" s="128">
        <v>41110</v>
      </c>
      <c r="H71" s="129">
        <v>20</v>
      </c>
      <c r="I71" s="129">
        <v>7</v>
      </c>
      <c r="J71" s="129">
        <v>2012</v>
      </c>
      <c r="K71" s="91" t="s">
        <v>54</v>
      </c>
      <c r="L71" s="131" t="s">
        <v>2154</v>
      </c>
      <c r="M71" s="91" t="s">
        <v>224</v>
      </c>
      <c r="N71" s="345">
        <f t="shared" si="15"/>
        <v>20300</v>
      </c>
      <c r="O71" s="91">
        <v>5</v>
      </c>
      <c r="P71" s="302">
        <f t="shared" si="16"/>
        <v>338.33333333333331</v>
      </c>
      <c r="Q71" s="302">
        <f t="shared" si="17"/>
        <v>9811.6666666666661</v>
      </c>
      <c r="R71" s="302">
        <f t="shared" si="18"/>
        <v>10488.333333333334</v>
      </c>
      <c r="S71" s="129">
        <v>17271</v>
      </c>
      <c r="U71" s="115">
        <f t="shared" si="14"/>
        <v>29</v>
      </c>
    </row>
    <row r="72" spans="1:21" s="129" customFormat="1" ht="15.75" x14ac:dyDescent="0.25">
      <c r="B72" s="91" t="s">
        <v>2158</v>
      </c>
      <c r="F72" s="129" t="s">
        <v>2163</v>
      </c>
      <c r="G72" s="128">
        <v>41110</v>
      </c>
      <c r="H72" s="129">
        <v>20</v>
      </c>
      <c r="I72" s="129">
        <v>7</v>
      </c>
      <c r="J72" s="129">
        <v>2012</v>
      </c>
      <c r="K72" s="91" t="s">
        <v>54</v>
      </c>
      <c r="L72" s="131" t="s">
        <v>2157</v>
      </c>
      <c r="M72" s="91" t="s">
        <v>224</v>
      </c>
      <c r="N72" s="345">
        <f>850*1.16</f>
        <v>985.99999999999989</v>
      </c>
      <c r="O72" s="91">
        <v>6</v>
      </c>
      <c r="P72" s="302">
        <f t="shared" ref="P72:P90" si="19">(N72/O72)/12</f>
        <v>13.694444444444443</v>
      </c>
      <c r="Q72" s="302">
        <f t="shared" ref="Q72:Q90" si="20">P72*U72</f>
        <v>397.13888888888886</v>
      </c>
      <c r="R72" s="302">
        <f t="shared" ref="R72:R90" si="21">N72-Q72</f>
        <v>588.86111111111109</v>
      </c>
      <c r="S72" s="129">
        <v>17316</v>
      </c>
      <c r="U72" s="115">
        <f t="shared" si="14"/>
        <v>29</v>
      </c>
    </row>
    <row r="73" spans="1:21" s="129" customFormat="1" ht="15.75" x14ac:dyDescent="0.25">
      <c r="B73" s="91" t="s">
        <v>2158</v>
      </c>
      <c r="F73" s="129" t="s">
        <v>2163</v>
      </c>
      <c r="G73" s="128">
        <v>41110</v>
      </c>
      <c r="H73" s="129">
        <v>20</v>
      </c>
      <c r="I73" s="129">
        <v>7</v>
      </c>
      <c r="J73" s="129">
        <v>2012</v>
      </c>
      <c r="K73" s="91" t="s">
        <v>54</v>
      </c>
      <c r="L73" s="131" t="s">
        <v>2157</v>
      </c>
      <c r="M73" s="91" t="s">
        <v>224</v>
      </c>
      <c r="N73" s="345">
        <f t="shared" ref="N73:N76" si="22">850*1.16</f>
        <v>985.99999999999989</v>
      </c>
      <c r="O73" s="91">
        <v>7</v>
      </c>
      <c r="P73" s="302">
        <f t="shared" si="19"/>
        <v>11.738095238095235</v>
      </c>
      <c r="Q73" s="302">
        <f t="shared" si="20"/>
        <v>340.40476190476181</v>
      </c>
      <c r="R73" s="302">
        <f t="shared" si="21"/>
        <v>645.59523809523807</v>
      </c>
      <c r="S73" s="129">
        <v>17316</v>
      </c>
      <c r="U73" s="115">
        <f t="shared" si="14"/>
        <v>29</v>
      </c>
    </row>
    <row r="74" spans="1:21" s="129" customFormat="1" ht="15.75" x14ac:dyDescent="0.25">
      <c r="B74" s="91" t="s">
        <v>2158</v>
      </c>
      <c r="F74" s="129" t="s">
        <v>2163</v>
      </c>
      <c r="G74" s="128">
        <v>41110</v>
      </c>
      <c r="H74" s="129">
        <v>20</v>
      </c>
      <c r="I74" s="129">
        <v>7</v>
      </c>
      <c r="J74" s="129">
        <v>2012</v>
      </c>
      <c r="K74" s="91" t="s">
        <v>54</v>
      </c>
      <c r="L74" s="131" t="s">
        <v>2157</v>
      </c>
      <c r="M74" s="91" t="s">
        <v>224</v>
      </c>
      <c r="N74" s="345">
        <f t="shared" si="22"/>
        <v>985.99999999999989</v>
      </c>
      <c r="O74" s="91">
        <v>8</v>
      </c>
      <c r="P74" s="302">
        <f t="shared" si="19"/>
        <v>10.270833333333332</v>
      </c>
      <c r="Q74" s="302">
        <f t="shared" si="20"/>
        <v>297.85416666666663</v>
      </c>
      <c r="R74" s="302">
        <f t="shared" si="21"/>
        <v>688.14583333333326</v>
      </c>
      <c r="S74" s="129">
        <v>17316</v>
      </c>
      <c r="U74" s="115">
        <f t="shared" si="14"/>
        <v>29</v>
      </c>
    </row>
    <row r="75" spans="1:21" s="129" customFormat="1" ht="15.75" x14ac:dyDescent="0.25">
      <c r="B75" s="91" t="s">
        <v>2158</v>
      </c>
      <c r="F75" s="129" t="s">
        <v>2163</v>
      </c>
      <c r="G75" s="128">
        <v>41110</v>
      </c>
      <c r="H75" s="129">
        <v>20</v>
      </c>
      <c r="I75" s="129">
        <v>7</v>
      </c>
      <c r="J75" s="129">
        <v>2012</v>
      </c>
      <c r="K75" s="91" t="s">
        <v>54</v>
      </c>
      <c r="L75" s="131" t="s">
        <v>2157</v>
      </c>
      <c r="M75" s="91" t="s">
        <v>224</v>
      </c>
      <c r="N75" s="345">
        <f t="shared" si="22"/>
        <v>985.99999999999989</v>
      </c>
      <c r="O75" s="91">
        <v>9</v>
      </c>
      <c r="P75" s="302">
        <f t="shared" si="19"/>
        <v>9.129629629629628</v>
      </c>
      <c r="Q75" s="302">
        <f t="shared" si="20"/>
        <v>264.75925925925924</v>
      </c>
      <c r="R75" s="302">
        <f t="shared" si="21"/>
        <v>721.24074074074065</v>
      </c>
      <c r="S75" s="129">
        <v>17316</v>
      </c>
      <c r="U75" s="115">
        <f t="shared" si="14"/>
        <v>29</v>
      </c>
    </row>
    <row r="76" spans="1:21" s="129" customFormat="1" ht="15.75" x14ac:dyDescent="0.25">
      <c r="B76" s="91" t="s">
        <v>2158</v>
      </c>
      <c r="F76" s="129" t="s">
        <v>2163</v>
      </c>
      <c r="G76" s="128">
        <v>41110</v>
      </c>
      <c r="H76" s="129">
        <v>20</v>
      </c>
      <c r="I76" s="129">
        <v>7</v>
      </c>
      <c r="J76" s="129">
        <v>2012</v>
      </c>
      <c r="K76" s="91" t="s">
        <v>54</v>
      </c>
      <c r="L76" s="131" t="s">
        <v>2157</v>
      </c>
      <c r="M76" s="91" t="s">
        <v>224</v>
      </c>
      <c r="N76" s="345">
        <f t="shared" si="22"/>
        <v>985.99999999999989</v>
      </c>
      <c r="O76" s="91">
        <v>10</v>
      </c>
      <c r="P76" s="302">
        <f t="shared" si="19"/>
        <v>8.2166666666666668</v>
      </c>
      <c r="Q76" s="302">
        <f t="shared" si="20"/>
        <v>238.28333333333333</v>
      </c>
      <c r="R76" s="302">
        <f t="shared" si="21"/>
        <v>747.71666666666658</v>
      </c>
      <c r="S76" s="129">
        <v>17316</v>
      </c>
      <c r="U76" s="115">
        <f t="shared" si="14"/>
        <v>29</v>
      </c>
    </row>
    <row r="77" spans="1:21" s="129" customFormat="1" ht="15.75" x14ac:dyDescent="0.25">
      <c r="B77" s="91" t="s">
        <v>2159</v>
      </c>
      <c r="F77" s="129" t="s">
        <v>2163</v>
      </c>
      <c r="G77" s="128">
        <v>41110</v>
      </c>
      <c r="H77" s="129">
        <v>20</v>
      </c>
      <c r="I77" s="129">
        <v>7</v>
      </c>
      <c r="J77" s="129">
        <v>2012</v>
      </c>
      <c r="K77" s="91" t="s">
        <v>54</v>
      </c>
      <c r="L77" s="131" t="s">
        <v>2157</v>
      </c>
      <c r="M77" s="91" t="s">
        <v>224</v>
      </c>
      <c r="N77" s="345">
        <f>1200*1.16</f>
        <v>1392</v>
      </c>
      <c r="O77" s="91">
        <v>11</v>
      </c>
      <c r="P77" s="302">
        <f t="shared" si="19"/>
        <v>10.545454545454545</v>
      </c>
      <c r="Q77" s="302">
        <f t="shared" si="20"/>
        <v>305.81818181818181</v>
      </c>
      <c r="R77" s="302">
        <f t="shared" si="21"/>
        <v>1086.1818181818182</v>
      </c>
      <c r="S77" s="129">
        <v>17316</v>
      </c>
      <c r="U77" s="115">
        <f t="shared" si="14"/>
        <v>29</v>
      </c>
    </row>
    <row r="78" spans="1:21" s="129" customFormat="1" ht="15.75" x14ac:dyDescent="0.25">
      <c r="B78" s="91" t="s">
        <v>2159</v>
      </c>
      <c r="F78" s="129" t="s">
        <v>2163</v>
      </c>
      <c r="G78" s="128">
        <v>41110</v>
      </c>
      <c r="H78" s="129">
        <v>20</v>
      </c>
      <c r="I78" s="129">
        <v>7</v>
      </c>
      <c r="J78" s="129">
        <v>2012</v>
      </c>
      <c r="K78" s="91" t="s">
        <v>54</v>
      </c>
      <c r="L78" s="131" t="s">
        <v>2157</v>
      </c>
      <c r="M78" s="91" t="s">
        <v>224</v>
      </c>
      <c r="N78" s="345">
        <f t="shared" ref="N78:N82" si="23">1200*1.16</f>
        <v>1392</v>
      </c>
      <c r="O78" s="91">
        <v>12</v>
      </c>
      <c r="P78" s="302">
        <f t="shared" si="19"/>
        <v>9.6666666666666661</v>
      </c>
      <c r="Q78" s="302">
        <f t="shared" si="20"/>
        <v>280.33333333333331</v>
      </c>
      <c r="R78" s="302">
        <f t="shared" si="21"/>
        <v>1111.6666666666667</v>
      </c>
      <c r="S78" s="129">
        <v>17316</v>
      </c>
      <c r="U78" s="115">
        <f t="shared" si="14"/>
        <v>29</v>
      </c>
    </row>
    <row r="79" spans="1:21" s="129" customFormat="1" ht="15.75" x14ac:dyDescent="0.25">
      <c r="B79" s="91" t="s">
        <v>2159</v>
      </c>
      <c r="F79" s="129" t="s">
        <v>2163</v>
      </c>
      <c r="G79" s="128">
        <v>41110</v>
      </c>
      <c r="H79" s="129">
        <v>20</v>
      </c>
      <c r="I79" s="129">
        <v>7</v>
      </c>
      <c r="J79" s="129">
        <v>2012</v>
      </c>
      <c r="K79" s="91" t="s">
        <v>54</v>
      </c>
      <c r="L79" s="131" t="s">
        <v>2157</v>
      </c>
      <c r="M79" s="91" t="s">
        <v>224</v>
      </c>
      <c r="N79" s="345">
        <f t="shared" si="23"/>
        <v>1392</v>
      </c>
      <c r="O79" s="91">
        <v>13</v>
      </c>
      <c r="P79" s="302">
        <f t="shared" si="19"/>
        <v>8.9230769230769234</v>
      </c>
      <c r="Q79" s="302">
        <f t="shared" si="20"/>
        <v>258.76923076923077</v>
      </c>
      <c r="R79" s="302">
        <f t="shared" si="21"/>
        <v>1133.2307692307693</v>
      </c>
      <c r="S79" s="129">
        <v>17316</v>
      </c>
      <c r="U79" s="115">
        <f t="shared" si="14"/>
        <v>29</v>
      </c>
    </row>
    <row r="80" spans="1:21" s="129" customFormat="1" ht="15.75" x14ac:dyDescent="0.25">
      <c r="B80" s="91" t="s">
        <v>2159</v>
      </c>
      <c r="F80" s="129" t="s">
        <v>2163</v>
      </c>
      <c r="G80" s="128">
        <v>41110</v>
      </c>
      <c r="H80" s="129">
        <v>20</v>
      </c>
      <c r="I80" s="129">
        <v>7</v>
      </c>
      <c r="J80" s="129">
        <v>2012</v>
      </c>
      <c r="K80" s="91" t="s">
        <v>54</v>
      </c>
      <c r="L80" s="131" t="s">
        <v>2157</v>
      </c>
      <c r="M80" s="91" t="s">
        <v>224</v>
      </c>
      <c r="N80" s="345">
        <f t="shared" si="23"/>
        <v>1392</v>
      </c>
      <c r="O80" s="91">
        <v>14</v>
      </c>
      <c r="P80" s="302">
        <f t="shared" si="19"/>
        <v>8.2857142857142865</v>
      </c>
      <c r="Q80" s="302">
        <f t="shared" si="20"/>
        <v>240.28571428571431</v>
      </c>
      <c r="R80" s="302">
        <f t="shared" si="21"/>
        <v>1151.7142857142858</v>
      </c>
      <c r="S80" s="129">
        <v>17316</v>
      </c>
      <c r="U80" s="115">
        <f t="shared" si="14"/>
        <v>29</v>
      </c>
    </row>
    <row r="81" spans="2:21" s="129" customFormat="1" ht="15.75" x14ac:dyDescent="0.25">
      <c r="B81" s="91" t="s">
        <v>2159</v>
      </c>
      <c r="F81" s="129" t="s">
        <v>2163</v>
      </c>
      <c r="G81" s="128">
        <v>41110</v>
      </c>
      <c r="H81" s="129">
        <v>20</v>
      </c>
      <c r="I81" s="129">
        <v>7</v>
      </c>
      <c r="J81" s="129">
        <v>2012</v>
      </c>
      <c r="K81" s="91" t="s">
        <v>54</v>
      </c>
      <c r="L81" s="131" t="s">
        <v>2157</v>
      </c>
      <c r="M81" s="91" t="s">
        <v>224</v>
      </c>
      <c r="N81" s="345">
        <f t="shared" si="23"/>
        <v>1392</v>
      </c>
      <c r="O81" s="91">
        <v>15</v>
      </c>
      <c r="P81" s="302">
        <f t="shared" si="19"/>
        <v>7.7333333333333334</v>
      </c>
      <c r="Q81" s="302">
        <f t="shared" si="20"/>
        <v>224.26666666666668</v>
      </c>
      <c r="R81" s="302">
        <f t="shared" si="21"/>
        <v>1167.7333333333333</v>
      </c>
      <c r="S81" s="129">
        <v>17316</v>
      </c>
      <c r="U81" s="115">
        <f t="shared" si="14"/>
        <v>29</v>
      </c>
    </row>
    <row r="82" spans="2:21" s="129" customFormat="1" ht="15.75" x14ac:dyDescent="0.25">
      <c r="B82" s="91" t="s">
        <v>2159</v>
      </c>
      <c r="F82" s="129" t="s">
        <v>2163</v>
      </c>
      <c r="G82" s="128">
        <v>41110</v>
      </c>
      <c r="H82" s="129">
        <v>20</v>
      </c>
      <c r="I82" s="129">
        <v>7</v>
      </c>
      <c r="J82" s="129">
        <v>2012</v>
      </c>
      <c r="K82" s="91" t="s">
        <v>54</v>
      </c>
      <c r="L82" s="131" t="s">
        <v>2157</v>
      </c>
      <c r="M82" s="91" t="s">
        <v>224</v>
      </c>
      <c r="N82" s="345">
        <f t="shared" si="23"/>
        <v>1392</v>
      </c>
      <c r="O82" s="91">
        <v>16</v>
      </c>
      <c r="P82" s="302">
        <f t="shared" si="19"/>
        <v>7.25</v>
      </c>
      <c r="Q82" s="302">
        <f t="shared" si="20"/>
        <v>210.25</v>
      </c>
      <c r="R82" s="302">
        <f t="shared" si="21"/>
        <v>1181.75</v>
      </c>
      <c r="S82" s="129">
        <v>17316</v>
      </c>
      <c r="U82" s="115">
        <f t="shared" si="14"/>
        <v>29</v>
      </c>
    </row>
    <row r="83" spans="2:21" s="129" customFormat="1" ht="15.75" x14ac:dyDescent="0.25">
      <c r="B83" s="91" t="s">
        <v>2160</v>
      </c>
      <c r="F83" s="129" t="s">
        <v>2163</v>
      </c>
      <c r="G83" s="128">
        <v>41110</v>
      </c>
      <c r="H83" s="129">
        <v>20</v>
      </c>
      <c r="I83" s="129">
        <v>7</v>
      </c>
      <c r="J83" s="129">
        <v>2012</v>
      </c>
      <c r="K83" s="91" t="s">
        <v>54</v>
      </c>
      <c r="L83" s="131" t="s">
        <v>2157</v>
      </c>
      <c r="M83" s="91" t="s">
        <v>224</v>
      </c>
      <c r="N83" s="345">
        <f>6900*1.16</f>
        <v>8003.9999999999991</v>
      </c>
      <c r="O83" s="91">
        <v>17</v>
      </c>
      <c r="P83" s="302">
        <f t="shared" si="19"/>
        <v>39.235294117647051</v>
      </c>
      <c r="Q83" s="302">
        <f t="shared" si="20"/>
        <v>1137.8235294117644</v>
      </c>
      <c r="R83" s="302">
        <f t="shared" si="21"/>
        <v>6866.1764705882342</v>
      </c>
      <c r="S83" s="129">
        <v>17316</v>
      </c>
      <c r="U83" s="115">
        <f t="shared" si="14"/>
        <v>29</v>
      </c>
    </row>
    <row r="84" spans="2:21" s="129" customFormat="1" ht="15.75" x14ac:dyDescent="0.25">
      <c r="B84" s="91" t="s">
        <v>2160</v>
      </c>
      <c r="F84" s="129" t="s">
        <v>2163</v>
      </c>
      <c r="G84" s="128">
        <v>41110</v>
      </c>
      <c r="H84" s="129">
        <v>20</v>
      </c>
      <c r="I84" s="129">
        <v>7</v>
      </c>
      <c r="J84" s="129">
        <v>2012</v>
      </c>
      <c r="K84" s="91" t="s">
        <v>54</v>
      </c>
      <c r="L84" s="131" t="s">
        <v>2157</v>
      </c>
      <c r="M84" s="91" t="s">
        <v>224</v>
      </c>
      <c r="N84" s="345">
        <f t="shared" ref="N84:N86" si="24">6900*1.16</f>
        <v>8003.9999999999991</v>
      </c>
      <c r="O84" s="91">
        <v>18</v>
      </c>
      <c r="P84" s="302">
        <f t="shared" si="19"/>
        <v>37.05555555555555</v>
      </c>
      <c r="Q84" s="302">
        <f t="shared" si="20"/>
        <v>1074.6111111111109</v>
      </c>
      <c r="R84" s="302">
        <f t="shared" si="21"/>
        <v>6929.3888888888887</v>
      </c>
      <c r="S84" s="129">
        <v>17316</v>
      </c>
      <c r="U84" s="115">
        <f t="shared" si="14"/>
        <v>29</v>
      </c>
    </row>
    <row r="85" spans="2:21" s="129" customFormat="1" ht="15.75" x14ac:dyDescent="0.25">
      <c r="B85" s="91" t="s">
        <v>2160</v>
      </c>
      <c r="F85" s="129" t="s">
        <v>2163</v>
      </c>
      <c r="G85" s="128">
        <v>41110</v>
      </c>
      <c r="H85" s="129">
        <v>20</v>
      </c>
      <c r="I85" s="129">
        <v>7</v>
      </c>
      <c r="J85" s="129">
        <v>2012</v>
      </c>
      <c r="K85" s="91" t="s">
        <v>54</v>
      </c>
      <c r="L85" s="131" t="s">
        <v>2157</v>
      </c>
      <c r="M85" s="91" t="s">
        <v>224</v>
      </c>
      <c r="N85" s="345">
        <f t="shared" si="24"/>
        <v>8003.9999999999991</v>
      </c>
      <c r="O85" s="91">
        <v>19</v>
      </c>
      <c r="P85" s="302">
        <f t="shared" si="19"/>
        <v>35.105263157894733</v>
      </c>
      <c r="Q85" s="302">
        <f t="shared" si="20"/>
        <v>1018.0526315789473</v>
      </c>
      <c r="R85" s="302">
        <f t="shared" si="21"/>
        <v>6985.9473684210516</v>
      </c>
      <c r="S85" s="129">
        <v>17316</v>
      </c>
      <c r="U85" s="115">
        <f t="shared" si="14"/>
        <v>29</v>
      </c>
    </row>
    <row r="86" spans="2:21" s="129" customFormat="1" ht="15.75" x14ac:dyDescent="0.25">
      <c r="B86" s="91" t="s">
        <v>2160</v>
      </c>
      <c r="F86" s="129" t="s">
        <v>2163</v>
      </c>
      <c r="G86" s="128">
        <v>41110</v>
      </c>
      <c r="H86" s="129">
        <v>20</v>
      </c>
      <c r="I86" s="129">
        <v>7</v>
      </c>
      <c r="J86" s="129">
        <v>2012</v>
      </c>
      <c r="K86" s="91" t="s">
        <v>54</v>
      </c>
      <c r="L86" s="131" t="s">
        <v>2157</v>
      </c>
      <c r="M86" s="91" t="s">
        <v>224</v>
      </c>
      <c r="N86" s="345">
        <f t="shared" si="24"/>
        <v>8003.9999999999991</v>
      </c>
      <c r="O86" s="91">
        <v>20</v>
      </c>
      <c r="P86" s="302">
        <f t="shared" si="19"/>
        <v>33.349999999999994</v>
      </c>
      <c r="Q86" s="302">
        <f t="shared" si="20"/>
        <v>967.14999999999986</v>
      </c>
      <c r="R86" s="302">
        <f t="shared" si="21"/>
        <v>7036.8499999999995</v>
      </c>
      <c r="S86" s="129">
        <v>17316</v>
      </c>
      <c r="U86" s="115">
        <f t="shared" si="14"/>
        <v>29</v>
      </c>
    </row>
    <row r="87" spans="2:21" s="129" customFormat="1" ht="15.75" x14ac:dyDescent="0.25">
      <c r="B87" s="91" t="s">
        <v>2161</v>
      </c>
      <c r="F87" s="129" t="s">
        <v>2163</v>
      </c>
      <c r="G87" s="128">
        <v>41110</v>
      </c>
      <c r="H87" s="129">
        <v>20</v>
      </c>
      <c r="I87" s="129">
        <v>7</v>
      </c>
      <c r="J87" s="129">
        <v>2012</v>
      </c>
      <c r="K87" s="91" t="s">
        <v>54</v>
      </c>
      <c r="L87" s="131" t="s">
        <v>2157</v>
      </c>
      <c r="M87" s="91" t="s">
        <v>224</v>
      </c>
      <c r="N87" s="345">
        <f>6100*1.16</f>
        <v>7075.9999999999991</v>
      </c>
      <c r="O87" s="91">
        <v>21</v>
      </c>
      <c r="P87" s="302">
        <f t="shared" si="19"/>
        <v>28.079365079365076</v>
      </c>
      <c r="Q87" s="302">
        <f t="shared" si="20"/>
        <v>814.30158730158723</v>
      </c>
      <c r="R87" s="302">
        <f t="shared" si="21"/>
        <v>6261.6984126984116</v>
      </c>
      <c r="S87" s="129">
        <v>17316</v>
      </c>
      <c r="U87" s="115">
        <f t="shared" si="14"/>
        <v>29</v>
      </c>
    </row>
    <row r="88" spans="2:21" s="129" customFormat="1" ht="15.75" x14ac:dyDescent="0.25">
      <c r="B88" s="91" t="s">
        <v>2161</v>
      </c>
      <c r="F88" s="129" t="s">
        <v>2163</v>
      </c>
      <c r="G88" s="128">
        <v>41110</v>
      </c>
      <c r="H88" s="129">
        <v>20</v>
      </c>
      <c r="I88" s="129">
        <v>7</v>
      </c>
      <c r="J88" s="129">
        <v>2012</v>
      </c>
      <c r="K88" s="91" t="s">
        <v>54</v>
      </c>
      <c r="L88" s="131" t="s">
        <v>2157</v>
      </c>
      <c r="M88" s="91" t="s">
        <v>224</v>
      </c>
      <c r="N88" s="345">
        <f t="shared" ref="N88:N90" si="25">6100*1.16</f>
        <v>7075.9999999999991</v>
      </c>
      <c r="O88" s="91">
        <v>22</v>
      </c>
      <c r="P88" s="302">
        <f t="shared" si="19"/>
        <v>26.803030303030297</v>
      </c>
      <c r="Q88" s="302">
        <f t="shared" si="20"/>
        <v>777.28787878787864</v>
      </c>
      <c r="R88" s="302">
        <f t="shared" si="21"/>
        <v>6298.7121212121201</v>
      </c>
      <c r="S88" s="129">
        <v>17316</v>
      </c>
      <c r="U88" s="115">
        <f t="shared" si="14"/>
        <v>29</v>
      </c>
    </row>
    <row r="89" spans="2:21" s="129" customFormat="1" ht="15.75" x14ac:dyDescent="0.25">
      <c r="B89" s="91" t="s">
        <v>2161</v>
      </c>
      <c r="F89" s="129" t="s">
        <v>2163</v>
      </c>
      <c r="G89" s="128">
        <v>41110</v>
      </c>
      <c r="H89" s="129">
        <v>20</v>
      </c>
      <c r="I89" s="129">
        <v>7</v>
      </c>
      <c r="J89" s="129">
        <v>2012</v>
      </c>
      <c r="K89" s="91" t="s">
        <v>54</v>
      </c>
      <c r="L89" s="131" t="s">
        <v>2157</v>
      </c>
      <c r="M89" s="91" t="s">
        <v>224</v>
      </c>
      <c r="N89" s="345">
        <f t="shared" si="25"/>
        <v>7075.9999999999991</v>
      </c>
      <c r="O89" s="91">
        <v>23</v>
      </c>
      <c r="P89" s="302">
        <f t="shared" si="19"/>
        <v>25.637681159420286</v>
      </c>
      <c r="Q89" s="302">
        <f t="shared" si="20"/>
        <v>743.49275362318826</v>
      </c>
      <c r="R89" s="302">
        <f t="shared" si="21"/>
        <v>6332.5072463768111</v>
      </c>
      <c r="S89" s="129">
        <v>17316</v>
      </c>
      <c r="U89" s="115">
        <f t="shared" si="14"/>
        <v>29</v>
      </c>
    </row>
    <row r="90" spans="2:21" s="129" customFormat="1" ht="15.75" x14ac:dyDescent="0.25">
      <c r="B90" s="91" t="s">
        <v>2161</v>
      </c>
      <c r="F90" s="129" t="s">
        <v>2163</v>
      </c>
      <c r="G90" s="128">
        <v>41110</v>
      </c>
      <c r="H90" s="129">
        <v>20</v>
      </c>
      <c r="I90" s="129">
        <v>7</v>
      </c>
      <c r="J90" s="129">
        <v>2012</v>
      </c>
      <c r="K90" s="91" t="s">
        <v>54</v>
      </c>
      <c r="L90" s="131" t="s">
        <v>2157</v>
      </c>
      <c r="M90" s="91" t="s">
        <v>224</v>
      </c>
      <c r="N90" s="345">
        <f t="shared" si="25"/>
        <v>7075.9999999999991</v>
      </c>
      <c r="O90" s="91">
        <v>24</v>
      </c>
      <c r="P90" s="302">
        <f t="shared" si="19"/>
        <v>24.569444444444443</v>
      </c>
      <c r="Q90" s="302">
        <f t="shared" si="20"/>
        <v>712.5138888888888</v>
      </c>
      <c r="R90" s="302">
        <f t="shared" si="21"/>
        <v>6363.4861111111104</v>
      </c>
      <c r="S90" s="129">
        <v>17316</v>
      </c>
      <c r="U90" s="115">
        <f t="shared" si="14"/>
        <v>29</v>
      </c>
    </row>
    <row r="91" spans="2:21" s="129" customFormat="1" ht="15.75" x14ac:dyDescent="0.25">
      <c r="B91" s="91"/>
      <c r="G91" s="128"/>
      <c r="K91" s="91"/>
      <c r="L91" s="131"/>
      <c r="M91" s="91"/>
      <c r="N91" s="307">
        <f>SUM(N69:N90)</f>
        <v>134502</v>
      </c>
      <c r="O91" s="90"/>
      <c r="P91" s="309">
        <f>SUM(P69:P90)</f>
        <v>1370.2895488837721</v>
      </c>
      <c r="Q91" s="309">
        <f t="shared" ref="Q91:R91" si="26">SUM(Q69:Q90)</f>
        <v>39738.396917629412</v>
      </c>
      <c r="R91" s="309">
        <f t="shared" si="26"/>
        <v>94763.603082370595</v>
      </c>
      <c r="S91" s="347"/>
      <c r="U91" s="115"/>
    </row>
    <row r="92" spans="2:21" s="129" customFormat="1" ht="15.75" x14ac:dyDescent="0.25">
      <c r="B92" s="91"/>
      <c r="L92" s="131"/>
      <c r="N92" s="345"/>
      <c r="P92" s="302"/>
      <c r="Q92" s="302"/>
      <c r="R92" s="302"/>
      <c r="U92" s="115"/>
    </row>
    <row r="93" spans="2:21" s="303" customFormat="1" ht="16.5" thickBot="1" x14ac:dyDescent="0.3">
      <c r="L93" s="304"/>
      <c r="N93" s="310">
        <f>+N67+N91</f>
        <v>904325.46000000008</v>
      </c>
      <c r="P93" s="310">
        <f>+P67+P91</f>
        <v>14199.847215550439</v>
      </c>
      <c r="Q93" s="310">
        <f>+Q67+Q91</f>
        <v>799429.83558429615</v>
      </c>
      <c r="R93" s="310">
        <f>+R67+R91</f>
        <v>104895.62441570389</v>
      </c>
      <c r="U93" s="115"/>
    </row>
    <row r="94" spans="2:21" s="129" customFormat="1" ht="16.5" thickTop="1" x14ac:dyDescent="0.25">
      <c r="L94" s="131"/>
    </row>
    <row r="95" spans="2:21" s="4" customFormat="1" ht="15.75" x14ac:dyDescent="0.25">
      <c r="L95" s="17"/>
    </row>
    <row r="96" spans="2:21" s="4" customFormat="1" ht="15.75" x14ac:dyDescent="0.25">
      <c r="L96" s="17"/>
    </row>
    <row r="97" spans="12:12" s="4" customFormat="1" ht="15.75" x14ac:dyDescent="0.25">
      <c r="L97" s="17"/>
    </row>
    <row r="98" spans="12:12" s="4" customFormat="1" ht="15.75" x14ac:dyDescent="0.25">
      <c r="L98" s="17"/>
    </row>
    <row r="99" spans="12:12" s="4" customFormat="1" ht="15.75" x14ac:dyDescent="0.25">
      <c r="L99" s="17"/>
    </row>
    <row r="100" spans="12:12" s="4" customFormat="1" ht="15.75" x14ac:dyDescent="0.25">
      <c r="L100" s="17"/>
    </row>
    <row r="101" spans="12:12" s="4" customFormat="1" ht="15.75" x14ac:dyDescent="0.25">
      <c r="L101" s="17"/>
    </row>
    <row r="102" spans="12:12" s="4" customFormat="1" ht="15.75" x14ac:dyDescent="0.25">
      <c r="L102" s="17"/>
    </row>
    <row r="103" spans="12:12" s="4" customFormat="1" ht="15.75" x14ac:dyDescent="0.25">
      <c r="L103" s="17"/>
    </row>
    <row r="104" spans="12:12" s="4" customFormat="1" ht="15.75" x14ac:dyDescent="0.25">
      <c r="L104" s="17"/>
    </row>
    <row r="105" spans="12:12" s="4" customFormat="1" ht="15.75" x14ac:dyDescent="0.25">
      <c r="L105" s="17"/>
    </row>
    <row r="106" spans="12:12" s="4" customFormat="1" ht="15.75" x14ac:dyDescent="0.25">
      <c r="L106" s="17"/>
    </row>
    <row r="107" spans="12:12" s="4" customFormat="1" ht="15.75" x14ac:dyDescent="0.25">
      <c r="L107" s="17"/>
    </row>
    <row r="108" spans="12:12" s="4" customFormat="1" ht="15.75" x14ac:dyDescent="0.25">
      <c r="L108" s="17"/>
    </row>
    <row r="109" spans="12:12" s="4" customFormat="1" ht="15.75" x14ac:dyDescent="0.25">
      <c r="L109" s="17"/>
    </row>
    <row r="110" spans="12:12" s="4" customFormat="1" ht="15.75" x14ac:dyDescent="0.25">
      <c r="L110" s="17"/>
    </row>
    <row r="111" spans="12:12" s="4" customFormat="1" ht="15.75" x14ac:dyDescent="0.25">
      <c r="L111" s="17"/>
    </row>
    <row r="112" spans="12:12" s="4" customFormat="1" ht="15.75" x14ac:dyDescent="0.25">
      <c r="L112" s="17"/>
    </row>
    <row r="113" spans="12:12" s="4" customFormat="1" ht="15.75" x14ac:dyDescent="0.25">
      <c r="L113" s="17"/>
    </row>
    <row r="114" spans="12:12" s="4" customFormat="1" ht="15.75" x14ac:dyDescent="0.25">
      <c r="L114" s="17"/>
    </row>
    <row r="115" spans="12:12" s="4" customFormat="1" ht="15.75" x14ac:dyDescent="0.25">
      <c r="L115" s="17"/>
    </row>
    <row r="116" spans="12:12" s="4" customFormat="1" ht="15.75" x14ac:dyDescent="0.25">
      <c r="L116" s="17"/>
    </row>
    <row r="117" spans="12:12" s="4" customFormat="1" ht="15.75" x14ac:dyDescent="0.25">
      <c r="L117" s="17"/>
    </row>
    <row r="118" spans="12:12" s="4" customFormat="1" ht="15.75" x14ac:dyDescent="0.25">
      <c r="L118" s="17"/>
    </row>
    <row r="119" spans="12:12" s="4" customFormat="1" ht="15.75" x14ac:dyDescent="0.25">
      <c r="L119" s="17"/>
    </row>
    <row r="120" spans="12:12" s="4" customFormat="1" ht="15.75" x14ac:dyDescent="0.25">
      <c r="L120" s="17"/>
    </row>
    <row r="121" spans="12:12" s="4" customFormat="1" ht="15.75" x14ac:dyDescent="0.25">
      <c r="L121" s="17"/>
    </row>
    <row r="122" spans="12:12" s="4" customFormat="1" ht="15.75" x14ac:dyDescent="0.25">
      <c r="L122" s="17"/>
    </row>
    <row r="123" spans="12:12" s="4" customFormat="1" ht="15.75" x14ac:dyDescent="0.25">
      <c r="L123" s="17"/>
    </row>
    <row r="124" spans="12:12" s="4" customFormat="1" ht="15.75" x14ac:dyDescent="0.25">
      <c r="L124" s="17"/>
    </row>
    <row r="125" spans="12:12" s="4" customFormat="1" ht="15.75" x14ac:dyDescent="0.25">
      <c r="L125" s="17"/>
    </row>
    <row r="126" spans="12:12" s="4" customFormat="1" ht="15.75" x14ac:dyDescent="0.25">
      <c r="L126" s="17"/>
    </row>
    <row r="127" spans="12:12" s="4" customFormat="1" ht="15.75" x14ac:dyDescent="0.25">
      <c r="L127" s="17"/>
    </row>
    <row r="128" spans="12:12" s="4" customFormat="1" ht="15.75" x14ac:dyDescent="0.25">
      <c r="L128" s="17"/>
    </row>
    <row r="129" spans="12:12" s="4" customFormat="1" ht="15.75" x14ac:dyDescent="0.25">
      <c r="L129" s="17"/>
    </row>
    <row r="130" spans="12:12" s="4" customFormat="1" ht="15.75" x14ac:dyDescent="0.25">
      <c r="L130" s="17"/>
    </row>
    <row r="131" spans="12:12" s="4" customFormat="1" ht="15.75" x14ac:dyDescent="0.25">
      <c r="L131" s="17"/>
    </row>
    <row r="132" spans="12:12" s="4" customFormat="1" ht="15.75" x14ac:dyDescent="0.25">
      <c r="L132" s="17"/>
    </row>
    <row r="133" spans="12:12" s="4" customFormat="1" ht="15.75" x14ac:dyDescent="0.25">
      <c r="L133" s="17"/>
    </row>
    <row r="134" spans="12:12" s="4" customFormat="1" ht="15.75" x14ac:dyDescent="0.25">
      <c r="L134" s="17"/>
    </row>
    <row r="135" spans="12:12" s="4" customFormat="1" ht="15.75" x14ac:dyDescent="0.25">
      <c r="L135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T86"/>
  <sheetViews>
    <sheetView showGridLines="0" topLeftCell="G16" zoomScaleNormal="100" workbookViewId="0">
      <selection activeCell="T30" sqref="T30:T35"/>
    </sheetView>
  </sheetViews>
  <sheetFormatPr baseColWidth="10" defaultRowHeight="12.75" x14ac:dyDescent="0.2"/>
  <cols>
    <col min="1" max="1" width="7.28515625" style="3" customWidth="1"/>
    <col min="2" max="2" width="39.7109375" style="3" customWidth="1"/>
    <col min="3" max="3" width="11.7109375" style="299" customWidth="1"/>
    <col min="4" max="4" width="14.42578125" style="299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28" customWidth="1"/>
    <col min="16" max="16" width="15.140625" style="329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11" customFormat="1" ht="18.75" x14ac:dyDescent="0.3">
      <c r="A1" s="494" t="s">
        <v>0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20" s="4" customFormat="1" ht="15.75" x14ac:dyDescent="0.25">
      <c r="A2" s="496" t="s">
        <v>218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</row>
    <row r="3" spans="1:20" x14ac:dyDescent="0.2">
      <c r="A3" s="491" t="str">
        <f>'Equipos de Producción'!A3:S3</f>
        <v>(Al 31 de Diciembre del 2014)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336"/>
      <c r="S3" s="336"/>
    </row>
    <row r="4" spans="1:20" s="87" customFormat="1" ht="15.75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1:20" s="312" customFormat="1" x14ac:dyDescent="0.2">
      <c r="C5" s="291"/>
      <c r="D5" s="291"/>
      <c r="O5" s="313"/>
      <c r="P5" s="314"/>
      <c r="T5" s="169">
        <f>'Equipos Médicos'!U5</f>
        <v>42004</v>
      </c>
    </row>
    <row r="6" spans="1:20" ht="15.75" x14ac:dyDescent="0.25">
      <c r="A6" s="315"/>
      <c r="O6" s="492" t="s">
        <v>3</v>
      </c>
      <c r="P6" s="493"/>
      <c r="T6" s="104"/>
    </row>
    <row r="7" spans="1:20" s="319" customFormat="1" ht="38.25" x14ac:dyDescent="0.2">
      <c r="A7" s="316" t="s">
        <v>217</v>
      </c>
      <c r="B7" s="316" t="s">
        <v>216</v>
      </c>
      <c r="C7" s="317" t="s">
        <v>6</v>
      </c>
      <c r="D7" s="317" t="s">
        <v>7</v>
      </c>
      <c r="E7" s="318" t="s">
        <v>9</v>
      </c>
      <c r="F7" s="318" t="s">
        <v>2093</v>
      </c>
      <c r="G7" s="316" t="s">
        <v>11</v>
      </c>
      <c r="H7" s="316" t="s">
        <v>12</v>
      </c>
      <c r="I7" s="316" t="s">
        <v>13</v>
      </c>
      <c r="J7" s="316" t="s">
        <v>215</v>
      </c>
      <c r="K7" s="316" t="s">
        <v>214</v>
      </c>
      <c r="L7" s="316" t="s">
        <v>213</v>
      </c>
      <c r="M7" s="316" t="s">
        <v>17</v>
      </c>
      <c r="N7" s="316" t="s">
        <v>212</v>
      </c>
      <c r="O7" s="10" t="s">
        <v>21</v>
      </c>
      <c r="P7" s="86" t="s">
        <v>2092</v>
      </c>
      <c r="Q7" s="12" t="s">
        <v>23</v>
      </c>
      <c r="T7" s="163" t="s">
        <v>647</v>
      </c>
    </row>
    <row r="8" spans="1:20" s="292" customFormat="1" ht="15.75" x14ac:dyDescent="0.25">
      <c r="B8" s="292" t="s">
        <v>2499</v>
      </c>
      <c r="C8" s="294"/>
      <c r="D8" s="294"/>
      <c r="E8" s="292" t="s">
        <v>185</v>
      </c>
      <c r="F8" s="204" t="str">
        <f t="shared" ref="F8:F25" si="0">CONCATENATE(G8,"/",H8,"/",I8,)</f>
        <v>31/3/2008</v>
      </c>
      <c r="G8" s="292">
        <v>31</v>
      </c>
      <c r="H8" s="292">
        <v>3</v>
      </c>
      <c r="I8" s="292">
        <v>2008</v>
      </c>
      <c r="J8" s="292" t="s">
        <v>184</v>
      </c>
      <c r="K8" s="292">
        <v>4445</v>
      </c>
      <c r="L8" s="292" t="s">
        <v>179</v>
      </c>
      <c r="M8" s="295">
        <v>466519.06</v>
      </c>
      <c r="N8" s="292">
        <v>10</v>
      </c>
      <c r="O8" s="278">
        <f>(((M8)-1)/10)/12</f>
        <v>3887.6504999999997</v>
      </c>
      <c r="P8" s="320">
        <f>O8*T8</f>
        <v>233259.02999999997</v>
      </c>
      <c r="Q8" s="296">
        <f>M8-P8</f>
        <v>233260.03000000003</v>
      </c>
      <c r="R8" s="85">
        <f>((2011-I8)*12)+(12-H8)+1</f>
        <v>46</v>
      </c>
      <c r="T8" s="115">
        <f>IF((DATEDIF(F8,T$5,"m"))&gt;=60,60,(DATEDIF(F8,T$5,"m")))</f>
        <v>60</v>
      </c>
    </row>
    <row r="9" spans="1:20" s="292" customFormat="1" ht="15.75" x14ac:dyDescent="0.25">
      <c r="B9" s="292" t="s">
        <v>211</v>
      </c>
      <c r="C9" s="294"/>
      <c r="D9" s="294" t="s">
        <v>210</v>
      </c>
      <c r="E9" s="292" t="s">
        <v>185</v>
      </c>
      <c r="F9" s="204" t="str">
        <f t="shared" si="0"/>
        <v>31/3/2008</v>
      </c>
      <c r="G9" s="292">
        <v>31</v>
      </c>
      <c r="H9" s="292">
        <v>3</v>
      </c>
      <c r="I9" s="292">
        <v>2008</v>
      </c>
      <c r="J9" s="292" t="s">
        <v>184</v>
      </c>
      <c r="K9" s="292">
        <v>4448</v>
      </c>
      <c r="L9" s="292" t="s">
        <v>179</v>
      </c>
      <c r="M9" s="295">
        <f>50071.12*1.16</f>
        <v>58082.499199999998</v>
      </c>
      <c r="N9" s="292">
        <v>10</v>
      </c>
      <c r="O9" s="278">
        <f>(((M9)-1)/10)/12</f>
        <v>484.01249333333334</v>
      </c>
      <c r="P9" s="320">
        <f t="shared" ref="P9:P25" si="1">O9*T9</f>
        <v>29040.749599999999</v>
      </c>
      <c r="Q9" s="296">
        <f>M9-P9</f>
        <v>29041.749599999999</v>
      </c>
      <c r="R9" s="85">
        <f t="shared" ref="R9:R25" si="2">((2011-I9)*12)+(12-H9)+1</f>
        <v>46</v>
      </c>
      <c r="T9" s="115">
        <f t="shared" ref="T9:T29" si="3">IF((DATEDIF(F9,T$5,"m"))&gt;=60,60,(DATEDIF(F9,T$5,"m")))</f>
        <v>60</v>
      </c>
    </row>
    <row r="10" spans="1:20" s="292" customFormat="1" ht="15.75" x14ac:dyDescent="0.25">
      <c r="B10" s="292" t="s">
        <v>203</v>
      </c>
      <c r="C10" s="294"/>
      <c r="D10" s="294" t="s">
        <v>209</v>
      </c>
      <c r="E10" s="292" t="s">
        <v>185</v>
      </c>
      <c r="F10" s="204" t="str">
        <f t="shared" si="0"/>
        <v>31/3/2008</v>
      </c>
      <c r="G10" s="292">
        <v>31</v>
      </c>
      <c r="H10" s="292">
        <v>3</v>
      </c>
      <c r="I10" s="292">
        <v>2008</v>
      </c>
      <c r="J10" s="292" t="s">
        <v>184</v>
      </c>
      <c r="K10" s="292">
        <v>4448</v>
      </c>
      <c r="L10" s="292" t="s">
        <v>179</v>
      </c>
      <c r="M10" s="295">
        <f>24165.34*1.16</f>
        <v>28031.794399999999</v>
      </c>
      <c r="N10" s="292">
        <v>10</v>
      </c>
      <c r="O10" s="278">
        <f t="shared" ref="O10:O25" si="4">(((M10)-1)/10)/12</f>
        <v>233.58995333333334</v>
      </c>
      <c r="P10" s="320">
        <f t="shared" si="1"/>
        <v>14015.397200000001</v>
      </c>
      <c r="Q10" s="296">
        <f t="shared" ref="Q10:Q24" si="5">M10-P10</f>
        <v>14016.397199999998</v>
      </c>
      <c r="R10" s="85">
        <f t="shared" si="2"/>
        <v>46</v>
      </c>
      <c r="T10" s="115">
        <f t="shared" si="3"/>
        <v>60</v>
      </c>
    </row>
    <row r="11" spans="1:20" s="292" customFormat="1" ht="15.75" x14ac:dyDescent="0.25">
      <c r="B11" s="292" t="s">
        <v>208</v>
      </c>
      <c r="C11" s="294"/>
      <c r="D11" s="294" t="s">
        <v>207</v>
      </c>
      <c r="E11" s="292" t="s">
        <v>185</v>
      </c>
      <c r="F11" s="204" t="str">
        <f t="shared" si="0"/>
        <v>31/3/2008</v>
      </c>
      <c r="G11" s="292">
        <v>31</v>
      </c>
      <c r="H11" s="292">
        <v>3</v>
      </c>
      <c r="I11" s="292">
        <v>2008</v>
      </c>
      <c r="J11" s="292" t="s">
        <v>184</v>
      </c>
      <c r="K11" s="292">
        <v>4448</v>
      </c>
      <c r="L11" s="292" t="s">
        <v>179</v>
      </c>
      <c r="M11" s="295">
        <f>52547.9*1.16</f>
        <v>60955.563999999998</v>
      </c>
      <c r="N11" s="292">
        <v>10</v>
      </c>
      <c r="O11" s="278">
        <f t="shared" si="4"/>
        <v>507.9547</v>
      </c>
      <c r="P11" s="320">
        <f t="shared" si="1"/>
        <v>30477.281999999999</v>
      </c>
      <c r="Q11" s="296">
        <f t="shared" si="5"/>
        <v>30478.281999999999</v>
      </c>
      <c r="R11" s="85">
        <f t="shared" si="2"/>
        <v>46</v>
      </c>
      <c r="T11" s="115">
        <f t="shared" si="3"/>
        <v>60</v>
      </c>
    </row>
    <row r="12" spans="1:20" s="292" customFormat="1" ht="15.75" x14ac:dyDescent="0.25">
      <c r="B12" s="292" t="s">
        <v>206</v>
      </c>
      <c r="C12" s="294"/>
      <c r="D12" s="294">
        <v>10795</v>
      </c>
      <c r="E12" s="292" t="s">
        <v>185</v>
      </c>
      <c r="F12" s="204" t="str">
        <f t="shared" si="0"/>
        <v>31/3/2008</v>
      </c>
      <c r="G12" s="292">
        <v>31</v>
      </c>
      <c r="H12" s="292">
        <v>3</v>
      </c>
      <c r="I12" s="292">
        <v>2008</v>
      </c>
      <c r="J12" s="292" t="s">
        <v>184</v>
      </c>
      <c r="K12" s="292">
        <v>4448</v>
      </c>
      <c r="L12" s="292" t="s">
        <v>179</v>
      </c>
      <c r="M12" s="295">
        <f>2175.55*1.16</f>
        <v>2523.6379999999999</v>
      </c>
      <c r="N12" s="292">
        <v>10</v>
      </c>
      <c r="O12" s="278">
        <f t="shared" si="4"/>
        <v>21.021983333333335</v>
      </c>
      <c r="P12" s="320">
        <f t="shared" si="1"/>
        <v>1261.3190000000002</v>
      </c>
      <c r="Q12" s="296">
        <f t="shared" si="5"/>
        <v>1262.3189999999997</v>
      </c>
      <c r="R12" s="85">
        <f t="shared" si="2"/>
        <v>46</v>
      </c>
      <c r="T12" s="115">
        <f t="shared" si="3"/>
        <v>60</v>
      </c>
    </row>
    <row r="13" spans="1:20" s="292" customFormat="1" ht="15.75" x14ac:dyDescent="0.25">
      <c r="B13" s="292" t="s">
        <v>205</v>
      </c>
      <c r="C13" s="294"/>
      <c r="D13" s="294">
        <v>10796</v>
      </c>
      <c r="E13" s="292" t="s">
        <v>185</v>
      </c>
      <c r="F13" s="204" t="str">
        <f t="shared" si="0"/>
        <v>31/3/2008</v>
      </c>
      <c r="G13" s="292">
        <v>31</v>
      </c>
      <c r="H13" s="292">
        <v>3</v>
      </c>
      <c r="I13" s="292">
        <v>2008</v>
      </c>
      <c r="J13" s="292" t="s">
        <v>184</v>
      </c>
      <c r="K13" s="292">
        <v>4448</v>
      </c>
      <c r="L13" s="292" t="s">
        <v>179</v>
      </c>
      <c r="M13" s="295">
        <f>12216.55*1.16</f>
        <v>14171.197999999999</v>
      </c>
      <c r="N13" s="292">
        <v>10</v>
      </c>
      <c r="O13" s="278">
        <f t="shared" si="4"/>
        <v>118.08498333333331</v>
      </c>
      <c r="P13" s="320">
        <f t="shared" si="1"/>
        <v>7085.0989999999983</v>
      </c>
      <c r="Q13" s="296">
        <f t="shared" si="5"/>
        <v>7086.0990000000002</v>
      </c>
      <c r="R13" s="85">
        <f t="shared" si="2"/>
        <v>46</v>
      </c>
      <c r="T13" s="115">
        <f t="shared" si="3"/>
        <v>60</v>
      </c>
    </row>
    <row r="14" spans="1:20" s="292" customFormat="1" ht="15.75" x14ac:dyDescent="0.25">
      <c r="B14" s="292" t="s">
        <v>204</v>
      </c>
      <c r="C14" s="294"/>
      <c r="D14" s="294">
        <v>10797</v>
      </c>
      <c r="E14" s="292" t="s">
        <v>185</v>
      </c>
      <c r="F14" s="204" t="str">
        <f t="shared" si="0"/>
        <v>31/3/2008</v>
      </c>
      <c r="G14" s="292">
        <v>31</v>
      </c>
      <c r="H14" s="292">
        <v>3</v>
      </c>
      <c r="I14" s="292">
        <v>2008</v>
      </c>
      <c r="J14" s="292" t="s">
        <v>184</v>
      </c>
      <c r="K14" s="292">
        <v>4448</v>
      </c>
      <c r="L14" s="292" t="s">
        <v>179</v>
      </c>
      <c r="M14" s="295">
        <f>1773.91*1.16</f>
        <v>2057.7356</v>
      </c>
      <c r="N14" s="292">
        <v>10</v>
      </c>
      <c r="O14" s="278">
        <f t="shared" si="4"/>
        <v>17.139463333333335</v>
      </c>
      <c r="P14" s="320">
        <f t="shared" si="1"/>
        <v>1028.3678000000002</v>
      </c>
      <c r="Q14" s="296">
        <f t="shared" si="5"/>
        <v>1029.3677999999998</v>
      </c>
      <c r="R14" s="85">
        <f t="shared" si="2"/>
        <v>46</v>
      </c>
      <c r="T14" s="115">
        <f t="shared" si="3"/>
        <v>60</v>
      </c>
    </row>
    <row r="15" spans="1:20" s="292" customFormat="1" ht="15.75" x14ac:dyDescent="0.25">
      <c r="B15" s="292" t="s">
        <v>203</v>
      </c>
      <c r="C15" s="294"/>
      <c r="D15" s="294" t="s">
        <v>202</v>
      </c>
      <c r="E15" s="292" t="s">
        <v>185</v>
      </c>
      <c r="F15" s="204" t="str">
        <f t="shared" si="0"/>
        <v>31/3/2008</v>
      </c>
      <c r="G15" s="292">
        <v>31</v>
      </c>
      <c r="H15" s="292">
        <v>3</v>
      </c>
      <c r="I15" s="292">
        <v>2008</v>
      </c>
      <c r="J15" s="292" t="s">
        <v>184</v>
      </c>
      <c r="K15" s="292">
        <v>4448</v>
      </c>
      <c r="L15" s="292" t="s">
        <v>179</v>
      </c>
      <c r="M15" s="295">
        <f>4886.62*1.16</f>
        <v>5668.4791999999998</v>
      </c>
      <c r="N15" s="292">
        <v>10</v>
      </c>
      <c r="O15" s="278">
        <f t="shared" si="4"/>
        <v>47.228993333333335</v>
      </c>
      <c r="P15" s="320">
        <f t="shared" si="1"/>
        <v>2833.7395999999999</v>
      </c>
      <c r="Q15" s="296">
        <f t="shared" si="5"/>
        <v>2834.7395999999999</v>
      </c>
      <c r="R15" s="85">
        <f t="shared" si="2"/>
        <v>46</v>
      </c>
      <c r="T15" s="115">
        <f t="shared" si="3"/>
        <v>60</v>
      </c>
    </row>
    <row r="16" spans="1:20" s="292" customFormat="1" ht="15.75" x14ac:dyDescent="0.25">
      <c r="B16" s="292" t="s">
        <v>201</v>
      </c>
      <c r="C16" s="294"/>
      <c r="D16" s="294" t="s">
        <v>200</v>
      </c>
      <c r="E16" s="292" t="s">
        <v>185</v>
      </c>
      <c r="F16" s="204" t="str">
        <f t="shared" si="0"/>
        <v>31/3/2008</v>
      </c>
      <c r="G16" s="292">
        <v>31</v>
      </c>
      <c r="H16" s="292">
        <v>3</v>
      </c>
      <c r="I16" s="292">
        <v>2008</v>
      </c>
      <c r="J16" s="292" t="s">
        <v>184</v>
      </c>
      <c r="K16" s="292">
        <v>4448</v>
      </c>
      <c r="L16" s="292" t="s">
        <v>179</v>
      </c>
      <c r="M16" s="295">
        <f>1271.86*1.16</f>
        <v>1475.3575999999998</v>
      </c>
      <c r="N16" s="292">
        <v>10</v>
      </c>
      <c r="O16" s="278">
        <f t="shared" si="4"/>
        <v>12.286313333333332</v>
      </c>
      <c r="P16" s="320">
        <f t="shared" si="1"/>
        <v>737.17879999999991</v>
      </c>
      <c r="Q16" s="296">
        <f t="shared" si="5"/>
        <v>738.17879999999991</v>
      </c>
      <c r="R16" s="85">
        <f t="shared" si="2"/>
        <v>46</v>
      </c>
      <c r="T16" s="115">
        <f t="shared" si="3"/>
        <v>60</v>
      </c>
    </row>
    <row r="17" spans="1:20" s="292" customFormat="1" ht="15.75" x14ac:dyDescent="0.25">
      <c r="B17" s="292" t="s">
        <v>199</v>
      </c>
      <c r="C17" s="294"/>
      <c r="D17" s="294" t="s">
        <v>198</v>
      </c>
      <c r="E17" s="292" t="s">
        <v>185</v>
      </c>
      <c r="F17" s="204" t="str">
        <f t="shared" si="0"/>
        <v>31/3/2008</v>
      </c>
      <c r="G17" s="292">
        <v>31</v>
      </c>
      <c r="H17" s="292">
        <v>3</v>
      </c>
      <c r="I17" s="292">
        <v>2008</v>
      </c>
      <c r="J17" s="292" t="s">
        <v>184</v>
      </c>
      <c r="K17" s="292">
        <v>4448</v>
      </c>
      <c r="L17" s="292" t="s">
        <v>179</v>
      </c>
      <c r="M17" s="295">
        <f>9974.06*1.16</f>
        <v>11569.909599999999</v>
      </c>
      <c r="N17" s="292">
        <v>10</v>
      </c>
      <c r="O17" s="278">
        <f t="shared" si="4"/>
        <v>96.407579999999996</v>
      </c>
      <c r="P17" s="320">
        <f t="shared" si="1"/>
        <v>5784.4547999999995</v>
      </c>
      <c r="Q17" s="296">
        <f t="shared" si="5"/>
        <v>5785.4547999999995</v>
      </c>
      <c r="R17" s="85">
        <f t="shared" si="2"/>
        <v>46</v>
      </c>
      <c r="T17" s="115">
        <f t="shared" si="3"/>
        <v>60</v>
      </c>
    </row>
    <row r="18" spans="1:20" s="292" customFormat="1" ht="15.75" x14ac:dyDescent="0.25">
      <c r="B18" s="292" t="s">
        <v>197</v>
      </c>
      <c r="C18" s="294"/>
      <c r="D18" s="294">
        <v>10798</v>
      </c>
      <c r="E18" s="292" t="s">
        <v>185</v>
      </c>
      <c r="F18" s="204" t="str">
        <f t="shared" si="0"/>
        <v>31/3/2008</v>
      </c>
      <c r="G18" s="292">
        <v>31</v>
      </c>
      <c r="H18" s="292">
        <v>3</v>
      </c>
      <c r="I18" s="292">
        <v>2008</v>
      </c>
      <c r="J18" s="292" t="s">
        <v>184</v>
      </c>
      <c r="K18" s="292">
        <v>4448</v>
      </c>
      <c r="L18" s="292" t="s">
        <v>179</v>
      </c>
      <c r="M18" s="295">
        <f>17170.11*1.16</f>
        <v>19917.327600000001</v>
      </c>
      <c r="N18" s="292">
        <v>10</v>
      </c>
      <c r="O18" s="278">
        <f t="shared" si="4"/>
        <v>165.96939666666665</v>
      </c>
      <c r="P18" s="320">
        <f t="shared" si="1"/>
        <v>9958.1637999999984</v>
      </c>
      <c r="Q18" s="296">
        <f t="shared" si="5"/>
        <v>9959.1638000000021</v>
      </c>
      <c r="R18" s="85">
        <f t="shared" si="2"/>
        <v>46</v>
      </c>
      <c r="T18" s="115">
        <f t="shared" si="3"/>
        <v>60</v>
      </c>
    </row>
    <row r="19" spans="1:20" s="292" customFormat="1" ht="15.75" x14ac:dyDescent="0.25">
      <c r="B19" s="292" t="s">
        <v>196</v>
      </c>
      <c r="C19" s="294"/>
      <c r="D19" s="294" t="s">
        <v>195</v>
      </c>
      <c r="E19" s="292" t="s">
        <v>185</v>
      </c>
      <c r="F19" s="204" t="str">
        <f t="shared" si="0"/>
        <v>31/3/2008</v>
      </c>
      <c r="G19" s="292">
        <v>31</v>
      </c>
      <c r="H19" s="292">
        <v>3</v>
      </c>
      <c r="I19" s="292">
        <v>2008</v>
      </c>
      <c r="J19" s="292" t="s">
        <v>184</v>
      </c>
      <c r="K19" s="292">
        <v>4448</v>
      </c>
      <c r="L19" s="292" t="s">
        <v>179</v>
      </c>
      <c r="M19" s="295">
        <f>2008.2*1.16</f>
        <v>2329.5119999999997</v>
      </c>
      <c r="N19" s="292">
        <v>10</v>
      </c>
      <c r="O19" s="278">
        <f t="shared" si="4"/>
        <v>19.404266666666665</v>
      </c>
      <c r="P19" s="320">
        <f t="shared" si="1"/>
        <v>1164.2559999999999</v>
      </c>
      <c r="Q19" s="296">
        <f t="shared" si="5"/>
        <v>1165.2559999999999</v>
      </c>
      <c r="R19" s="85">
        <f t="shared" si="2"/>
        <v>46</v>
      </c>
      <c r="T19" s="115">
        <f t="shared" si="3"/>
        <v>60</v>
      </c>
    </row>
    <row r="20" spans="1:20" s="292" customFormat="1" ht="15.75" x14ac:dyDescent="0.25">
      <c r="B20" s="292" t="s">
        <v>194</v>
      </c>
      <c r="C20" s="294"/>
      <c r="D20" s="294">
        <v>10799</v>
      </c>
      <c r="E20" s="292" t="s">
        <v>185</v>
      </c>
      <c r="F20" s="204" t="str">
        <f t="shared" si="0"/>
        <v>31/3/2008</v>
      </c>
      <c r="G20" s="292">
        <v>31</v>
      </c>
      <c r="H20" s="292">
        <v>3</v>
      </c>
      <c r="I20" s="292">
        <v>2008</v>
      </c>
      <c r="J20" s="292" t="s">
        <v>184</v>
      </c>
      <c r="K20" s="292">
        <v>4448</v>
      </c>
      <c r="L20" s="292" t="s">
        <v>179</v>
      </c>
      <c r="M20" s="295">
        <f>4551.92*1.16</f>
        <v>5280.2271999999994</v>
      </c>
      <c r="N20" s="292">
        <v>10</v>
      </c>
      <c r="O20" s="278">
        <f t="shared" si="4"/>
        <v>43.993559999999995</v>
      </c>
      <c r="P20" s="320">
        <f t="shared" si="1"/>
        <v>2639.6135999999997</v>
      </c>
      <c r="Q20" s="296">
        <f t="shared" si="5"/>
        <v>2640.6135999999997</v>
      </c>
      <c r="R20" s="85">
        <f t="shared" si="2"/>
        <v>46</v>
      </c>
      <c r="T20" s="115">
        <f t="shared" si="3"/>
        <v>60</v>
      </c>
    </row>
    <row r="21" spans="1:20" s="292" customFormat="1" ht="15.75" x14ac:dyDescent="0.25">
      <c r="B21" s="292" t="s">
        <v>193</v>
      </c>
      <c r="C21" s="294"/>
      <c r="D21" s="294" t="s">
        <v>192</v>
      </c>
      <c r="E21" s="292" t="s">
        <v>185</v>
      </c>
      <c r="F21" s="204" t="str">
        <f t="shared" si="0"/>
        <v>31/3/2008</v>
      </c>
      <c r="G21" s="292">
        <v>31</v>
      </c>
      <c r="H21" s="292">
        <v>3</v>
      </c>
      <c r="I21" s="292">
        <v>2008</v>
      </c>
      <c r="J21" s="292" t="s">
        <v>184</v>
      </c>
      <c r="K21" s="292">
        <v>4448</v>
      </c>
      <c r="L21" s="292" t="s">
        <v>179</v>
      </c>
      <c r="M21" s="295">
        <f>10803.11*1.16</f>
        <v>12531.607599999999</v>
      </c>
      <c r="N21" s="292">
        <v>10</v>
      </c>
      <c r="O21" s="278">
        <f t="shared" si="4"/>
        <v>104.42172999999998</v>
      </c>
      <c r="P21" s="320">
        <f t="shared" si="1"/>
        <v>6265.3037999999988</v>
      </c>
      <c r="Q21" s="296">
        <f t="shared" si="5"/>
        <v>6266.3038000000006</v>
      </c>
      <c r="R21" s="85">
        <f t="shared" si="2"/>
        <v>46</v>
      </c>
      <c r="T21" s="115">
        <f t="shared" si="3"/>
        <v>60</v>
      </c>
    </row>
    <row r="22" spans="1:20" s="292" customFormat="1" ht="15.75" x14ac:dyDescent="0.25">
      <c r="B22" s="292" t="s">
        <v>191</v>
      </c>
      <c r="C22" s="294"/>
      <c r="D22" s="294" t="s">
        <v>190</v>
      </c>
      <c r="E22" s="292" t="s">
        <v>185</v>
      </c>
      <c r="F22" s="204" t="str">
        <f t="shared" si="0"/>
        <v>31/3/2008</v>
      </c>
      <c r="G22" s="292">
        <v>31</v>
      </c>
      <c r="H22" s="292">
        <v>3</v>
      </c>
      <c r="I22" s="292">
        <v>2008</v>
      </c>
      <c r="J22" s="292" t="s">
        <v>184</v>
      </c>
      <c r="K22" s="292">
        <v>4448</v>
      </c>
      <c r="L22" s="292" t="s">
        <v>179</v>
      </c>
      <c r="M22" s="295">
        <f>50037.65*1.16</f>
        <v>58043.673999999999</v>
      </c>
      <c r="N22" s="292">
        <v>10</v>
      </c>
      <c r="O22" s="278">
        <f t="shared" si="4"/>
        <v>483.68894999999998</v>
      </c>
      <c r="P22" s="320">
        <f t="shared" si="1"/>
        <v>29021.337</v>
      </c>
      <c r="Q22" s="296">
        <f t="shared" si="5"/>
        <v>29022.337</v>
      </c>
      <c r="R22" s="85">
        <f t="shared" si="2"/>
        <v>46</v>
      </c>
      <c r="T22" s="115">
        <f t="shared" si="3"/>
        <v>60</v>
      </c>
    </row>
    <row r="23" spans="1:20" s="292" customFormat="1" ht="15.75" x14ac:dyDescent="0.25">
      <c r="B23" s="292" t="s">
        <v>189</v>
      </c>
      <c r="C23" s="294"/>
      <c r="D23" s="294">
        <v>9771</v>
      </c>
      <c r="E23" s="292" t="s">
        <v>185</v>
      </c>
      <c r="F23" s="204" t="str">
        <f>CONCATENATE(G23,"/",H23,"/",I23,)</f>
        <v>31/3/2008</v>
      </c>
      <c r="G23" s="292">
        <v>31</v>
      </c>
      <c r="H23" s="292">
        <v>3</v>
      </c>
      <c r="I23" s="292">
        <v>2008</v>
      </c>
      <c r="J23" s="292" t="s">
        <v>184</v>
      </c>
      <c r="K23" s="292">
        <v>4448</v>
      </c>
      <c r="L23" s="292" t="s">
        <v>179</v>
      </c>
      <c r="M23" s="295">
        <f>33309.34*1.16</f>
        <v>38638.834399999992</v>
      </c>
      <c r="N23" s="292">
        <v>10</v>
      </c>
      <c r="O23" s="278">
        <f t="shared" si="4"/>
        <v>321.98195333333325</v>
      </c>
      <c r="P23" s="320">
        <f t="shared" si="1"/>
        <v>19318.917199999996</v>
      </c>
      <c r="Q23" s="296">
        <f t="shared" si="5"/>
        <v>19319.917199999996</v>
      </c>
      <c r="R23" s="85">
        <f t="shared" si="2"/>
        <v>46</v>
      </c>
      <c r="T23" s="115">
        <f t="shared" si="3"/>
        <v>60</v>
      </c>
    </row>
    <row r="24" spans="1:20" s="292" customFormat="1" ht="15.75" x14ac:dyDescent="0.25">
      <c r="B24" s="292" t="s">
        <v>188</v>
      </c>
      <c r="C24" s="294" t="s">
        <v>187</v>
      </c>
      <c r="D24" s="294"/>
      <c r="E24" s="292" t="s">
        <v>185</v>
      </c>
      <c r="F24" s="204" t="str">
        <f t="shared" si="0"/>
        <v>31/3/2008</v>
      </c>
      <c r="G24" s="292">
        <v>31</v>
      </c>
      <c r="H24" s="292">
        <v>3</v>
      </c>
      <c r="I24" s="292">
        <v>2008</v>
      </c>
      <c r="J24" s="292" t="s">
        <v>184</v>
      </c>
      <c r="K24" s="292">
        <v>4448</v>
      </c>
      <c r="L24" s="292" t="s">
        <v>179</v>
      </c>
      <c r="M24" s="295">
        <f>49200.9*1.16</f>
        <v>57073.043999999994</v>
      </c>
      <c r="N24" s="292">
        <v>10</v>
      </c>
      <c r="O24" s="278">
        <f t="shared" si="4"/>
        <v>475.60036666666662</v>
      </c>
      <c r="P24" s="320">
        <f t="shared" si="1"/>
        <v>28536.021999999997</v>
      </c>
      <c r="Q24" s="296">
        <f t="shared" si="5"/>
        <v>28537.021999999997</v>
      </c>
      <c r="R24" s="85">
        <f t="shared" si="2"/>
        <v>46</v>
      </c>
      <c r="T24" s="115">
        <f t="shared" si="3"/>
        <v>60</v>
      </c>
    </row>
    <row r="25" spans="1:20" s="292" customFormat="1" ht="25.5" x14ac:dyDescent="0.25">
      <c r="B25" s="321" t="s">
        <v>186</v>
      </c>
      <c r="C25" s="294"/>
      <c r="D25" s="294"/>
      <c r="E25" s="168" t="s">
        <v>185</v>
      </c>
      <c r="F25" s="204" t="str">
        <f t="shared" si="0"/>
        <v>31/3/2008</v>
      </c>
      <c r="G25" s="292">
        <v>31</v>
      </c>
      <c r="H25" s="292">
        <v>3</v>
      </c>
      <c r="I25" s="292">
        <v>2008</v>
      </c>
      <c r="J25" s="292" t="s">
        <v>184</v>
      </c>
      <c r="M25" s="295">
        <v>469963.51</v>
      </c>
      <c r="N25" s="292">
        <v>10</v>
      </c>
      <c r="O25" s="278">
        <f t="shared" si="4"/>
        <v>3916.3542500000003</v>
      </c>
      <c r="P25" s="320">
        <f t="shared" si="1"/>
        <v>234981.255</v>
      </c>
      <c r="Q25" s="296">
        <f>M25-P25</f>
        <v>234982.255</v>
      </c>
      <c r="R25" s="85">
        <f t="shared" si="2"/>
        <v>46</v>
      </c>
      <c r="T25" s="115">
        <f t="shared" si="3"/>
        <v>60</v>
      </c>
    </row>
    <row r="26" spans="1:20" s="324" customFormat="1" ht="15.75" x14ac:dyDescent="0.25">
      <c r="A26" s="495" t="s">
        <v>183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322">
        <f>SUM(M8:M25)</f>
        <v>1314832.9723999999</v>
      </c>
      <c r="N26" s="322"/>
      <c r="O26" s="322">
        <f>SUM(O8:O25)</f>
        <v>10956.791436666665</v>
      </c>
      <c r="P26" s="323">
        <f>SUM(P8:P25)</f>
        <v>657407.48619999993</v>
      </c>
      <c r="Q26" s="322">
        <f>SUM(Q8:Q25)</f>
        <v>657425.48619999993</v>
      </c>
      <c r="T26" s="115"/>
    </row>
    <row r="27" spans="1:20" s="168" customFormat="1" ht="15.75" x14ac:dyDescent="0.25">
      <c r="C27" s="287"/>
      <c r="D27" s="287"/>
      <c r="M27" s="288"/>
      <c r="O27" s="325"/>
      <c r="P27" s="288"/>
      <c r="Q27" s="325"/>
      <c r="T27" s="115"/>
    </row>
    <row r="28" spans="1:20" s="168" customFormat="1" ht="15.75" x14ac:dyDescent="0.25">
      <c r="C28" s="287"/>
      <c r="D28" s="287"/>
      <c r="O28" s="325"/>
      <c r="P28" s="288"/>
      <c r="T28" s="115"/>
    </row>
    <row r="29" spans="1:20" s="292" customFormat="1" ht="15.75" x14ac:dyDescent="0.25">
      <c r="B29" s="292" t="s">
        <v>182</v>
      </c>
      <c r="C29" s="294"/>
      <c r="D29" s="294"/>
      <c r="E29" s="292" t="s">
        <v>181</v>
      </c>
      <c r="F29" s="204" t="str">
        <f t="shared" ref="F29" si="6">CONCATENATE(G29,"/",H29,"/",I29,)</f>
        <v>15/6/2010</v>
      </c>
      <c r="G29" s="292">
        <v>15</v>
      </c>
      <c r="H29" s="292">
        <v>6</v>
      </c>
      <c r="I29" s="292">
        <v>2010</v>
      </c>
      <c r="J29" s="292" t="s">
        <v>180</v>
      </c>
      <c r="K29" s="292">
        <v>38110</v>
      </c>
      <c r="L29" s="292" t="s">
        <v>179</v>
      </c>
      <c r="M29" s="320">
        <v>12180</v>
      </c>
      <c r="N29" s="292">
        <v>10</v>
      </c>
      <c r="O29" s="278">
        <f t="shared" ref="O29" si="7">(((M29)-1)/10)/12</f>
        <v>101.49166666666667</v>
      </c>
      <c r="P29" s="320">
        <f>O29*T29</f>
        <v>5480.55</v>
      </c>
      <c r="Q29" s="296">
        <f t="shared" ref="Q29" si="8">M29-P29</f>
        <v>6699.45</v>
      </c>
      <c r="R29" s="85">
        <f>((2011-I29)*12)+(12-H29)+1</f>
        <v>19</v>
      </c>
      <c r="T29" s="115">
        <f t="shared" si="3"/>
        <v>54</v>
      </c>
    </row>
    <row r="30" spans="1:20" s="168" customFormat="1" ht="15.75" x14ac:dyDescent="0.25">
      <c r="B30" s="168" t="s">
        <v>178</v>
      </c>
      <c r="C30" s="287"/>
      <c r="D30" s="287"/>
      <c r="M30" s="288">
        <v>661552</v>
      </c>
      <c r="N30" s="168">
        <v>10</v>
      </c>
      <c r="O30" s="325">
        <v>2203.0100000000002</v>
      </c>
      <c r="P30" s="288">
        <f>634411.09+O30+O30+O30+O30</f>
        <v>643223.13</v>
      </c>
      <c r="Q30" s="325">
        <f>M30-P30</f>
        <v>18328.869999999995</v>
      </c>
      <c r="R30" s="85"/>
      <c r="T30" s="115"/>
    </row>
    <row r="31" spans="1:20" s="292" customFormat="1" ht="15.75" x14ac:dyDescent="0.25">
      <c r="B31" s="292" t="s">
        <v>44</v>
      </c>
      <c r="C31" s="294"/>
      <c r="D31" s="294"/>
      <c r="M31" s="297">
        <f>SUM(M29:M30)</f>
        <v>673732</v>
      </c>
      <c r="N31" s="297"/>
      <c r="O31" s="297">
        <f>SUM(O29:O30)</f>
        <v>2304.501666666667</v>
      </c>
      <c r="P31" s="297">
        <f>SUM(P29:P30)</f>
        <v>648703.68000000005</v>
      </c>
      <c r="Q31" s="297">
        <f>SUM(Q29:Q30)</f>
        <v>25028.319999999996</v>
      </c>
      <c r="R31" s="85"/>
      <c r="T31" s="115"/>
    </row>
    <row r="32" spans="1:20" s="292" customFormat="1" ht="15.75" x14ac:dyDescent="0.25">
      <c r="C32" s="294"/>
      <c r="D32" s="294"/>
      <c r="M32" s="298"/>
      <c r="N32" s="326"/>
      <c r="O32" s="296"/>
      <c r="P32" s="320"/>
      <c r="Q32" s="296"/>
      <c r="R32" s="85"/>
      <c r="T32" s="115"/>
    </row>
    <row r="33" spans="2:20" s="320" customFormat="1" ht="16.5" thickBot="1" x14ac:dyDescent="0.3">
      <c r="C33" s="327"/>
      <c r="D33" s="327"/>
      <c r="M33" s="341">
        <f>+M26+M31</f>
        <v>1988564.9723999999</v>
      </c>
      <c r="N33" s="341"/>
      <c r="O33" s="341">
        <f>+O26+O31</f>
        <v>13261.293103333332</v>
      </c>
      <c r="P33" s="341">
        <f>+P26+P31</f>
        <v>1306111.1661999999</v>
      </c>
      <c r="Q33" s="341">
        <f>+Q26+Q31</f>
        <v>682453.80619999988</v>
      </c>
      <c r="T33" s="115"/>
    </row>
    <row r="34" spans="2:20" s="292" customFormat="1" ht="16.5" thickTop="1" x14ac:dyDescent="0.25">
      <c r="C34" s="294"/>
      <c r="D34" s="294"/>
      <c r="O34" s="296"/>
      <c r="P34" s="320"/>
      <c r="T34" s="115"/>
    </row>
    <row r="35" spans="2:20" s="292" customFormat="1" ht="15.75" x14ac:dyDescent="0.25">
      <c r="C35" s="294"/>
      <c r="D35" s="294"/>
      <c r="O35" s="296"/>
      <c r="P35" s="320"/>
      <c r="T35" s="115"/>
    </row>
    <row r="36" spans="2:20" s="292" customFormat="1" ht="15.75" x14ac:dyDescent="0.25">
      <c r="B36" s="292" t="s">
        <v>2110</v>
      </c>
      <c r="C36" s="294" t="s">
        <v>2111</v>
      </c>
      <c r="D36" s="294" t="s">
        <v>2112</v>
      </c>
      <c r="E36" s="92" t="s">
        <v>424</v>
      </c>
      <c r="F36" s="204" t="str">
        <f t="shared" ref="F36" si="9">CONCATENATE(G36,"/",H36,"/",I36,)</f>
        <v>8/5/2012</v>
      </c>
      <c r="G36" s="292">
        <v>8</v>
      </c>
      <c r="H36" s="292">
        <v>5</v>
      </c>
      <c r="I36" s="292">
        <v>2012</v>
      </c>
      <c r="J36" s="292" t="s">
        <v>184</v>
      </c>
      <c r="K36" s="292" t="s">
        <v>2114</v>
      </c>
      <c r="L36" s="292" t="s">
        <v>2113</v>
      </c>
      <c r="M36" s="295">
        <v>38117.18</v>
      </c>
      <c r="N36" s="292">
        <v>10</v>
      </c>
      <c r="O36" s="278">
        <f>(((M36)-1)/10)/12</f>
        <v>317.63483333333335</v>
      </c>
      <c r="P36" s="320">
        <f t="shared" ref="P36" si="10">O36*T36</f>
        <v>9846.6798333333336</v>
      </c>
      <c r="Q36" s="296">
        <f t="shared" ref="Q36" si="11">M36-P36</f>
        <v>28270.500166666665</v>
      </c>
      <c r="R36" s="85"/>
      <c r="T36" s="115">
        <f>IF((DATEDIF(F36,T$5,"m"))&gt;=60,60,(DATEDIF(F36,T$5,"m")))</f>
        <v>31</v>
      </c>
    </row>
    <row r="37" spans="2:20" s="292" customFormat="1" ht="15.75" x14ac:dyDescent="0.25">
      <c r="B37" s="292" t="s">
        <v>2110</v>
      </c>
      <c r="C37" s="294" t="s">
        <v>2111</v>
      </c>
      <c r="D37" s="294" t="s">
        <v>2112</v>
      </c>
      <c r="E37" s="92" t="s">
        <v>424</v>
      </c>
      <c r="F37" s="204" t="str">
        <f t="shared" ref="F37:F42" si="12">CONCATENATE(G37,"/",H37,"/",I37,)</f>
        <v>8/5/2012</v>
      </c>
      <c r="G37" s="292">
        <v>8</v>
      </c>
      <c r="H37" s="292">
        <v>5</v>
      </c>
      <c r="I37" s="292">
        <v>2012</v>
      </c>
      <c r="J37" s="292" t="s">
        <v>184</v>
      </c>
      <c r="K37" s="292" t="s">
        <v>2114</v>
      </c>
      <c r="L37" s="292" t="s">
        <v>2113</v>
      </c>
      <c r="M37" s="295">
        <v>38117.18</v>
      </c>
      <c r="N37" s="292">
        <v>10</v>
      </c>
      <c r="O37" s="278">
        <f t="shared" ref="O37:O42" si="13">(((M37)-1)/10)/12</f>
        <v>317.63483333333335</v>
      </c>
      <c r="P37" s="320">
        <f t="shared" ref="P37:P42" si="14">O37*T37</f>
        <v>9846.6798333333336</v>
      </c>
      <c r="Q37" s="296">
        <f t="shared" ref="Q37:Q42" si="15">M37-P37</f>
        <v>28270.500166666665</v>
      </c>
      <c r="R37" s="85"/>
      <c r="T37" s="115">
        <f t="shared" ref="T37:T42" si="16">IF((DATEDIF(F37,T$5,"m"))&gt;=60,60,(DATEDIF(F37,T$5,"m")))</f>
        <v>31</v>
      </c>
    </row>
    <row r="38" spans="2:20" s="292" customFormat="1" ht="15.75" x14ac:dyDescent="0.25">
      <c r="B38" s="292" t="s">
        <v>2110</v>
      </c>
      <c r="C38" s="294" t="s">
        <v>2111</v>
      </c>
      <c r="D38" s="294" t="s">
        <v>2112</v>
      </c>
      <c r="E38" s="92" t="s">
        <v>424</v>
      </c>
      <c r="F38" s="204" t="str">
        <f t="shared" si="12"/>
        <v>8/5/2012</v>
      </c>
      <c r="G38" s="292">
        <v>8</v>
      </c>
      <c r="H38" s="292">
        <v>5</v>
      </c>
      <c r="I38" s="292">
        <v>2012</v>
      </c>
      <c r="J38" s="292" t="s">
        <v>184</v>
      </c>
      <c r="K38" s="292" t="s">
        <v>2114</v>
      </c>
      <c r="L38" s="292" t="s">
        <v>2113</v>
      </c>
      <c r="M38" s="295">
        <v>38117.18</v>
      </c>
      <c r="N38" s="292">
        <v>10</v>
      </c>
      <c r="O38" s="278">
        <f t="shared" si="13"/>
        <v>317.63483333333335</v>
      </c>
      <c r="P38" s="320">
        <f t="shared" si="14"/>
        <v>9846.6798333333336</v>
      </c>
      <c r="Q38" s="296">
        <f t="shared" si="15"/>
        <v>28270.500166666665</v>
      </c>
      <c r="R38" s="85"/>
      <c r="T38" s="115">
        <f t="shared" si="16"/>
        <v>31</v>
      </c>
    </row>
    <row r="39" spans="2:20" s="292" customFormat="1" ht="15.75" x14ac:dyDescent="0.25">
      <c r="B39" s="292" t="s">
        <v>2110</v>
      </c>
      <c r="C39" s="294" t="s">
        <v>2111</v>
      </c>
      <c r="D39" s="294" t="s">
        <v>2112</v>
      </c>
      <c r="E39" s="92" t="s">
        <v>424</v>
      </c>
      <c r="F39" s="204" t="str">
        <f t="shared" si="12"/>
        <v>8/5/2012</v>
      </c>
      <c r="G39" s="292">
        <v>8</v>
      </c>
      <c r="H39" s="292">
        <v>5</v>
      </c>
      <c r="I39" s="292">
        <v>2012</v>
      </c>
      <c r="J39" s="292" t="s">
        <v>184</v>
      </c>
      <c r="K39" s="292" t="s">
        <v>2114</v>
      </c>
      <c r="L39" s="292" t="s">
        <v>2113</v>
      </c>
      <c r="M39" s="295">
        <v>38117.18</v>
      </c>
      <c r="N39" s="292">
        <v>10</v>
      </c>
      <c r="O39" s="278">
        <f t="shared" si="13"/>
        <v>317.63483333333335</v>
      </c>
      <c r="P39" s="320">
        <f t="shared" si="14"/>
        <v>9846.6798333333336</v>
      </c>
      <c r="Q39" s="296">
        <f t="shared" si="15"/>
        <v>28270.500166666665</v>
      </c>
      <c r="R39" s="85"/>
      <c r="T39" s="115">
        <f t="shared" si="16"/>
        <v>31</v>
      </c>
    </row>
    <row r="40" spans="2:20" s="292" customFormat="1" ht="15.75" x14ac:dyDescent="0.25">
      <c r="B40" s="292" t="s">
        <v>2110</v>
      </c>
      <c r="C40" s="294" t="s">
        <v>2111</v>
      </c>
      <c r="D40" s="294" t="s">
        <v>2112</v>
      </c>
      <c r="E40" s="92" t="s">
        <v>424</v>
      </c>
      <c r="F40" s="204" t="str">
        <f t="shared" si="12"/>
        <v>8/5/2012</v>
      </c>
      <c r="G40" s="292">
        <v>8</v>
      </c>
      <c r="H40" s="292">
        <v>5</v>
      </c>
      <c r="I40" s="292">
        <v>2012</v>
      </c>
      <c r="J40" s="292" t="s">
        <v>184</v>
      </c>
      <c r="K40" s="292" t="s">
        <v>2114</v>
      </c>
      <c r="L40" s="292" t="s">
        <v>2113</v>
      </c>
      <c r="M40" s="295">
        <v>38117.18</v>
      </c>
      <c r="N40" s="292">
        <v>10</v>
      </c>
      <c r="O40" s="278">
        <f t="shared" si="13"/>
        <v>317.63483333333335</v>
      </c>
      <c r="P40" s="320">
        <f t="shared" si="14"/>
        <v>9846.6798333333336</v>
      </c>
      <c r="Q40" s="296">
        <f t="shared" si="15"/>
        <v>28270.500166666665</v>
      </c>
      <c r="R40" s="85"/>
      <c r="T40" s="115">
        <f t="shared" si="16"/>
        <v>31</v>
      </c>
    </row>
    <row r="41" spans="2:20" s="292" customFormat="1" ht="15.75" x14ac:dyDescent="0.25">
      <c r="B41" s="292" t="s">
        <v>2110</v>
      </c>
      <c r="C41" s="294" t="s">
        <v>2111</v>
      </c>
      <c r="D41" s="294" t="s">
        <v>2112</v>
      </c>
      <c r="E41" s="92" t="s">
        <v>424</v>
      </c>
      <c r="F41" s="204" t="str">
        <f t="shared" si="12"/>
        <v>8/5/2012</v>
      </c>
      <c r="G41" s="292">
        <v>8</v>
      </c>
      <c r="H41" s="292">
        <v>5</v>
      </c>
      <c r="I41" s="292">
        <v>2012</v>
      </c>
      <c r="J41" s="292" t="s">
        <v>184</v>
      </c>
      <c r="K41" s="292" t="s">
        <v>2114</v>
      </c>
      <c r="L41" s="292" t="s">
        <v>2113</v>
      </c>
      <c r="M41" s="295">
        <v>38117.18</v>
      </c>
      <c r="N41" s="292">
        <v>10</v>
      </c>
      <c r="O41" s="278">
        <f t="shared" si="13"/>
        <v>317.63483333333335</v>
      </c>
      <c r="P41" s="320">
        <f t="shared" si="14"/>
        <v>9846.6798333333336</v>
      </c>
      <c r="Q41" s="296">
        <f t="shared" si="15"/>
        <v>28270.500166666665</v>
      </c>
      <c r="R41" s="85"/>
      <c r="T41" s="115">
        <f t="shared" si="16"/>
        <v>31</v>
      </c>
    </row>
    <row r="42" spans="2:20" ht="15.75" x14ac:dyDescent="0.25">
      <c r="B42" s="292" t="s">
        <v>2110</v>
      </c>
      <c r="C42" s="294" t="s">
        <v>2111</v>
      </c>
      <c r="D42" s="294" t="s">
        <v>2112</v>
      </c>
      <c r="E42" s="92" t="s">
        <v>424</v>
      </c>
      <c r="F42" s="204" t="str">
        <f t="shared" si="12"/>
        <v>8/5/2012</v>
      </c>
      <c r="G42" s="292">
        <v>8</v>
      </c>
      <c r="H42" s="292">
        <v>5</v>
      </c>
      <c r="I42" s="292">
        <v>2012</v>
      </c>
      <c r="J42" s="292" t="s">
        <v>184</v>
      </c>
      <c r="K42" s="292" t="s">
        <v>2114</v>
      </c>
      <c r="L42" s="292" t="s">
        <v>2113</v>
      </c>
      <c r="M42" s="295">
        <v>38117.180999999997</v>
      </c>
      <c r="N42" s="292">
        <v>10</v>
      </c>
      <c r="O42" s="278">
        <f t="shared" si="13"/>
        <v>317.63484166666666</v>
      </c>
      <c r="P42" s="320">
        <f t="shared" si="14"/>
        <v>9846.6800916666671</v>
      </c>
      <c r="Q42" s="296">
        <f t="shared" si="15"/>
        <v>28270.500908333328</v>
      </c>
      <c r="R42" s="85"/>
      <c r="S42" s="292"/>
      <c r="T42" s="115">
        <f t="shared" si="16"/>
        <v>31</v>
      </c>
    </row>
    <row r="43" spans="2:20" ht="15.75" x14ac:dyDescent="0.25">
      <c r="B43" s="292" t="s">
        <v>2110</v>
      </c>
      <c r="C43" s="294" t="s">
        <v>2111</v>
      </c>
      <c r="D43" s="294" t="s">
        <v>2112</v>
      </c>
      <c r="E43" s="92" t="s">
        <v>424</v>
      </c>
      <c r="F43" s="204" t="str">
        <f t="shared" ref="F43:F47" si="17">CONCATENATE(G43,"/",H43,"/",I43,)</f>
        <v>8/5/2012</v>
      </c>
      <c r="G43" s="292">
        <v>8</v>
      </c>
      <c r="H43" s="292">
        <v>5</v>
      </c>
      <c r="I43" s="292">
        <v>2012</v>
      </c>
      <c r="J43" s="292" t="s">
        <v>184</v>
      </c>
      <c r="K43" s="292" t="s">
        <v>2114</v>
      </c>
      <c r="L43" s="292" t="s">
        <v>2113</v>
      </c>
      <c r="M43" s="295">
        <v>38117.180999999997</v>
      </c>
      <c r="N43" s="292">
        <v>10</v>
      </c>
      <c r="O43" s="278">
        <f t="shared" ref="O43:O47" si="18">(((M43)-1)/10)/12</f>
        <v>317.63484166666666</v>
      </c>
      <c r="P43" s="320">
        <f t="shared" ref="P43:P47" si="19">O43*T43</f>
        <v>9846.6800916666671</v>
      </c>
      <c r="Q43" s="296">
        <f t="shared" ref="Q43:Q47" si="20">M43-P43</f>
        <v>28270.500908333328</v>
      </c>
      <c r="R43" s="85"/>
      <c r="S43" s="292"/>
      <c r="T43" s="115">
        <f t="shared" ref="T43:T47" si="21">IF((DATEDIF(F43,T$5,"m"))&gt;=60,60,(DATEDIF(F43,T$5,"m")))</f>
        <v>31</v>
      </c>
    </row>
    <row r="44" spans="2:20" ht="15.75" x14ac:dyDescent="0.25">
      <c r="B44" s="292" t="s">
        <v>2110</v>
      </c>
      <c r="C44" s="294" t="s">
        <v>2111</v>
      </c>
      <c r="D44" s="294" t="s">
        <v>2112</v>
      </c>
      <c r="E44" s="92" t="s">
        <v>424</v>
      </c>
      <c r="F44" s="204" t="str">
        <f t="shared" si="17"/>
        <v>8/5/2012</v>
      </c>
      <c r="G44" s="292">
        <v>8</v>
      </c>
      <c r="H44" s="292">
        <v>5</v>
      </c>
      <c r="I44" s="292">
        <v>2012</v>
      </c>
      <c r="J44" s="292" t="s">
        <v>184</v>
      </c>
      <c r="K44" s="292" t="s">
        <v>2114</v>
      </c>
      <c r="L44" s="292" t="s">
        <v>2113</v>
      </c>
      <c r="M44" s="295">
        <v>38117.180999999997</v>
      </c>
      <c r="N44" s="292">
        <v>10</v>
      </c>
      <c r="O44" s="278">
        <f t="shared" si="18"/>
        <v>317.63484166666666</v>
      </c>
      <c r="P44" s="320">
        <f t="shared" si="19"/>
        <v>9846.6800916666671</v>
      </c>
      <c r="Q44" s="296">
        <f t="shared" si="20"/>
        <v>28270.500908333328</v>
      </c>
      <c r="R44" s="85"/>
      <c r="S44" s="292"/>
      <c r="T44" s="115">
        <f t="shared" si="21"/>
        <v>31</v>
      </c>
    </row>
    <row r="45" spans="2:20" ht="15.75" x14ac:dyDescent="0.25">
      <c r="B45" s="292" t="s">
        <v>2110</v>
      </c>
      <c r="C45" s="294" t="s">
        <v>2111</v>
      </c>
      <c r="D45" s="294" t="s">
        <v>2112</v>
      </c>
      <c r="E45" s="92" t="s">
        <v>424</v>
      </c>
      <c r="F45" s="204" t="str">
        <f t="shared" si="17"/>
        <v>8/5/2012</v>
      </c>
      <c r="G45" s="292">
        <v>8</v>
      </c>
      <c r="H45" s="292">
        <v>5</v>
      </c>
      <c r="I45" s="292">
        <v>2012</v>
      </c>
      <c r="J45" s="292" t="s">
        <v>184</v>
      </c>
      <c r="K45" s="292" t="s">
        <v>2114</v>
      </c>
      <c r="L45" s="292" t="s">
        <v>2113</v>
      </c>
      <c r="M45" s="295">
        <v>38117.180999999997</v>
      </c>
      <c r="N45" s="292">
        <v>10</v>
      </c>
      <c r="O45" s="278">
        <f t="shared" si="18"/>
        <v>317.63484166666666</v>
      </c>
      <c r="P45" s="320">
        <f t="shared" si="19"/>
        <v>9846.6800916666671</v>
      </c>
      <c r="Q45" s="296">
        <f t="shared" si="20"/>
        <v>28270.500908333328</v>
      </c>
      <c r="R45" s="85"/>
      <c r="S45" s="292"/>
      <c r="T45" s="115">
        <f t="shared" si="21"/>
        <v>31</v>
      </c>
    </row>
    <row r="46" spans="2:20" ht="15.75" x14ac:dyDescent="0.25">
      <c r="B46" s="292" t="s">
        <v>2110</v>
      </c>
      <c r="C46" s="294" t="s">
        <v>2111</v>
      </c>
      <c r="D46" s="294" t="s">
        <v>2112</v>
      </c>
      <c r="E46" s="92" t="s">
        <v>424</v>
      </c>
      <c r="F46" s="204" t="str">
        <f t="shared" si="17"/>
        <v>8/5/2012</v>
      </c>
      <c r="G46" s="292">
        <v>8</v>
      </c>
      <c r="H46" s="292">
        <v>5</v>
      </c>
      <c r="I46" s="292">
        <v>2012</v>
      </c>
      <c r="J46" s="292" t="s">
        <v>184</v>
      </c>
      <c r="K46" s="292" t="s">
        <v>2114</v>
      </c>
      <c r="L46" s="292" t="s">
        <v>2113</v>
      </c>
      <c r="M46" s="295">
        <v>38117.180999999997</v>
      </c>
      <c r="N46" s="292">
        <v>10</v>
      </c>
      <c r="O46" s="278">
        <f t="shared" si="18"/>
        <v>317.63484166666666</v>
      </c>
      <c r="P46" s="320">
        <f t="shared" si="19"/>
        <v>9846.6800916666671</v>
      </c>
      <c r="Q46" s="296">
        <f t="shared" si="20"/>
        <v>28270.500908333328</v>
      </c>
      <c r="R46" s="85"/>
      <c r="S46" s="292"/>
      <c r="T46" s="115">
        <f t="shared" si="21"/>
        <v>31</v>
      </c>
    </row>
    <row r="47" spans="2:20" ht="15.75" x14ac:dyDescent="0.25">
      <c r="B47" s="292" t="s">
        <v>2110</v>
      </c>
      <c r="C47" s="294" t="s">
        <v>2111</v>
      </c>
      <c r="D47" s="294" t="s">
        <v>2112</v>
      </c>
      <c r="E47" s="92" t="s">
        <v>424</v>
      </c>
      <c r="F47" s="204" t="str">
        <f t="shared" si="17"/>
        <v>8/5/2012</v>
      </c>
      <c r="G47" s="292">
        <v>8</v>
      </c>
      <c r="H47" s="292">
        <v>5</v>
      </c>
      <c r="I47" s="292">
        <v>2012</v>
      </c>
      <c r="J47" s="292" t="s">
        <v>184</v>
      </c>
      <c r="K47" s="292" t="s">
        <v>2114</v>
      </c>
      <c r="L47" s="292" t="s">
        <v>2113</v>
      </c>
      <c r="M47" s="295">
        <v>38117.180999999997</v>
      </c>
      <c r="N47" s="292">
        <v>10</v>
      </c>
      <c r="O47" s="278">
        <f t="shared" si="18"/>
        <v>317.63484166666666</v>
      </c>
      <c r="P47" s="320">
        <f t="shared" si="19"/>
        <v>9846.6800916666671</v>
      </c>
      <c r="Q47" s="296">
        <f t="shared" si="20"/>
        <v>28270.500908333328</v>
      </c>
      <c r="R47" s="85"/>
      <c r="S47" s="292"/>
      <c r="T47" s="115">
        <f t="shared" si="21"/>
        <v>31</v>
      </c>
    </row>
    <row r="48" spans="2:20" x14ac:dyDescent="0.2">
      <c r="M48" s="297">
        <f>SUM(M36:M47)</f>
        <v>457406.16599999991</v>
      </c>
      <c r="N48" s="297"/>
      <c r="O48" s="297">
        <f>SUM(O36:O47)</f>
        <v>3811.6180499999991</v>
      </c>
      <c r="P48" s="297">
        <f>SUM(P36:P47)</f>
        <v>118160.15955000001</v>
      </c>
      <c r="Q48" s="297">
        <f>SUM(Q36:Q47)</f>
        <v>339246.00645000004</v>
      </c>
    </row>
    <row r="49" spans="2:20" x14ac:dyDescent="0.2">
      <c r="M49" s="298"/>
      <c r="N49" s="298"/>
      <c r="O49" s="298"/>
      <c r="P49" s="298"/>
      <c r="Q49" s="298"/>
    </row>
    <row r="50" spans="2:20" ht="15.75" x14ac:dyDescent="0.25">
      <c r="B50" s="292" t="s">
        <v>2255</v>
      </c>
      <c r="C50" s="294"/>
      <c r="D50" s="294"/>
      <c r="E50" s="92" t="s">
        <v>2259</v>
      </c>
      <c r="F50" s="204">
        <v>41569</v>
      </c>
      <c r="G50" s="292">
        <v>22</v>
      </c>
      <c r="H50" s="292">
        <v>10</v>
      </c>
      <c r="I50" s="292">
        <v>2013</v>
      </c>
      <c r="J50" s="292" t="s">
        <v>184</v>
      </c>
      <c r="K50" s="292" t="s">
        <v>2260</v>
      </c>
      <c r="L50" s="292" t="s">
        <v>2113</v>
      </c>
      <c r="M50" s="295">
        <v>6138.91358024691</v>
      </c>
      <c r="N50" s="292">
        <v>10</v>
      </c>
      <c r="O50" s="278">
        <f t="shared" ref="O50:O57" si="22">(((M50)-1)/10)/12</f>
        <v>51.149279835390921</v>
      </c>
      <c r="P50" s="320">
        <f t="shared" ref="P50:P57" si="23">O50*T50</f>
        <v>716.08991769547288</v>
      </c>
      <c r="Q50" s="296">
        <f t="shared" ref="Q50:Q57" si="24">M50-P50</f>
        <v>5422.8236625514373</v>
      </c>
      <c r="R50" s="85">
        <v>18554</v>
      </c>
      <c r="S50" s="292"/>
      <c r="T50" s="115">
        <f t="shared" ref="T50:T57" si="25">IF((DATEDIF(F50,T$5,"m"))&gt;=60,60,(DATEDIF(F50,T$5,"m")))</f>
        <v>14</v>
      </c>
    </row>
    <row r="51" spans="2:20" ht="15.75" x14ac:dyDescent="0.25">
      <c r="B51" s="292" t="s">
        <v>2255</v>
      </c>
      <c r="C51" s="294"/>
      <c r="D51" s="294"/>
      <c r="E51" s="92" t="s">
        <v>2259</v>
      </c>
      <c r="F51" s="204">
        <v>41569</v>
      </c>
      <c r="G51" s="292">
        <v>22</v>
      </c>
      <c r="H51" s="292">
        <v>10</v>
      </c>
      <c r="I51" s="292">
        <v>2013</v>
      </c>
      <c r="J51" s="292" t="s">
        <v>184</v>
      </c>
      <c r="K51" s="292" t="s">
        <v>2260</v>
      </c>
      <c r="L51" s="292" t="s">
        <v>2113</v>
      </c>
      <c r="M51" s="295">
        <v>6138.91358024691</v>
      </c>
      <c r="N51" s="292">
        <v>10</v>
      </c>
      <c r="O51" s="278">
        <f t="shared" ref="O51:O52" si="26">(((M51)-1)/10)/12</f>
        <v>51.149279835390921</v>
      </c>
      <c r="P51" s="320">
        <f t="shared" ref="P51:P52" si="27">O51*T51</f>
        <v>716.08991769547288</v>
      </c>
      <c r="Q51" s="296">
        <f t="shared" ref="Q51:Q52" si="28">M51-P51</f>
        <v>5422.8236625514373</v>
      </c>
      <c r="R51" s="85">
        <v>18554</v>
      </c>
      <c r="S51" s="292"/>
      <c r="T51" s="115">
        <f t="shared" ref="T51:T52" si="29">IF((DATEDIF(F51,T$5,"m"))&gt;=60,60,(DATEDIF(F51,T$5,"m")))</f>
        <v>14</v>
      </c>
    </row>
    <row r="52" spans="2:20" ht="15.75" x14ac:dyDescent="0.25">
      <c r="B52" s="292" t="s">
        <v>2256</v>
      </c>
      <c r="C52" s="294"/>
      <c r="D52" s="294"/>
      <c r="E52" s="92" t="s">
        <v>2259</v>
      </c>
      <c r="F52" s="204">
        <v>41569</v>
      </c>
      <c r="G52" s="292">
        <v>22</v>
      </c>
      <c r="H52" s="292">
        <v>10</v>
      </c>
      <c r="I52" s="292">
        <v>2013</v>
      </c>
      <c r="J52" s="292" t="s">
        <v>184</v>
      </c>
      <c r="K52" s="292" t="s">
        <v>2260</v>
      </c>
      <c r="L52" s="292" t="s">
        <v>2113</v>
      </c>
      <c r="M52" s="295">
        <v>2712.54320987654</v>
      </c>
      <c r="N52" s="292">
        <v>10</v>
      </c>
      <c r="O52" s="278">
        <f t="shared" si="26"/>
        <v>22.596193415637831</v>
      </c>
      <c r="P52" s="320">
        <f t="shared" si="27"/>
        <v>316.34670781892964</v>
      </c>
      <c r="Q52" s="296">
        <f t="shared" si="28"/>
        <v>2396.1965020576104</v>
      </c>
      <c r="R52" s="85">
        <v>18554</v>
      </c>
      <c r="S52" s="292"/>
      <c r="T52" s="115">
        <f t="shared" si="29"/>
        <v>14</v>
      </c>
    </row>
    <row r="53" spans="2:20" ht="15.75" x14ac:dyDescent="0.25">
      <c r="B53" s="292" t="s">
        <v>2256</v>
      </c>
      <c r="C53" s="294"/>
      <c r="D53" s="294"/>
      <c r="E53" s="92" t="s">
        <v>2259</v>
      </c>
      <c r="F53" s="204">
        <v>41569</v>
      </c>
      <c r="G53" s="292">
        <v>22</v>
      </c>
      <c r="H53" s="292">
        <v>10</v>
      </c>
      <c r="I53" s="292">
        <v>2013</v>
      </c>
      <c r="J53" s="292" t="s">
        <v>184</v>
      </c>
      <c r="K53" s="292" t="s">
        <v>2260</v>
      </c>
      <c r="L53" s="292" t="s">
        <v>2113</v>
      </c>
      <c r="M53" s="295">
        <v>2712.54320987654</v>
      </c>
      <c r="N53" s="292">
        <v>10</v>
      </c>
      <c r="O53" s="278">
        <f t="shared" si="22"/>
        <v>22.596193415637831</v>
      </c>
      <c r="P53" s="320">
        <f t="shared" si="23"/>
        <v>316.34670781892964</v>
      </c>
      <c r="Q53" s="296">
        <f t="shared" si="24"/>
        <v>2396.1965020576104</v>
      </c>
      <c r="R53" s="85">
        <v>18554</v>
      </c>
      <c r="S53" s="292"/>
      <c r="T53" s="115">
        <f t="shared" si="25"/>
        <v>14</v>
      </c>
    </row>
    <row r="54" spans="2:20" ht="15.75" x14ac:dyDescent="0.25">
      <c r="B54" s="292" t="s">
        <v>2256</v>
      </c>
      <c r="C54" s="294"/>
      <c r="D54" s="294"/>
      <c r="E54" s="92" t="s">
        <v>2259</v>
      </c>
      <c r="F54" s="204">
        <v>41569</v>
      </c>
      <c r="G54" s="292">
        <v>22</v>
      </c>
      <c r="H54" s="292">
        <v>10</v>
      </c>
      <c r="I54" s="292">
        <v>2013</v>
      </c>
      <c r="J54" s="292" t="s">
        <v>184</v>
      </c>
      <c r="K54" s="292" t="s">
        <v>2260</v>
      </c>
      <c r="L54" s="292" t="s">
        <v>2113</v>
      </c>
      <c r="M54" s="295">
        <v>2712.54320987654</v>
      </c>
      <c r="N54" s="292">
        <v>10</v>
      </c>
      <c r="O54" s="278">
        <f t="shared" si="22"/>
        <v>22.596193415637831</v>
      </c>
      <c r="P54" s="320">
        <f t="shared" si="23"/>
        <v>316.34670781892964</v>
      </c>
      <c r="Q54" s="296">
        <f t="shared" si="24"/>
        <v>2396.1965020576104</v>
      </c>
      <c r="R54" s="85">
        <v>18554</v>
      </c>
      <c r="S54" s="292"/>
      <c r="T54" s="115">
        <f t="shared" si="25"/>
        <v>14</v>
      </c>
    </row>
    <row r="55" spans="2:20" ht="15.75" x14ac:dyDescent="0.25">
      <c r="B55" s="292" t="s">
        <v>2256</v>
      </c>
      <c r="C55" s="294"/>
      <c r="D55" s="294"/>
      <c r="E55" s="92" t="s">
        <v>2259</v>
      </c>
      <c r="F55" s="204">
        <v>41569</v>
      </c>
      <c r="G55" s="292">
        <v>22</v>
      </c>
      <c r="H55" s="292">
        <v>10</v>
      </c>
      <c r="I55" s="292">
        <v>2013</v>
      </c>
      <c r="J55" s="292" t="s">
        <v>184</v>
      </c>
      <c r="K55" s="292" t="s">
        <v>2260</v>
      </c>
      <c r="L55" s="292" t="s">
        <v>2113</v>
      </c>
      <c r="M55" s="295">
        <v>2712.54320987654</v>
      </c>
      <c r="N55" s="292">
        <v>10</v>
      </c>
      <c r="O55" s="278">
        <f t="shared" ref="O55:O56" si="30">(((M55)-1)/10)/12</f>
        <v>22.596193415637831</v>
      </c>
      <c r="P55" s="320">
        <f t="shared" ref="P55:P56" si="31">O55*T55</f>
        <v>316.34670781892964</v>
      </c>
      <c r="Q55" s="296">
        <f t="shared" ref="Q55:Q56" si="32">M55-P55</f>
        <v>2396.1965020576104</v>
      </c>
      <c r="R55" s="85">
        <v>18554</v>
      </c>
      <c r="S55" s="292"/>
      <c r="T55" s="115">
        <f t="shared" ref="T55:T56" si="33">IF((DATEDIF(F55,T$5,"m"))&gt;=60,60,(DATEDIF(F55,T$5,"m")))</f>
        <v>14</v>
      </c>
    </row>
    <row r="56" spans="2:20" ht="15.75" x14ac:dyDescent="0.25">
      <c r="B56" s="292" t="s">
        <v>2257</v>
      </c>
      <c r="C56" s="294" t="s">
        <v>2258</v>
      </c>
      <c r="D56" s="294"/>
      <c r="E56" s="92" t="s">
        <v>2259</v>
      </c>
      <c r="F56" s="204">
        <v>41569</v>
      </c>
      <c r="G56" s="292">
        <v>22</v>
      </c>
      <c r="H56" s="292">
        <v>10</v>
      </c>
      <c r="I56" s="292">
        <v>2013</v>
      </c>
      <c r="J56" s="292" t="s">
        <v>184</v>
      </c>
      <c r="K56" s="292" t="s">
        <v>2261</v>
      </c>
      <c r="L56" s="292" t="s">
        <v>2113</v>
      </c>
      <c r="M56" s="295">
        <v>132250.85999999999</v>
      </c>
      <c r="N56" s="292">
        <v>10</v>
      </c>
      <c r="O56" s="278">
        <f t="shared" si="30"/>
        <v>1102.0821666666666</v>
      </c>
      <c r="P56" s="320">
        <f t="shared" si="31"/>
        <v>15429.150333333331</v>
      </c>
      <c r="Q56" s="296">
        <f t="shared" si="32"/>
        <v>116821.70966666666</v>
      </c>
      <c r="R56" s="85" t="s">
        <v>2262</v>
      </c>
      <c r="S56" s="292"/>
      <c r="T56" s="115">
        <f t="shared" si="33"/>
        <v>14</v>
      </c>
    </row>
    <row r="57" spans="2:20" ht="15.75" x14ac:dyDescent="0.25">
      <c r="B57" s="292" t="s">
        <v>2257</v>
      </c>
      <c r="C57" s="294" t="s">
        <v>2258</v>
      </c>
      <c r="D57" s="294"/>
      <c r="E57" s="92" t="s">
        <v>2259</v>
      </c>
      <c r="F57" s="204">
        <v>41569</v>
      </c>
      <c r="G57" s="292">
        <v>22</v>
      </c>
      <c r="H57" s="292">
        <v>10</v>
      </c>
      <c r="I57" s="292">
        <v>2013</v>
      </c>
      <c r="J57" s="292" t="s">
        <v>184</v>
      </c>
      <c r="K57" s="292" t="s">
        <v>2261</v>
      </c>
      <c r="L57" s="292" t="s">
        <v>2113</v>
      </c>
      <c r="M57" s="295">
        <v>132250.85999999999</v>
      </c>
      <c r="N57" s="292">
        <v>10</v>
      </c>
      <c r="O57" s="278">
        <f t="shared" si="22"/>
        <v>1102.0821666666666</v>
      </c>
      <c r="P57" s="320">
        <f t="shared" si="23"/>
        <v>15429.150333333331</v>
      </c>
      <c r="Q57" s="296">
        <f t="shared" si="24"/>
        <v>116821.70966666666</v>
      </c>
      <c r="R57" s="85" t="s">
        <v>2262</v>
      </c>
      <c r="S57" s="292"/>
      <c r="T57" s="115">
        <f t="shared" si="25"/>
        <v>14</v>
      </c>
    </row>
    <row r="58" spans="2:20" x14ac:dyDescent="0.2">
      <c r="M58" s="297">
        <f>SUM(M50:M57)</f>
        <v>287629.71999999997</v>
      </c>
      <c r="N58" s="297"/>
      <c r="O58" s="297">
        <f>SUM(O50:O57)</f>
        <v>2396.8476666666666</v>
      </c>
      <c r="P58" s="297">
        <f>SUM(P50:P57)</f>
        <v>33555.867333333328</v>
      </c>
      <c r="Q58" s="297">
        <f>SUM(Q50:Q57)</f>
        <v>254073.85266666664</v>
      </c>
    </row>
    <row r="59" spans="2:20" x14ac:dyDescent="0.2">
      <c r="M59" s="298"/>
      <c r="N59" s="298"/>
      <c r="O59" s="298"/>
      <c r="P59" s="298"/>
      <c r="Q59" s="298"/>
    </row>
    <row r="61" spans="2:20" ht="15.75" x14ac:dyDescent="0.25">
      <c r="B61" s="292" t="s">
        <v>2269</v>
      </c>
      <c r="C61" s="294" t="s">
        <v>2272</v>
      </c>
      <c r="D61" s="294" t="s">
        <v>2273</v>
      </c>
      <c r="E61" s="92" t="s">
        <v>355</v>
      </c>
      <c r="F61" s="204">
        <v>41606</v>
      </c>
      <c r="G61" s="292">
        <v>28</v>
      </c>
      <c r="H61" s="292">
        <v>11</v>
      </c>
      <c r="I61" s="292">
        <v>2013</v>
      </c>
      <c r="J61" s="292" t="s">
        <v>184</v>
      </c>
      <c r="K61" s="292" t="s">
        <v>2275</v>
      </c>
      <c r="L61" s="292" t="s">
        <v>2113</v>
      </c>
      <c r="M61" s="295">
        <v>16541.3</v>
      </c>
      <c r="N61" s="292">
        <v>10</v>
      </c>
      <c r="O61" s="278">
        <f t="shared" ref="O61:O69" si="34">(((M61)-1)/10)/12</f>
        <v>137.83583333333334</v>
      </c>
      <c r="P61" s="320">
        <f t="shared" ref="P61:P69" si="35">O61*T61</f>
        <v>1791.8658333333335</v>
      </c>
      <c r="Q61" s="296">
        <f t="shared" ref="Q61:Q69" si="36">M61-P61</f>
        <v>14749.434166666666</v>
      </c>
      <c r="R61" s="85">
        <v>18701</v>
      </c>
      <c r="S61" s="292"/>
      <c r="T61" s="115">
        <f t="shared" ref="T61:T69" si="37">IF((DATEDIF(F61,T$5,"m"))&gt;=60,60,(DATEDIF(F61,T$5,"m")))</f>
        <v>13</v>
      </c>
    </row>
    <row r="62" spans="2:20" ht="15.75" x14ac:dyDescent="0.25">
      <c r="B62" s="292" t="s">
        <v>2270</v>
      </c>
      <c r="C62" s="294" t="s">
        <v>2272</v>
      </c>
      <c r="D62" s="294" t="s">
        <v>2273</v>
      </c>
      <c r="E62" s="92" t="s">
        <v>355</v>
      </c>
      <c r="F62" s="204">
        <v>41606</v>
      </c>
      <c r="G62" s="292">
        <v>28</v>
      </c>
      <c r="H62" s="292">
        <v>11</v>
      </c>
      <c r="I62" s="292">
        <v>2013</v>
      </c>
      <c r="J62" s="292" t="s">
        <v>184</v>
      </c>
      <c r="K62" s="292" t="s">
        <v>2275</v>
      </c>
      <c r="L62" s="292" t="s">
        <v>2113</v>
      </c>
      <c r="M62" s="295">
        <v>13175.42</v>
      </c>
      <c r="N62" s="292">
        <v>10</v>
      </c>
      <c r="O62" s="278">
        <f t="shared" si="34"/>
        <v>109.78683333333333</v>
      </c>
      <c r="P62" s="320">
        <f t="shared" si="35"/>
        <v>1427.2288333333333</v>
      </c>
      <c r="Q62" s="296">
        <f t="shared" si="36"/>
        <v>11748.191166666667</v>
      </c>
      <c r="R62" s="85">
        <v>18701</v>
      </c>
      <c r="S62" s="292"/>
      <c r="T62" s="115">
        <f t="shared" si="37"/>
        <v>13</v>
      </c>
    </row>
    <row r="63" spans="2:20" ht="15.75" x14ac:dyDescent="0.25">
      <c r="B63" s="292" t="s">
        <v>2271</v>
      </c>
      <c r="C63" s="294" t="s">
        <v>2272</v>
      </c>
      <c r="D63" s="294" t="s">
        <v>2274</v>
      </c>
      <c r="E63" s="92" t="s">
        <v>355</v>
      </c>
      <c r="F63" s="204">
        <v>41606</v>
      </c>
      <c r="G63" s="292">
        <v>28</v>
      </c>
      <c r="H63" s="292">
        <v>11</v>
      </c>
      <c r="I63" s="292">
        <v>2013</v>
      </c>
      <c r="J63" s="292" t="s">
        <v>184</v>
      </c>
      <c r="K63" s="292" t="s">
        <v>2275</v>
      </c>
      <c r="L63" s="292" t="s">
        <v>2113</v>
      </c>
      <c r="M63" s="295">
        <v>7544.8515500000003</v>
      </c>
      <c r="N63" s="292">
        <v>10</v>
      </c>
      <c r="O63" s="278">
        <f t="shared" si="34"/>
        <v>62.865429583333338</v>
      </c>
      <c r="P63" s="320">
        <f t="shared" si="35"/>
        <v>817.25058458333342</v>
      </c>
      <c r="Q63" s="296">
        <f t="shared" si="36"/>
        <v>6727.6009654166664</v>
      </c>
      <c r="R63" s="85">
        <v>18701</v>
      </c>
      <c r="S63" s="292"/>
      <c r="T63" s="115">
        <f t="shared" si="37"/>
        <v>13</v>
      </c>
    </row>
    <row r="64" spans="2:20" ht="15.75" x14ac:dyDescent="0.25">
      <c r="B64" s="292" t="s">
        <v>2271</v>
      </c>
      <c r="C64" s="294" t="s">
        <v>2272</v>
      </c>
      <c r="D64" s="294" t="s">
        <v>2274</v>
      </c>
      <c r="E64" s="92" t="s">
        <v>355</v>
      </c>
      <c r="F64" s="204">
        <v>41606</v>
      </c>
      <c r="G64" s="292">
        <v>28</v>
      </c>
      <c r="H64" s="292">
        <v>11</v>
      </c>
      <c r="I64" s="292">
        <v>2013</v>
      </c>
      <c r="J64" s="292" t="s">
        <v>184</v>
      </c>
      <c r="K64" s="292" t="s">
        <v>2275</v>
      </c>
      <c r="L64" s="292" t="s">
        <v>2113</v>
      </c>
      <c r="M64" s="295">
        <v>7544.8515500000003</v>
      </c>
      <c r="N64" s="292">
        <v>10</v>
      </c>
      <c r="O64" s="278">
        <f t="shared" si="34"/>
        <v>62.865429583333338</v>
      </c>
      <c r="P64" s="320">
        <f t="shared" si="35"/>
        <v>817.25058458333342</v>
      </c>
      <c r="Q64" s="296">
        <f t="shared" si="36"/>
        <v>6727.6009654166664</v>
      </c>
      <c r="R64" s="85">
        <v>18701</v>
      </c>
      <c r="S64" s="292"/>
      <c r="T64" s="115">
        <f t="shared" si="37"/>
        <v>13</v>
      </c>
    </row>
    <row r="65" spans="1:20" ht="15.75" x14ac:dyDescent="0.25">
      <c r="B65" s="292" t="s">
        <v>2271</v>
      </c>
      <c r="C65" s="294" t="s">
        <v>2272</v>
      </c>
      <c r="D65" s="294" t="s">
        <v>2274</v>
      </c>
      <c r="E65" s="92" t="s">
        <v>355</v>
      </c>
      <c r="F65" s="204">
        <v>41606</v>
      </c>
      <c r="G65" s="292">
        <v>28</v>
      </c>
      <c r="H65" s="292">
        <v>11</v>
      </c>
      <c r="I65" s="292">
        <v>2013</v>
      </c>
      <c r="J65" s="292" t="s">
        <v>184</v>
      </c>
      <c r="K65" s="292" t="s">
        <v>2275</v>
      </c>
      <c r="L65" s="292" t="s">
        <v>2113</v>
      </c>
      <c r="M65" s="295">
        <v>7544.8515500000003</v>
      </c>
      <c r="N65" s="292">
        <v>10</v>
      </c>
      <c r="O65" s="278">
        <f t="shared" si="34"/>
        <v>62.865429583333338</v>
      </c>
      <c r="P65" s="320">
        <f t="shared" si="35"/>
        <v>817.25058458333342</v>
      </c>
      <c r="Q65" s="296">
        <f t="shared" si="36"/>
        <v>6727.6009654166664</v>
      </c>
      <c r="R65" s="85">
        <v>18701</v>
      </c>
      <c r="S65" s="292"/>
      <c r="T65" s="115">
        <f t="shared" si="37"/>
        <v>13</v>
      </c>
    </row>
    <row r="66" spans="1:20" ht="15.75" x14ac:dyDescent="0.25">
      <c r="B66" s="292" t="s">
        <v>2271</v>
      </c>
      <c r="C66" s="294" t="s">
        <v>2272</v>
      </c>
      <c r="D66" s="294" t="s">
        <v>2274</v>
      </c>
      <c r="E66" s="92" t="s">
        <v>355</v>
      </c>
      <c r="F66" s="204">
        <v>41606</v>
      </c>
      <c r="G66" s="292">
        <v>28</v>
      </c>
      <c r="H66" s="292">
        <v>11</v>
      </c>
      <c r="I66" s="292">
        <v>2013</v>
      </c>
      <c r="J66" s="292" t="s">
        <v>184</v>
      </c>
      <c r="K66" s="292" t="s">
        <v>2275</v>
      </c>
      <c r="L66" s="292" t="s">
        <v>2113</v>
      </c>
      <c r="M66" s="295">
        <v>7544.8515500000003</v>
      </c>
      <c r="N66" s="292">
        <v>10</v>
      </c>
      <c r="O66" s="278">
        <f t="shared" si="34"/>
        <v>62.865429583333338</v>
      </c>
      <c r="P66" s="320">
        <f t="shared" si="35"/>
        <v>817.25058458333342</v>
      </c>
      <c r="Q66" s="296">
        <f t="shared" si="36"/>
        <v>6727.6009654166664</v>
      </c>
      <c r="R66" s="85">
        <v>18701</v>
      </c>
      <c r="S66" s="292"/>
      <c r="T66" s="115">
        <f t="shared" si="37"/>
        <v>13</v>
      </c>
    </row>
    <row r="67" spans="1:20" ht="15.75" x14ac:dyDescent="0.25">
      <c r="B67" s="292" t="s">
        <v>2271</v>
      </c>
      <c r="C67" s="294" t="s">
        <v>2272</v>
      </c>
      <c r="D67" s="294" t="s">
        <v>2274</v>
      </c>
      <c r="E67" s="92" t="s">
        <v>355</v>
      </c>
      <c r="F67" s="204">
        <v>41606</v>
      </c>
      <c r="G67" s="292">
        <v>28</v>
      </c>
      <c r="H67" s="292">
        <v>11</v>
      </c>
      <c r="I67" s="292">
        <v>2013</v>
      </c>
      <c r="J67" s="292" t="s">
        <v>184</v>
      </c>
      <c r="K67" s="292" t="s">
        <v>2275</v>
      </c>
      <c r="L67" s="292" t="s">
        <v>2113</v>
      </c>
      <c r="M67" s="295">
        <v>7544.8515500000003</v>
      </c>
      <c r="N67" s="292">
        <v>10</v>
      </c>
      <c r="O67" s="278">
        <f t="shared" si="34"/>
        <v>62.865429583333338</v>
      </c>
      <c r="P67" s="320">
        <f t="shared" si="35"/>
        <v>817.25058458333342</v>
      </c>
      <c r="Q67" s="296">
        <f t="shared" si="36"/>
        <v>6727.6009654166664</v>
      </c>
      <c r="R67" s="85">
        <v>18701</v>
      </c>
      <c r="S67" s="292"/>
      <c r="T67" s="115">
        <f t="shared" si="37"/>
        <v>13</v>
      </c>
    </row>
    <row r="68" spans="1:20" ht="15.75" x14ac:dyDescent="0.25">
      <c r="B68" s="292" t="s">
        <v>2271</v>
      </c>
      <c r="C68" s="294" t="s">
        <v>2272</v>
      </c>
      <c r="D68" s="294" t="s">
        <v>2274</v>
      </c>
      <c r="E68" s="92" t="s">
        <v>355</v>
      </c>
      <c r="F68" s="204">
        <v>41606</v>
      </c>
      <c r="G68" s="292">
        <v>28</v>
      </c>
      <c r="H68" s="292">
        <v>11</v>
      </c>
      <c r="I68" s="292">
        <v>2013</v>
      </c>
      <c r="J68" s="292" t="s">
        <v>184</v>
      </c>
      <c r="K68" s="292" t="s">
        <v>2275</v>
      </c>
      <c r="L68" s="292" t="s">
        <v>2113</v>
      </c>
      <c r="M68" s="295">
        <v>7544.8515500000003</v>
      </c>
      <c r="N68" s="292">
        <v>10</v>
      </c>
      <c r="O68" s="278">
        <f t="shared" ref="O68" si="38">(((M68)-1)/10)/12</f>
        <v>62.865429583333338</v>
      </c>
      <c r="P68" s="320">
        <f t="shared" ref="P68" si="39">O68*T68</f>
        <v>817.25058458333342</v>
      </c>
      <c r="Q68" s="296">
        <f t="shared" ref="Q68" si="40">M68-P68</f>
        <v>6727.6009654166664</v>
      </c>
      <c r="R68" s="85">
        <v>18701</v>
      </c>
      <c r="S68" s="292"/>
      <c r="T68" s="115">
        <f t="shared" ref="T68" si="41">IF((DATEDIF(F68,T$5,"m"))&gt;=60,60,(DATEDIF(F68,T$5,"m")))</f>
        <v>13</v>
      </c>
    </row>
    <row r="69" spans="1:20" ht="15.75" x14ac:dyDescent="0.25">
      <c r="B69" s="292" t="s">
        <v>2271</v>
      </c>
      <c r="C69" s="294" t="s">
        <v>2272</v>
      </c>
      <c r="D69" s="294" t="s">
        <v>2274</v>
      </c>
      <c r="E69" s="92" t="s">
        <v>355</v>
      </c>
      <c r="F69" s="204">
        <v>41606</v>
      </c>
      <c r="G69" s="292">
        <v>28</v>
      </c>
      <c r="H69" s="292">
        <v>11</v>
      </c>
      <c r="I69" s="292">
        <v>2013</v>
      </c>
      <c r="J69" s="292" t="s">
        <v>184</v>
      </c>
      <c r="K69" s="292" t="s">
        <v>2275</v>
      </c>
      <c r="L69" s="292" t="s">
        <v>2113</v>
      </c>
      <c r="M69" s="295">
        <v>7544.8515500000003</v>
      </c>
      <c r="N69" s="292">
        <v>10</v>
      </c>
      <c r="O69" s="278">
        <f t="shared" si="34"/>
        <v>62.865429583333338</v>
      </c>
      <c r="P69" s="320">
        <f t="shared" si="35"/>
        <v>817.25058458333342</v>
      </c>
      <c r="Q69" s="296">
        <f t="shared" si="36"/>
        <v>6727.6009654166664</v>
      </c>
      <c r="R69" s="85">
        <v>18701</v>
      </c>
      <c r="S69" s="292"/>
      <c r="T69" s="115">
        <f t="shared" si="37"/>
        <v>13</v>
      </c>
    </row>
    <row r="70" spans="1:20" x14ac:dyDescent="0.2">
      <c r="M70" s="297">
        <f>SUM(M61:M69)</f>
        <v>82530.680850000019</v>
      </c>
      <c r="N70" s="297"/>
      <c r="O70" s="297">
        <f>SUM(O61:O69)</f>
        <v>687.68067375000021</v>
      </c>
      <c r="P70" s="297">
        <f>SUM(P61:P69)</f>
        <v>8939.8487587499985</v>
      </c>
      <c r="Q70" s="297">
        <f>SUM(Q61:Q69)</f>
        <v>73590.83209125002</v>
      </c>
    </row>
    <row r="71" spans="1:20" x14ac:dyDescent="0.2">
      <c r="A71" s="495" t="s">
        <v>2301</v>
      </c>
      <c r="B71" s="495"/>
      <c r="C71" s="495"/>
      <c r="D71" s="495"/>
      <c r="E71" s="495"/>
      <c r="F71" s="495"/>
      <c r="G71" s="495"/>
      <c r="H71" s="495"/>
      <c r="I71" s="495"/>
      <c r="J71" s="495"/>
      <c r="K71" s="495"/>
      <c r="L71" s="495"/>
      <c r="M71" s="329">
        <f>+M58+M70</f>
        <v>370160.40084999998</v>
      </c>
    </row>
    <row r="74" spans="1:20" ht="15.75" x14ac:dyDescent="0.25">
      <c r="B74" s="292"/>
      <c r="C74" s="294"/>
      <c r="D74" s="294"/>
      <c r="E74" s="92"/>
      <c r="F74" s="204"/>
      <c r="G74" s="292"/>
      <c r="H74" s="292"/>
      <c r="I74" s="292"/>
      <c r="J74" s="292"/>
      <c r="K74" s="292"/>
      <c r="L74" s="292"/>
      <c r="M74" s="295"/>
      <c r="N74" s="292"/>
      <c r="O74" s="278"/>
      <c r="P74" s="320"/>
      <c r="Q74" s="296"/>
      <c r="R74" s="85"/>
      <c r="S74" s="292"/>
      <c r="T74" s="115"/>
    </row>
    <row r="75" spans="1:20" x14ac:dyDescent="0.2">
      <c r="B75" s="3" t="s">
        <v>2357</v>
      </c>
      <c r="M75" s="297">
        <f>SUM(M74)</f>
        <v>0</v>
      </c>
      <c r="N75" s="297"/>
      <c r="O75" s="297">
        <f>SUM(O74)</f>
        <v>0</v>
      </c>
      <c r="P75" s="297">
        <f t="shared" ref="P75:Q75" si="42">SUM(P74)</f>
        <v>0</v>
      </c>
      <c r="Q75" s="297">
        <f t="shared" si="42"/>
        <v>0</v>
      </c>
    </row>
    <row r="76" spans="1:20" x14ac:dyDescent="0.2">
      <c r="M76" s="298"/>
      <c r="N76" s="298"/>
      <c r="O76" s="298"/>
      <c r="P76" s="298"/>
      <c r="Q76" s="298"/>
    </row>
    <row r="77" spans="1:20" ht="15.75" x14ac:dyDescent="0.25">
      <c r="B77" s="292" t="s">
        <v>2271</v>
      </c>
      <c r="C77" s="294" t="s">
        <v>2272</v>
      </c>
      <c r="D77" s="294" t="s">
        <v>2311</v>
      </c>
      <c r="E77" s="92" t="s">
        <v>355</v>
      </c>
      <c r="F77" s="204">
        <v>41758</v>
      </c>
      <c r="G77" s="292">
        <v>29</v>
      </c>
      <c r="H77" s="292">
        <v>4</v>
      </c>
      <c r="I77" s="292">
        <v>20114</v>
      </c>
      <c r="J77" s="292" t="s">
        <v>184</v>
      </c>
      <c r="K77" s="292" t="s">
        <v>2310</v>
      </c>
      <c r="L77" s="292" t="s">
        <v>2113</v>
      </c>
      <c r="M77" s="295">
        <v>7713.54</v>
      </c>
      <c r="N77" s="292">
        <v>10</v>
      </c>
      <c r="O77" s="278">
        <f t="shared" ref="O77:O78" si="43">(((M77)-1)/10)/12</f>
        <v>64.271166666666673</v>
      </c>
      <c r="P77" s="320">
        <f t="shared" ref="P77:P78" si="44">O77*T77</f>
        <v>514.16933333333338</v>
      </c>
      <c r="Q77" s="296">
        <f t="shared" ref="Q77:Q78" si="45">M77-P77</f>
        <v>7199.3706666666667</v>
      </c>
      <c r="R77" s="85">
        <v>18701</v>
      </c>
      <c r="S77" s="292"/>
      <c r="T77" s="115">
        <f t="shared" ref="T77:T78" si="46">IF((DATEDIF(F77,T$5,"m"))&gt;=60,60,(DATEDIF(F77,T$5,"m")))</f>
        <v>8</v>
      </c>
    </row>
    <row r="78" spans="1:20" ht="15.75" x14ac:dyDescent="0.25">
      <c r="B78" s="292" t="s">
        <v>2271</v>
      </c>
      <c r="C78" s="294" t="s">
        <v>2272</v>
      </c>
      <c r="D78" s="294" t="s">
        <v>2311</v>
      </c>
      <c r="E78" s="92" t="s">
        <v>355</v>
      </c>
      <c r="F78" s="204">
        <v>41758</v>
      </c>
      <c r="G78" s="292">
        <v>29</v>
      </c>
      <c r="H78" s="292">
        <v>4</v>
      </c>
      <c r="I78" s="292">
        <v>20114</v>
      </c>
      <c r="J78" s="292" t="s">
        <v>184</v>
      </c>
      <c r="K78" s="292" t="s">
        <v>2310</v>
      </c>
      <c r="L78" s="292" t="s">
        <v>2113</v>
      </c>
      <c r="M78" s="295">
        <v>7713.54</v>
      </c>
      <c r="N78" s="292">
        <v>10</v>
      </c>
      <c r="O78" s="278">
        <f t="shared" si="43"/>
        <v>64.271166666666673</v>
      </c>
      <c r="P78" s="320">
        <f t="shared" si="44"/>
        <v>514.16933333333338</v>
      </c>
      <c r="Q78" s="296">
        <f t="shared" si="45"/>
        <v>7199.3706666666667</v>
      </c>
      <c r="R78" s="85">
        <v>18701</v>
      </c>
      <c r="S78" s="292"/>
      <c r="T78" s="115">
        <f t="shared" si="46"/>
        <v>8</v>
      </c>
    </row>
    <row r="79" spans="1:20" x14ac:dyDescent="0.2">
      <c r="M79" s="297">
        <f>SUM(M77:M78)</f>
        <v>15427.08</v>
      </c>
      <c r="N79" s="297"/>
      <c r="O79" s="297">
        <f>SUM(O77:O78)</f>
        <v>128.54233333333335</v>
      </c>
      <c r="P79" s="297">
        <f t="shared" ref="P79:Q79" si="47">SUM(P77:P78)</f>
        <v>1028.3386666666668</v>
      </c>
      <c r="Q79" s="297">
        <f t="shared" si="47"/>
        <v>14398.741333333333</v>
      </c>
    </row>
    <row r="80" spans="1:20" x14ac:dyDescent="0.2">
      <c r="M80" s="298"/>
      <c r="N80" s="298"/>
      <c r="O80" s="298"/>
      <c r="P80" s="298"/>
      <c r="Q80" s="298"/>
    </row>
    <row r="81" spans="2:17" x14ac:dyDescent="0.2">
      <c r="M81" s="298"/>
      <c r="N81" s="298"/>
      <c r="O81" s="298"/>
      <c r="P81" s="298"/>
      <c r="Q81" s="298"/>
    </row>
    <row r="83" spans="2:17" ht="15" thickBot="1" x14ac:dyDescent="0.25">
      <c r="M83" s="341">
        <f>+M33+M48+M58+M70+M75+M79</f>
        <v>2831558.6192499995</v>
      </c>
      <c r="N83" s="341"/>
      <c r="O83" s="341">
        <f>+O33+O48+O58+O70+O75+O79</f>
        <v>20285.981827083331</v>
      </c>
      <c r="P83" s="341">
        <f>+P33+P48+P58+P70+P75+P79</f>
        <v>1467795.3805087497</v>
      </c>
      <c r="Q83" s="341">
        <f>+Q33+Q48+Q58+Q70+Q75+Q79</f>
        <v>1363763.23874125</v>
      </c>
    </row>
    <row r="84" spans="2:17" ht="13.5" thickTop="1" x14ac:dyDescent="0.2">
      <c r="M84" s="295"/>
    </row>
    <row r="86" spans="2:17" ht="94.5" x14ac:dyDescent="0.2">
      <c r="B86" s="60" t="s">
        <v>2355</v>
      </c>
    </row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X12"/>
  <sheetViews>
    <sheetView topLeftCell="A2" zoomScaleNormal="100" workbookViewId="0">
      <selection activeCell="C8" sqref="C8"/>
    </sheetView>
  </sheetViews>
  <sheetFormatPr baseColWidth="10" defaultRowHeight="15.75" x14ac:dyDescent="0.25"/>
  <cols>
    <col min="1" max="1" width="11.42578125" style="49"/>
    <col min="2" max="2" width="54.42578125" style="49" customWidth="1"/>
    <col min="3" max="3" width="17" style="49" customWidth="1"/>
    <col min="4" max="4" width="19.140625" style="49" customWidth="1"/>
    <col min="5" max="5" width="32.42578125" style="49" customWidth="1"/>
    <col min="6" max="6" width="33.7109375" style="49" customWidth="1"/>
    <col min="7" max="7" width="21.42578125" style="49" bestFit="1" customWidth="1"/>
    <col min="8" max="8" width="6" style="49" hidden="1" customWidth="1"/>
    <col min="9" max="9" width="5.140625" style="49" hidden="1" customWidth="1"/>
    <col min="10" max="10" width="7" style="49" hidden="1" customWidth="1"/>
    <col min="11" max="11" width="12.140625" style="49" customWidth="1"/>
    <col min="12" max="12" width="12.28515625" style="49" customWidth="1"/>
    <col min="13" max="13" width="11.42578125" style="49"/>
    <col min="14" max="14" width="17.140625" style="49" customWidth="1"/>
    <col min="15" max="21" width="11.42578125" style="49"/>
    <col min="22" max="22" width="7" style="49" customWidth="1"/>
    <col min="23" max="16384" width="11.42578125" style="49"/>
  </cols>
  <sheetData>
    <row r="2" spans="1:24" x14ac:dyDescent="0.25">
      <c r="A2" s="497" t="s">
        <v>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X2" s="104"/>
    </row>
    <row r="3" spans="1:24" x14ac:dyDescent="0.25">
      <c r="A3" s="498" t="s">
        <v>2547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X3" s="104"/>
    </row>
    <row r="4" spans="1:24" x14ac:dyDescent="0.25">
      <c r="A4" s="498" t="str">
        <f>'Equipos de Producción'!A3:S3</f>
        <v>(Al 31 de Diciembre del 2014)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X4" s="104"/>
    </row>
    <row r="5" spans="1:24" x14ac:dyDescent="0.25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40"/>
      <c r="T5" s="27"/>
      <c r="X5" s="169">
        <f>'Equipos de Producción'!$U$4</f>
        <v>42004</v>
      </c>
    </row>
    <row r="6" spans="1:24" x14ac:dyDescent="0.25">
      <c r="A6" s="26"/>
      <c r="B6" s="26"/>
      <c r="C6" s="26"/>
      <c r="D6" s="26"/>
      <c r="E6" s="26"/>
      <c r="F6" s="26"/>
      <c r="G6" s="26"/>
      <c r="H6" s="473" t="s">
        <v>57</v>
      </c>
      <c r="I6" s="474"/>
      <c r="J6" s="475"/>
      <c r="K6" s="26"/>
      <c r="L6" s="26"/>
      <c r="M6" s="26"/>
      <c r="N6" s="39"/>
      <c r="O6" s="27"/>
      <c r="P6" s="27"/>
      <c r="Q6" s="476" t="s">
        <v>3</v>
      </c>
      <c r="R6" s="499"/>
      <c r="S6" s="38"/>
      <c r="T6" s="27"/>
      <c r="U6" s="27"/>
      <c r="V6" s="27"/>
      <c r="W6" s="27"/>
      <c r="X6" s="104"/>
    </row>
    <row r="7" spans="1:24" ht="29.25" customHeight="1" x14ac:dyDescent="0.25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2546</v>
      </c>
      <c r="S7" s="33" t="s">
        <v>23</v>
      </c>
      <c r="T7" s="32" t="s">
        <v>56</v>
      </c>
      <c r="U7" s="31"/>
      <c r="V7" s="31"/>
      <c r="W7" s="31"/>
      <c r="X7" s="163" t="s">
        <v>647</v>
      </c>
    </row>
    <row r="8" spans="1:24" ht="28.5" customHeight="1" thickBot="1" x14ac:dyDescent="0.3">
      <c r="A8" s="3" t="s">
        <v>2300</v>
      </c>
      <c r="B8" s="292" t="s">
        <v>2295</v>
      </c>
      <c r="C8" s="294" t="s">
        <v>2296</v>
      </c>
      <c r="D8" s="294" t="s">
        <v>2297</v>
      </c>
      <c r="E8" s="27"/>
      <c r="F8" s="92" t="s">
        <v>2298</v>
      </c>
      <c r="G8" s="204">
        <v>41703</v>
      </c>
      <c r="H8" s="27">
        <v>24</v>
      </c>
      <c r="I8" s="27">
        <v>6</v>
      </c>
      <c r="J8" s="27">
        <v>2009</v>
      </c>
      <c r="K8" s="27" t="s">
        <v>54</v>
      </c>
      <c r="L8" s="292" t="s">
        <v>2299</v>
      </c>
      <c r="M8" s="27" t="s">
        <v>52</v>
      </c>
      <c r="N8" s="330">
        <v>77880</v>
      </c>
      <c r="P8" s="49">
        <v>10</v>
      </c>
      <c r="Q8" s="106">
        <f>(((N8)-1)/10)/12</f>
        <v>648.99166666666667</v>
      </c>
      <c r="R8" s="331">
        <f>Q8*X8</f>
        <v>5840.9250000000002</v>
      </c>
      <c r="S8" s="331">
        <f>N8-R8</f>
        <v>72039.074999999997</v>
      </c>
      <c r="T8" s="49" t="s">
        <v>2356</v>
      </c>
      <c r="V8" s="29">
        <f>((2011-J8)*12)+(12-I8)+1</f>
        <v>31</v>
      </c>
      <c r="W8" s="4"/>
      <c r="X8" s="115">
        <f>IF((DATEDIF(G8,X$5,"m"))&gt;=60,60,(DATEDIF(G8,X$5,"m")))</f>
        <v>9</v>
      </c>
    </row>
    <row r="9" spans="1:24" ht="16.5" thickBot="1" x14ac:dyDescent="0.3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32">
        <f>SUM(N8)</f>
        <v>77880</v>
      </c>
      <c r="O9" s="332"/>
      <c r="P9" s="332"/>
      <c r="Q9" s="332">
        <f t="shared" ref="Q9:S9" si="0">SUM(Q8)</f>
        <v>648.99166666666667</v>
      </c>
      <c r="R9" s="332">
        <f t="shared" si="0"/>
        <v>5840.9250000000002</v>
      </c>
      <c r="S9" s="332">
        <f t="shared" si="0"/>
        <v>72039.074999999997</v>
      </c>
      <c r="T9" s="332"/>
    </row>
    <row r="10" spans="1:24" ht="16.5" thickTop="1" x14ac:dyDescent="0.25"/>
    <row r="11" spans="1:24" s="27" customFormat="1" x14ac:dyDescent="0.25"/>
    <row r="12" spans="1:24" s="27" customFormat="1" x14ac:dyDescent="0.25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968"/>
  <sheetViews>
    <sheetView zoomScaleNormal="100" workbookViewId="0">
      <pane xSplit="2" ySplit="6" topLeftCell="C1048552" activePane="bottomRight" state="frozen"/>
      <selection sqref="A1:T2"/>
      <selection pane="topRight" sqref="A1:T2"/>
      <selection pane="bottomLeft" sqref="A1:T2"/>
      <selection pane="bottomRight" activeCell="A7" sqref="A7:XFD1048576"/>
    </sheetView>
  </sheetViews>
  <sheetFormatPr baseColWidth="10" defaultRowHeight="15.75" x14ac:dyDescent="0.25"/>
  <cols>
    <col min="1" max="1" width="9.7109375" style="174" customWidth="1"/>
    <col min="2" max="2" width="58.7109375" style="174" customWidth="1"/>
    <col min="3" max="3" width="16.7109375" style="174" customWidth="1"/>
    <col min="4" max="4" width="23" style="174" customWidth="1"/>
    <col min="5" max="5" width="26.7109375" style="174" customWidth="1"/>
    <col min="6" max="6" width="34.7109375" style="174" customWidth="1"/>
    <col min="7" max="7" width="12.7109375" style="174" customWidth="1"/>
    <col min="8" max="9" width="5.7109375" style="176" customWidth="1"/>
    <col min="10" max="10" width="7.7109375" style="175" customWidth="1"/>
    <col min="11" max="11" width="11.85546875" style="174" customWidth="1"/>
    <col min="12" max="12" width="23.5703125" style="174" customWidth="1"/>
    <col min="13" max="13" width="12.7109375" style="174" customWidth="1"/>
    <col min="14" max="14" width="21.85546875" style="173" customWidth="1"/>
    <col min="15" max="15" width="21.85546875" style="173" hidden="1" customWidth="1"/>
    <col min="16" max="16" width="13.7109375" style="171" hidden="1" customWidth="1"/>
    <col min="17" max="17" width="14" style="171" bestFit="1" customWidth="1"/>
    <col min="18" max="19" width="15.7109375" style="172" customWidth="1"/>
    <col min="20" max="20" width="17.140625" style="172" customWidth="1"/>
    <col min="21" max="21" width="12.7109375" style="171" customWidth="1"/>
    <col min="22" max="251" width="11.42578125" style="171" customWidth="1"/>
    <col min="252" max="16384" width="11.42578125" style="171"/>
  </cols>
  <sheetData>
    <row r="1" spans="1:24" s="257" customFormat="1" ht="20.25" x14ac:dyDescent="0.3">
      <c r="A1" s="500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470"/>
    </row>
    <row r="2" spans="1:24" s="257" customFormat="1" ht="20.25" x14ac:dyDescent="0.3">
      <c r="A2" s="500" t="s">
        <v>2088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470"/>
    </row>
    <row r="3" spans="1:24" s="257" customFormat="1" ht="20.25" x14ac:dyDescent="0.3">
      <c r="A3" s="500" t="str">
        <f>'Equipos de Producción'!A3:S3</f>
        <v>(Al 31 de Diciembre del 2014)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470"/>
    </row>
    <row r="4" spans="1:24" x14ac:dyDescent="0.25">
      <c r="A4" s="256"/>
      <c r="B4" s="256"/>
      <c r="C4" s="256"/>
      <c r="D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5"/>
      <c r="S4" s="255"/>
      <c r="T4" s="255"/>
      <c r="X4" s="169">
        <f>'Equipos de Producción'!U4</f>
        <v>42004</v>
      </c>
    </row>
    <row r="5" spans="1:24" x14ac:dyDescent="0.25">
      <c r="H5" s="503" t="s">
        <v>57</v>
      </c>
      <c r="I5" s="504"/>
      <c r="J5" s="505"/>
      <c r="N5" s="172"/>
      <c r="O5" s="172"/>
      <c r="R5" s="501" t="s">
        <v>3</v>
      </c>
      <c r="S5" s="502"/>
      <c r="T5" s="255"/>
      <c r="X5" s="254"/>
    </row>
    <row r="6" spans="1:24" s="246" customFormat="1" ht="31.5" x14ac:dyDescent="0.2">
      <c r="A6" s="247" t="s">
        <v>4</v>
      </c>
      <c r="B6" s="247" t="s">
        <v>5</v>
      </c>
      <c r="C6" s="247" t="s">
        <v>6</v>
      </c>
      <c r="D6" s="247" t="s">
        <v>7</v>
      </c>
      <c r="E6" s="253" t="s">
        <v>8</v>
      </c>
      <c r="F6" s="253" t="s">
        <v>9</v>
      </c>
      <c r="G6" s="247" t="s">
        <v>10</v>
      </c>
      <c r="H6" s="252" t="s">
        <v>11</v>
      </c>
      <c r="I6" s="252" t="s">
        <v>12</v>
      </c>
      <c r="J6" s="251" t="s">
        <v>13</v>
      </c>
      <c r="K6" s="247" t="s">
        <v>14</v>
      </c>
      <c r="L6" s="247" t="s">
        <v>15</v>
      </c>
      <c r="M6" s="247" t="s">
        <v>16</v>
      </c>
      <c r="N6" s="250" t="s">
        <v>17</v>
      </c>
      <c r="O6" s="250" t="s">
        <v>18</v>
      </c>
      <c r="P6" s="247" t="s">
        <v>19</v>
      </c>
      <c r="Q6" s="247" t="s">
        <v>20</v>
      </c>
      <c r="R6" s="249" t="s">
        <v>21</v>
      </c>
      <c r="S6" s="248" t="s">
        <v>2092</v>
      </c>
      <c r="T6" s="248" t="s">
        <v>23</v>
      </c>
      <c r="U6" s="247" t="s">
        <v>56</v>
      </c>
      <c r="X6" s="530" t="s">
        <v>647</v>
      </c>
    </row>
    <row r="7" spans="1:24" s="205" customFormat="1" x14ac:dyDescent="0.25">
      <c r="A7" s="210" t="s">
        <v>2087</v>
      </c>
      <c r="B7" s="210" t="s">
        <v>2085</v>
      </c>
      <c r="C7" s="210"/>
      <c r="D7" s="210" t="s">
        <v>2084</v>
      </c>
      <c r="E7" s="210"/>
      <c r="F7" s="210"/>
      <c r="G7" s="204" t="str">
        <f t="shared" ref="G7:G50" si="0">CONCATENATE(H7,"/",I7,"/",J7,)</f>
        <v>//</v>
      </c>
      <c r="H7" s="224"/>
      <c r="I7" s="224"/>
      <c r="J7" s="209"/>
      <c r="K7" s="210"/>
      <c r="L7" s="210"/>
      <c r="M7" s="210" t="s">
        <v>649</v>
      </c>
      <c r="N7" s="214">
        <v>1</v>
      </c>
      <c r="O7" s="214"/>
      <c r="Q7" s="205">
        <v>10</v>
      </c>
      <c r="R7" s="106">
        <f>(((N7)-1)/10)/12</f>
        <v>0</v>
      </c>
      <c r="S7" s="207">
        <v>0</v>
      </c>
      <c r="T7" s="207">
        <v>1</v>
      </c>
      <c r="V7" s="216"/>
      <c r="W7" s="207"/>
      <c r="X7" s="219" t="e">
        <f t="shared" ref="X7:X50" si="1">IF((DATEDIF(G7,X$4,"m"))&gt;=120,120,(DATEDIF(G7,X$4,"m")))</f>
        <v>#VALUE!</v>
      </c>
    </row>
    <row r="8" spans="1:24" s="205" customFormat="1" x14ac:dyDescent="0.25">
      <c r="A8" s="210" t="s">
        <v>2086</v>
      </c>
      <c r="B8" s="210" t="s">
        <v>2085</v>
      </c>
      <c r="C8" s="210"/>
      <c r="D8" s="210" t="s">
        <v>2084</v>
      </c>
      <c r="E8" s="210"/>
      <c r="F8" s="210"/>
      <c r="G8" s="204" t="str">
        <f t="shared" si="0"/>
        <v>//</v>
      </c>
      <c r="H8" s="224"/>
      <c r="I8" s="224"/>
      <c r="J8" s="209"/>
      <c r="K8" s="210"/>
      <c r="L8" s="210"/>
      <c r="M8" s="210" t="s">
        <v>649</v>
      </c>
      <c r="N8" s="214">
        <v>1</v>
      </c>
      <c r="O8" s="214"/>
      <c r="Q8" s="205">
        <v>10</v>
      </c>
      <c r="R8" s="106">
        <f t="shared" ref="R8:R50" si="2">(((N8)-1)/10)/12</f>
        <v>0</v>
      </c>
      <c r="S8" s="207">
        <v>0</v>
      </c>
      <c r="T8" s="207">
        <v>1</v>
      </c>
      <c r="V8" s="216"/>
      <c r="W8" s="207"/>
      <c r="X8" s="219" t="e">
        <f t="shared" si="1"/>
        <v>#VALUE!</v>
      </c>
    </row>
    <row r="9" spans="1:24" s="205" customFormat="1" x14ac:dyDescent="0.25">
      <c r="A9" s="210" t="s">
        <v>2083</v>
      </c>
      <c r="B9" s="210" t="s">
        <v>2082</v>
      </c>
      <c r="C9" s="210"/>
      <c r="D9" s="210" t="s">
        <v>2037</v>
      </c>
      <c r="E9" s="210"/>
      <c r="F9" s="210" t="s">
        <v>1461</v>
      </c>
      <c r="G9" s="204" t="str">
        <f t="shared" si="0"/>
        <v>20/6/2005</v>
      </c>
      <c r="H9" s="224">
        <v>20</v>
      </c>
      <c r="I9" s="224">
        <v>6</v>
      </c>
      <c r="J9" s="209">
        <v>2005</v>
      </c>
      <c r="K9" s="210" t="s">
        <v>30</v>
      </c>
      <c r="L9" s="209">
        <v>6063</v>
      </c>
      <c r="M9" s="210" t="s">
        <v>649</v>
      </c>
      <c r="N9" s="214">
        <v>6913.6</v>
      </c>
      <c r="O9" s="214" t="s">
        <v>1995</v>
      </c>
      <c r="Q9" s="205">
        <v>10</v>
      </c>
      <c r="R9" s="106">
        <f t="shared" si="2"/>
        <v>57.604999999999997</v>
      </c>
      <c r="S9" s="207">
        <f t="shared" ref="S9:S14" si="3">X9*R9</f>
        <v>6566.9699999999993</v>
      </c>
      <c r="T9" s="207">
        <f t="shared" ref="T9:T50" si="4">N9-S9</f>
        <v>346.63000000000102</v>
      </c>
      <c r="U9" s="205">
        <v>6492</v>
      </c>
      <c r="V9" s="216"/>
      <c r="W9" s="207"/>
      <c r="X9" s="219">
        <f t="shared" si="1"/>
        <v>114</v>
      </c>
    </row>
    <row r="10" spans="1:24" s="205" customFormat="1" x14ac:dyDescent="0.25">
      <c r="A10" s="210" t="s">
        <v>2081</v>
      </c>
      <c r="B10" s="210" t="s">
        <v>2077</v>
      </c>
      <c r="C10" s="210"/>
      <c r="D10" s="210"/>
      <c r="E10" s="210"/>
      <c r="F10" s="210" t="s">
        <v>1465</v>
      </c>
      <c r="G10" s="204" t="str">
        <f t="shared" si="0"/>
        <v>6/9/2006</v>
      </c>
      <c r="H10" s="224">
        <v>6</v>
      </c>
      <c r="I10" s="224">
        <v>9</v>
      </c>
      <c r="J10" s="209">
        <v>2006</v>
      </c>
      <c r="K10" s="210" t="s">
        <v>1266</v>
      </c>
      <c r="L10" s="210">
        <v>1633</v>
      </c>
      <c r="M10" s="210" t="s">
        <v>649</v>
      </c>
      <c r="N10" s="160">
        <v>50254.18</v>
      </c>
      <c r="O10" s="225" t="s">
        <v>1995</v>
      </c>
      <c r="Q10" s="205">
        <v>10</v>
      </c>
      <c r="R10" s="106">
        <f t="shared" si="2"/>
        <v>418.7765</v>
      </c>
      <c r="S10" s="207">
        <f t="shared" si="3"/>
        <v>41458.873500000002</v>
      </c>
      <c r="T10" s="207">
        <f t="shared" si="4"/>
        <v>8795.3064999999988</v>
      </c>
      <c r="U10" s="230">
        <v>8656</v>
      </c>
      <c r="V10" s="216"/>
      <c r="W10" s="207"/>
      <c r="X10" s="219">
        <f t="shared" si="1"/>
        <v>99</v>
      </c>
    </row>
    <row r="11" spans="1:24" s="205" customFormat="1" x14ac:dyDescent="0.25">
      <c r="A11" s="210" t="s">
        <v>2080</v>
      </c>
      <c r="B11" s="210" t="s">
        <v>2077</v>
      </c>
      <c r="C11" s="210"/>
      <c r="D11" s="210"/>
      <c r="E11" s="210"/>
      <c r="F11" s="210" t="s">
        <v>742</v>
      </c>
      <c r="G11" s="204" t="str">
        <f t="shared" si="0"/>
        <v>28/9/2006</v>
      </c>
      <c r="H11" s="224">
        <v>28</v>
      </c>
      <c r="I11" s="224">
        <v>9</v>
      </c>
      <c r="J11" s="209">
        <v>2006</v>
      </c>
      <c r="K11" s="210" t="s">
        <v>1386</v>
      </c>
      <c r="L11" s="210">
        <v>1643</v>
      </c>
      <c r="M11" s="210" t="s">
        <v>649</v>
      </c>
      <c r="N11" s="214">
        <v>47472</v>
      </c>
      <c r="O11" s="214" t="s">
        <v>2079</v>
      </c>
      <c r="Q11" s="205">
        <v>10</v>
      </c>
      <c r="R11" s="106">
        <f t="shared" si="2"/>
        <v>395.5916666666667</v>
      </c>
      <c r="S11" s="207">
        <f t="shared" si="3"/>
        <v>39163.575000000004</v>
      </c>
      <c r="T11" s="207">
        <f t="shared" si="4"/>
        <v>8308.4249999999956</v>
      </c>
      <c r="U11" s="205">
        <v>8744</v>
      </c>
      <c r="V11" s="216"/>
      <c r="W11" s="207"/>
      <c r="X11" s="219">
        <f t="shared" si="1"/>
        <v>99</v>
      </c>
    </row>
    <row r="12" spans="1:24" s="205" customFormat="1" x14ac:dyDescent="0.25">
      <c r="A12" s="210" t="s">
        <v>2078</v>
      </c>
      <c r="B12" s="210" t="s">
        <v>2077</v>
      </c>
      <c r="C12" s="210"/>
      <c r="D12" s="210"/>
      <c r="E12" s="210"/>
      <c r="F12" s="210" t="s">
        <v>1465</v>
      </c>
      <c r="G12" s="204" t="str">
        <f t="shared" si="0"/>
        <v>3/10/2006</v>
      </c>
      <c r="H12" s="224">
        <v>3</v>
      </c>
      <c r="I12" s="224">
        <v>10</v>
      </c>
      <c r="J12" s="209">
        <v>2006</v>
      </c>
      <c r="K12" s="210" t="s">
        <v>1386</v>
      </c>
      <c r="L12" s="210">
        <v>1568</v>
      </c>
      <c r="M12" s="210" t="s">
        <v>649</v>
      </c>
      <c r="N12" s="214">
        <v>5862.65</v>
      </c>
      <c r="O12" s="214"/>
      <c r="Q12" s="205">
        <v>10</v>
      </c>
      <c r="R12" s="106">
        <f t="shared" si="2"/>
        <v>48.84708333333333</v>
      </c>
      <c r="S12" s="207">
        <f t="shared" si="3"/>
        <v>4787.0141666666659</v>
      </c>
      <c r="T12" s="207">
        <f t="shared" si="4"/>
        <v>1075.6358333333337</v>
      </c>
      <c r="U12" s="205">
        <v>8017</v>
      </c>
      <c r="V12" s="216"/>
      <c r="W12" s="207"/>
      <c r="X12" s="219">
        <f t="shared" si="1"/>
        <v>98</v>
      </c>
    </row>
    <row r="13" spans="1:24" s="205" customFormat="1" x14ac:dyDescent="0.25">
      <c r="A13" s="210" t="s">
        <v>2076</v>
      </c>
      <c r="B13" s="210" t="s">
        <v>2075</v>
      </c>
      <c r="C13" s="210"/>
      <c r="D13" s="210" t="s">
        <v>2055</v>
      </c>
      <c r="E13" s="210"/>
      <c r="F13" s="210" t="s">
        <v>1461</v>
      </c>
      <c r="G13" s="204" t="str">
        <f t="shared" si="0"/>
        <v>20/5/2004</v>
      </c>
      <c r="H13" s="224">
        <v>20</v>
      </c>
      <c r="I13" s="224">
        <v>5</v>
      </c>
      <c r="J13" s="209">
        <v>2004</v>
      </c>
      <c r="K13" s="210" t="s">
        <v>30</v>
      </c>
      <c r="L13" s="210">
        <v>5615</v>
      </c>
      <c r="M13" s="210" t="s">
        <v>649</v>
      </c>
      <c r="N13" s="214">
        <v>3506.25</v>
      </c>
      <c r="O13" s="214" t="s">
        <v>1639</v>
      </c>
      <c r="Q13" s="205">
        <v>10</v>
      </c>
      <c r="R13" s="106">
        <f t="shared" si="2"/>
        <v>29.210416666666664</v>
      </c>
      <c r="S13" s="207">
        <f t="shared" si="3"/>
        <v>3505.2499999999995</v>
      </c>
      <c r="T13" s="207">
        <f t="shared" si="4"/>
        <v>1.0000000000004547</v>
      </c>
      <c r="U13" s="205">
        <v>3890</v>
      </c>
      <c r="V13" s="216"/>
      <c r="W13" s="207"/>
      <c r="X13" s="219">
        <f t="shared" si="1"/>
        <v>120</v>
      </c>
    </row>
    <row r="14" spans="1:24" s="205" customFormat="1" x14ac:dyDescent="0.25">
      <c r="A14" s="210" t="s">
        <v>2074</v>
      </c>
      <c r="B14" s="210" t="s">
        <v>2073</v>
      </c>
      <c r="C14" s="210"/>
      <c r="D14" s="210" t="s">
        <v>2055</v>
      </c>
      <c r="E14" s="210"/>
      <c r="F14" s="210" t="s">
        <v>1461</v>
      </c>
      <c r="G14" s="204" t="str">
        <f t="shared" si="0"/>
        <v>20/5/2004</v>
      </c>
      <c r="H14" s="224">
        <v>20</v>
      </c>
      <c r="I14" s="224">
        <v>5</v>
      </c>
      <c r="J14" s="209">
        <v>2004</v>
      </c>
      <c r="K14" s="210" t="s">
        <v>30</v>
      </c>
      <c r="L14" s="210">
        <v>5615</v>
      </c>
      <c r="M14" s="210" t="s">
        <v>649</v>
      </c>
      <c r="N14" s="214">
        <v>3506.25</v>
      </c>
      <c r="O14" s="214" t="s">
        <v>161</v>
      </c>
      <c r="Q14" s="205">
        <v>10</v>
      </c>
      <c r="R14" s="106">
        <f t="shared" si="2"/>
        <v>29.210416666666664</v>
      </c>
      <c r="S14" s="207">
        <f t="shared" si="3"/>
        <v>3505.2499999999995</v>
      </c>
      <c r="T14" s="207">
        <f t="shared" si="4"/>
        <v>1.0000000000004547</v>
      </c>
      <c r="U14" s="205">
        <v>3890</v>
      </c>
      <c r="V14" s="216"/>
      <c r="W14" s="207"/>
      <c r="X14" s="219">
        <f t="shared" si="1"/>
        <v>120</v>
      </c>
    </row>
    <row r="15" spans="1:24" s="205" customFormat="1" x14ac:dyDescent="0.25">
      <c r="A15" s="210" t="s">
        <v>2072</v>
      </c>
      <c r="B15" s="210" t="s">
        <v>2070</v>
      </c>
      <c r="C15" s="210"/>
      <c r="D15" s="210"/>
      <c r="E15" s="210"/>
      <c r="F15" s="210"/>
      <c r="G15" s="204" t="str">
        <f t="shared" si="0"/>
        <v>//</v>
      </c>
      <c r="H15" s="224"/>
      <c r="I15" s="224"/>
      <c r="J15" s="209"/>
      <c r="K15" s="210"/>
      <c r="L15" s="210"/>
      <c r="M15" s="210" t="s">
        <v>649</v>
      </c>
      <c r="N15" s="160">
        <v>1</v>
      </c>
      <c r="O15" s="225" t="s">
        <v>277</v>
      </c>
      <c r="Q15" s="205">
        <v>10</v>
      </c>
      <c r="R15" s="106">
        <f t="shared" si="2"/>
        <v>0</v>
      </c>
      <c r="S15" s="207">
        <v>0</v>
      </c>
      <c r="T15" s="207">
        <f t="shared" si="4"/>
        <v>1</v>
      </c>
      <c r="V15" s="216"/>
      <c r="W15" s="207"/>
      <c r="X15" s="219" t="e">
        <f t="shared" si="1"/>
        <v>#VALUE!</v>
      </c>
    </row>
    <row r="16" spans="1:24" s="205" customFormat="1" x14ac:dyDescent="0.25">
      <c r="A16" s="210" t="s">
        <v>2071</v>
      </c>
      <c r="B16" s="210" t="s">
        <v>2070</v>
      </c>
      <c r="C16" s="210"/>
      <c r="D16" s="210"/>
      <c r="E16" s="210"/>
      <c r="F16" s="210"/>
      <c r="G16" s="204" t="str">
        <f t="shared" si="0"/>
        <v>//</v>
      </c>
      <c r="H16" s="224"/>
      <c r="I16" s="224"/>
      <c r="J16" s="209"/>
      <c r="K16" s="210"/>
      <c r="L16" s="210"/>
      <c r="M16" s="210" t="s">
        <v>649</v>
      </c>
      <c r="N16" s="160">
        <v>1</v>
      </c>
      <c r="O16" s="160"/>
      <c r="Q16" s="205">
        <v>10</v>
      </c>
      <c r="R16" s="106">
        <f t="shared" si="2"/>
        <v>0</v>
      </c>
      <c r="S16" s="207">
        <v>0</v>
      </c>
      <c r="T16" s="207">
        <f t="shared" si="4"/>
        <v>1</v>
      </c>
      <c r="V16" s="216"/>
      <c r="W16" s="207"/>
      <c r="X16" s="219" t="e">
        <f t="shared" si="1"/>
        <v>#VALUE!</v>
      </c>
    </row>
    <row r="17" spans="1:24" s="205" customFormat="1" x14ac:dyDescent="0.25">
      <c r="A17" s="210" t="s">
        <v>1618</v>
      </c>
      <c r="B17" s="210" t="s">
        <v>2069</v>
      </c>
      <c r="C17" s="210"/>
      <c r="D17" s="210" t="s">
        <v>2037</v>
      </c>
      <c r="E17" s="229"/>
      <c r="F17" s="229" t="s">
        <v>2068</v>
      </c>
      <c r="G17" s="204" t="str">
        <f t="shared" si="0"/>
        <v>14/6/2004</v>
      </c>
      <c r="H17" s="232">
        <v>14</v>
      </c>
      <c r="I17" s="232">
        <v>6</v>
      </c>
      <c r="J17" s="231">
        <v>2004</v>
      </c>
      <c r="K17" s="229" t="s">
        <v>30</v>
      </c>
      <c r="L17" s="231">
        <v>18154</v>
      </c>
      <c r="M17" s="210" t="s">
        <v>649</v>
      </c>
      <c r="N17" s="214">
        <v>3220</v>
      </c>
      <c r="O17" s="214" t="s">
        <v>161</v>
      </c>
      <c r="Q17" s="205">
        <v>10</v>
      </c>
      <c r="R17" s="106">
        <f t="shared" si="2"/>
        <v>26.824999999999999</v>
      </c>
      <c r="S17" s="207">
        <f>X17*R17</f>
        <v>3219</v>
      </c>
      <c r="T17" s="207">
        <f t="shared" si="4"/>
        <v>1</v>
      </c>
      <c r="U17" s="205">
        <v>4310</v>
      </c>
      <c r="V17" s="216"/>
      <c r="W17" s="207"/>
      <c r="X17" s="219">
        <f t="shared" si="1"/>
        <v>120</v>
      </c>
    </row>
    <row r="18" spans="1:24" s="205" customFormat="1" x14ac:dyDescent="0.25">
      <c r="A18" s="210" t="s">
        <v>2067</v>
      </c>
      <c r="B18" s="210" t="s">
        <v>2066</v>
      </c>
      <c r="C18" s="210"/>
      <c r="D18" s="210"/>
      <c r="E18" s="210"/>
      <c r="F18" s="210" t="s">
        <v>1671</v>
      </c>
      <c r="G18" s="204" t="str">
        <f t="shared" si="0"/>
        <v>27/5/2003</v>
      </c>
      <c r="H18" s="224">
        <v>27</v>
      </c>
      <c r="I18" s="224">
        <v>5</v>
      </c>
      <c r="J18" s="209">
        <v>2003</v>
      </c>
      <c r="K18" s="210" t="s">
        <v>30</v>
      </c>
      <c r="L18" s="210">
        <v>29026</v>
      </c>
      <c r="M18" s="210" t="s">
        <v>649</v>
      </c>
      <c r="N18" s="214">
        <v>2285</v>
      </c>
      <c r="O18" s="214"/>
      <c r="Q18" s="205">
        <v>10</v>
      </c>
      <c r="R18" s="106">
        <f t="shared" si="2"/>
        <v>19.033333333333335</v>
      </c>
      <c r="S18" s="207">
        <f>X18*R18</f>
        <v>2284</v>
      </c>
      <c r="T18" s="207">
        <f t="shared" si="4"/>
        <v>1</v>
      </c>
      <c r="U18" s="205">
        <v>1361</v>
      </c>
      <c r="V18" s="216"/>
      <c r="W18" s="207"/>
      <c r="X18" s="219">
        <f t="shared" si="1"/>
        <v>120</v>
      </c>
    </row>
    <row r="19" spans="1:24" s="205" customFormat="1" x14ac:dyDescent="0.25">
      <c r="A19" s="210" t="s">
        <v>2065</v>
      </c>
      <c r="B19" s="210" t="str">
        <f>+B20</f>
        <v>Archivo de 2 gavetas, color crema, 8 1/2 x 13</v>
      </c>
      <c r="C19" s="210"/>
      <c r="D19" s="210"/>
      <c r="E19" s="210"/>
      <c r="F19" s="210" t="s">
        <v>1180</v>
      </c>
      <c r="G19" s="204" t="str">
        <f t="shared" si="0"/>
        <v>30/10/2002</v>
      </c>
      <c r="H19" s="224">
        <v>30</v>
      </c>
      <c r="I19" s="224">
        <v>10</v>
      </c>
      <c r="J19" s="209">
        <v>2002</v>
      </c>
      <c r="K19" s="210" t="s">
        <v>30</v>
      </c>
      <c r="L19" s="210">
        <v>5602</v>
      </c>
      <c r="M19" s="210" t="s">
        <v>649</v>
      </c>
      <c r="N19" s="214">
        <v>1880</v>
      </c>
      <c r="O19" s="214" t="s">
        <v>637</v>
      </c>
      <c r="Q19" s="205">
        <v>10</v>
      </c>
      <c r="R19" s="106">
        <f t="shared" si="2"/>
        <v>15.658333333333333</v>
      </c>
      <c r="S19" s="207">
        <f>X19*R19</f>
        <v>1879</v>
      </c>
      <c r="T19" s="207">
        <f t="shared" si="4"/>
        <v>1</v>
      </c>
      <c r="U19" s="205">
        <v>929</v>
      </c>
      <c r="V19" s="216"/>
      <c r="W19" s="207"/>
      <c r="X19" s="219">
        <f t="shared" si="1"/>
        <v>120</v>
      </c>
    </row>
    <row r="20" spans="1:24" s="205" customFormat="1" x14ac:dyDescent="0.25">
      <c r="A20" s="210" t="s">
        <v>2064</v>
      </c>
      <c r="B20" s="210" t="s">
        <v>2063</v>
      </c>
      <c r="C20" s="210"/>
      <c r="D20" s="210"/>
      <c r="E20" s="210"/>
      <c r="F20" s="210" t="s">
        <v>1180</v>
      </c>
      <c r="G20" s="204" t="str">
        <f t="shared" si="0"/>
        <v>30/10/2002</v>
      </c>
      <c r="H20" s="224">
        <v>30</v>
      </c>
      <c r="I20" s="224">
        <v>10</v>
      </c>
      <c r="J20" s="209">
        <v>2002</v>
      </c>
      <c r="K20" s="210" t="s">
        <v>30</v>
      </c>
      <c r="L20" s="210">
        <v>5602</v>
      </c>
      <c r="M20" s="210" t="s">
        <v>649</v>
      </c>
      <c r="N20" s="214">
        <v>1880</v>
      </c>
      <c r="O20" s="214" t="s">
        <v>637</v>
      </c>
      <c r="Q20" s="205">
        <v>10</v>
      </c>
      <c r="R20" s="106">
        <f t="shared" si="2"/>
        <v>15.658333333333333</v>
      </c>
      <c r="S20" s="207">
        <f>X20*R20</f>
        <v>1879</v>
      </c>
      <c r="T20" s="207">
        <f t="shared" si="4"/>
        <v>1</v>
      </c>
      <c r="U20" s="205">
        <v>929</v>
      </c>
      <c r="V20" s="216"/>
      <c r="W20" s="207"/>
      <c r="X20" s="219">
        <f t="shared" si="1"/>
        <v>120</v>
      </c>
    </row>
    <row r="21" spans="1:24" s="205" customFormat="1" x14ac:dyDescent="0.25">
      <c r="A21" s="210" t="s">
        <v>2062</v>
      </c>
      <c r="B21" s="210" t="s">
        <v>2061</v>
      </c>
      <c r="C21" s="210"/>
      <c r="D21" s="210"/>
      <c r="E21" s="210"/>
      <c r="F21" s="210"/>
      <c r="G21" s="204" t="str">
        <f t="shared" si="0"/>
        <v>//</v>
      </c>
      <c r="H21" s="224"/>
      <c r="I21" s="224"/>
      <c r="J21" s="209"/>
      <c r="K21" s="210"/>
      <c r="L21" s="209"/>
      <c r="M21" s="210" t="s">
        <v>649</v>
      </c>
      <c r="N21" s="214">
        <v>1</v>
      </c>
      <c r="O21" s="214"/>
      <c r="Q21" s="205">
        <v>10</v>
      </c>
      <c r="R21" s="106">
        <f t="shared" si="2"/>
        <v>0</v>
      </c>
      <c r="S21" s="207">
        <v>0</v>
      </c>
      <c r="T21" s="207">
        <f t="shared" si="4"/>
        <v>1</v>
      </c>
      <c r="V21" s="216"/>
      <c r="W21" s="207"/>
      <c r="X21" s="219" t="e">
        <f t="shared" si="1"/>
        <v>#VALUE!</v>
      </c>
    </row>
    <row r="22" spans="1:24" s="205" customFormat="1" x14ac:dyDescent="0.25">
      <c r="A22" s="210" t="s">
        <v>2060</v>
      </c>
      <c r="B22" s="210" t="s">
        <v>2056</v>
      </c>
      <c r="C22" s="210"/>
      <c r="D22" s="210"/>
      <c r="E22" s="210"/>
      <c r="F22" s="210" t="s">
        <v>1180</v>
      </c>
      <c r="G22" s="204" t="str">
        <f t="shared" si="0"/>
        <v>10/8/2002</v>
      </c>
      <c r="H22" s="224">
        <v>10</v>
      </c>
      <c r="I22" s="224">
        <v>8</v>
      </c>
      <c r="J22" s="209">
        <v>2002</v>
      </c>
      <c r="K22" s="210" t="s">
        <v>30</v>
      </c>
      <c r="L22" s="210">
        <v>5508</v>
      </c>
      <c r="M22" s="210" t="s">
        <v>649</v>
      </c>
      <c r="N22" s="214">
        <v>1800</v>
      </c>
      <c r="O22" s="214"/>
      <c r="Q22" s="205">
        <v>10</v>
      </c>
      <c r="R22" s="106">
        <f t="shared" si="2"/>
        <v>14.991666666666667</v>
      </c>
      <c r="S22" s="207">
        <f t="shared" ref="S22:S27" si="5">X22*R22</f>
        <v>1799</v>
      </c>
      <c r="T22" s="207">
        <f t="shared" si="4"/>
        <v>1</v>
      </c>
      <c r="U22" s="205">
        <v>877</v>
      </c>
      <c r="V22" s="216"/>
      <c r="W22" s="207"/>
      <c r="X22" s="219">
        <f t="shared" si="1"/>
        <v>120</v>
      </c>
    </row>
    <row r="23" spans="1:24" s="205" customFormat="1" x14ac:dyDescent="0.25">
      <c r="A23" s="210" t="s">
        <v>2059</v>
      </c>
      <c r="B23" s="210" t="s">
        <v>2056</v>
      </c>
      <c r="C23" s="210"/>
      <c r="D23" s="210"/>
      <c r="E23" s="210"/>
      <c r="F23" s="210" t="str">
        <f>+F22</f>
        <v>Dominicana de Oficina, S.A.</v>
      </c>
      <c r="G23" s="204" t="str">
        <f t="shared" si="0"/>
        <v>10/8/2002</v>
      </c>
      <c r="H23" s="224">
        <v>10</v>
      </c>
      <c r="I23" s="224">
        <v>8</v>
      </c>
      <c r="J23" s="209">
        <v>2002</v>
      </c>
      <c r="K23" s="210" t="s">
        <v>30</v>
      </c>
      <c r="L23" s="210">
        <v>5508</v>
      </c>
      <c r="M23" s="210" t="s">
        <v>649</v>
      </c>
      <c r="N23" s="214">
        <v>1800</v>
      </c>
      <c r="O23" s="214"/>
      <c r="Q23" s="205">
        <v>10</v>
      </c>
      <c r="R23" s="106">
        <f t="shared" si="2"/>
        <v>14.991666666666667</v>
      </c>
      <c r="S23" s="207">
        <f t="shared" si="5"/>
        <v>1799</v>
      </c>
      <c r="T23" s="207">
        <f t="shared" si="4"/>
        <v>1</v>
      </c>
      <c r="U23" s="205">
        <v>877</v>
      </c>
      <c r="V23" s="216"/>
      <c r="W23" s="207"/>
      <c r="X23" s="219">
        <f t="shared" si="1"/>
        <v>120</v>
      </c>
    </row>
    <row r="24" spans="1:24" s="205" customFormat="1" x14ac:dyDescent="0.25">
      <c r="A24" s="210" t="s">
        <v>2058</v>
      </c>
      <c r="B24" s="210" t="s">
        <v>2056</v>
      </c>
      <c r="C24" s="210"/>
      <c r="D24" s="210"/>
      <c r="E24" s="210"/>
      <c r="F24" s="210" t="s">
        <v>1180</v>
      </c>
      <c r="G24" s="204" t="str">
        <f t="shared" si="0"/>
        <v>10/8/2002</v>
      </c>
      <c r="H24" s="224">
        <v>10</v>
      </c>
      <c r="I24" s="224">
        <v>8</v>
      </c>
      <c r="J24" s="209">
        <v>2002</v>
      </c>
      <c r="K24" s="210" t="s">
        <v>30</v>
      </c>
      <c r="L24" s="210">
        <v>5508</v>
      </c>
      <c r="M24" s="210" t="s">
        <v>649</v>
      </c>
      <c r="N24" s="214">
        <v>1800</v>
      </c>
      <c r="O24" s="214"/>
      <c r="Q24" s="205">
        <v>10</v>
      </c>
      <c r="R24" s="106">
        <f t="shared" si="2"/>
        <v>14.991666666666667</v>
      </c>
      <c r="S24" s="207">
        <f t="shared" si="5"/>
        <v>1799</v>
      </c>
      <c r="T24" s="207">
        <f t="shared" si="4"/>
        <v>1</v>
      </c>
      <c r="U24" s="205">
        <v>877</v>
      </c>
      <c r="V24" s="216"/>
      <c r="W24" s="207"/>
      <c r="X24" s="219">
        <f t="shared" si="1"/>
        <v>120</v>
      </c>
    </row>
    <row r="25" spans="1:24" s="205" customFormat="1" x14ac:dyDescent="0.25">
      <c r="A25" s="210" t="s">
        <v>2057</v>
      </c>
      <c r="B25" s="210" t="s">
        <v>2056</v>
      </c>
      <c r="C25" s="210"/>
      <c r="D25" s="210" t="s">
        <v>2055</v>
      </c>
      <c r="E25" s="210"/>
      <c r="F25" s="210" t="s">
        <v>1461</v>
      </c>
      <c r="G25" s="204" t="str">
        <f t="shared" si="0"/>
        <v>20/5/2004</v>
      </c>
      <c r="H25" s="224">
        <v>20</v>
      </c>
      <c r="I25" s="224">
        <v>5</v>
      </c>
      <c r="J25" s="209">
        <v>2004</v>
      </c>
      <c r="K25" s="210" t="s">
        <v>30</v>
      </c>
      <c r="L25" s="210">
        <v>5615</v>
      </c>
      <c r="M25" s="210" t="s">
        <v>649</v>
      </c>
      <c r="N25" s="214">
        <v>3506.25</v>
      </c>
      <c r="O25" s="214" t="s">
        <v>161</v>
      </c>
      <c r="Q25" s="205">
        <v>10</v>
      </c>
      <c r="R25" s="106">
        <f t="shared" si="2"/>
        <v>29.210416666666664</v>
      </c>
      <c r="S25" s="207">
        <f t="shared" si="5"/>
        <v>3505.2499999999995</v>
      </c>
      <c r="T25" s="207">
        <f t="shared" si="4"/>
        <v>1.0000000000004547</v>
      </c>
      <c r="U25" s="205">
        <v>3890</v>
      </c>
      <c r="V25" s="216"/>
      <c r="W25" s="207"/>
      <c r="X25" s="219">
        <f t="shared" si="1"/>
        <v>120</v>
      </c>
    </row>
    <row r="26" spans="1:24" s="205" customFormat="1" x14ac:dyDescent="0.25">
      <c r="A26" s="210" t="s">
        <v>2054</v>
      </c>
      <c r="B26" s="210" t="s">
        <v>2053</v>
      </c>
      <c r="C26" s="210"/>
      <c r="D26" s="210"/>
      <c r="E26" s="210"/>
      <c r="F26" s="210" t="s">
        <v>1180</v>
      </c>
      <c r="G26" s="204" t="str">
        <f t="shared" si="0"/>
        <v>29/11/2002</v>
      </c>
      <c r="H26" s="224">
        <v>29</v>
      </c>
      <c r="I26" s="224">
        <v>11</v>
      </c>
      <c r="J26" s="209">
        <v>2002</v>
      </c>
      <c r="K26" s="210" t="s">
        <v>30</v>
      </c>
      <c r="L26" s="210">
        <v>5737</v>
      </c>
      <c r="M26" s="210" t="s">
        <v>649</v>
      </c>
      <c r="N26" s="214">
        <v>1882</v>
      </c>
      <c r="O26" s="214"/>
      <c r="Q26" s="205">
        <v>10</v>
      </c>
      <c r="R26" s="106">
        <f t="shared" si="2"/>
        <v>15.674999999999999</v>
      </c>
      <c r="S26" s="207">
        <f t="shared" si="5"/>
        <v>1880.9999999999998</v>
      </c>
      <c r="T26" s="207">
        <f t="shared" si="4"/>
        <v>1.0000000000002274</v>
      </c>
      <c r="U26" s="205">
        <v>1118</v>
      </c>
      <c r="V26" s="216"/>
      <c r="W26" s="207"/>
      <c r="X26" s="219">
        <f t="shared" si="1"/>
        <v>120</v>
      </c>
    </row>
    <row r="27" spans="1:24" s="205" customFormat="1" x14ac:dyDescent="0.25">
      <c r="A27" s="210" t="s">
        <v>2052</v>
      </c>
      <c r="B27" s="210" t="str">
        <f>+B18</f>
        <v>Archivo de 2 gavetas, Color crema</v>
      </c>
      <c r="C27" s="210"/>
      <c r="D27" s="210"/>
      <c r="E27" s="210"/>
      <c r="F27" s="210" t="s">
        <v>1180</v>
      </c>
      <c r="G27" s="204" t="str">
        <f t="shared" si="0"/>
        <v>29/11/2002</v>
      </c>
      <c r="H27" s="224">
        <v>29</v>
      </c>
      <c r="I27" s="224">
        <v>11</v>
      </c>
      <c r="J27" s="209">
        <v>2002</v>
      </c>
      <c r="K27" s="210" t="s">
        <v>30</v>
      </c>
      <c r="L27" s="210">
        <v>5737</v>
      </c>
      <c r="M27" s="210" t="s">
        <v>649</v>
      </c>
      <c r="N27" s="214">
        <v>1882</v>
      </c>
      <c r="O27" s="214"/>
      <c r="Q27" s="205">
        <v>10</v>
      </c>
      <c r="R27" s="106">
        <f t="shared" si="2"/>
        <v>15.674999999999999</v>
      </c>
      <c r="S27" s="207">
        <f t="shared" si="5"/>
        <v>1880.9999999999998</v>
      </c>
      <c r="T27" s="207">
        <f t="shared" si="4"/>
        <v>1.0000000000002274</v>
      </c>
      <c r="U27" s="205">
        <v>1118</v>
      </c>
      <c r="V27" s="216"/>
      <c r="W27" s="207"/>
      <c r="X27" s="219">
        <f t="shared" si="1"/>
        <v>120</v>
      </c>
    </row>
    <row r="28" spans="1:24" s="205" customFormat="1" x14ac:dyDescent="0.25">
      <c r="A28" s="210" t="s">
        <v>2051</v>
      </c>
      <c r="B28" s="210" t="s">
        <v>2050</v>
      </c>
      <c r="C28" s="210"/>
      <c r="D28" s="210"/>
      <c r="E28" s="210"/>
      <c r="F28" s="210"/>
      <c r="G28" s="204" t="str">
        <f t="shared" si="0"/>
        <v>//</v>
      </c>
      <c r="H28" s="224"/>
      <c r="I28" s="224"/>
      <c r="J28" s="209"/>
      <c r="K28" s="210"/>
      <c r="L28" s="210"/>
      <c r="M28" s="210" t="s">
        <v>649</v>
      </c>
      <c r="N28" s="214">
        <v>1</v>
      </c>
      <c r="O28" s="214"/>
      <c r="Q28" s="205">
        <v>10</v>
      </c>
      <c r="R28" s="106">
        <f t="shared" si="2"/>
        <v>0</v>
      </c>
      <c r="S28" s="207">
        <v>0</v>
      </c>
      <c r="T28" s="207">
        <f t="shared" si="4"/>
        <v>1</v>
      </c>
      <c r="V28" s="216"/>
      <c r="W28" s="207"/>
      <c r="X28" s="219" t="e">
        <f t="shared" si="1"/>
        <v>#VALUE!</v>
      </c>
    </row>
    <row r="29" spans="1:24" s="205" customFormat="1" x14ac:dyDescent="0.25">
      <c r="A29" s="210" t="s">
        <v>2049</v>
      </c>
      <c r="B29" s="210" t="s">
        <v>2048</v>
      </c>
      <c r="C29" s="210"/>
      <c r="D29" s="210">
        <v>2001</v>
      </c>
      <c r="E29" s="210"/>
      <c r="F29" s="210" t="s">
        <v>1465</v>
      </c>
      <c r="G29" s="204" t="str">
        <f t="shared" si="0"/>
        <v>23/3/2006</v>
      </c>
      <c r="H29" s="224">
        <v>23</v>
      </c>
      <c r="I29" s="224">
        <v>3</v>
      </c>
      <c r="J29" s="209">
        <v>2006</v>
      </c>
      <c r="K29" s="210" t="s">
        <v>30</v>
      </c>
      <c r="L29" s="210">
        <v>8006</v>
      </c>
      <c r="M29" s="210" t="s">
        <v>649</v>
      </c>
      <c r="N29" s="214">
        <v>7472.21</v>
      </c>
      <c r="O29" s="214" t="s">
        <v>161</v>
      </c>
      <c r="Q29" s="205">
        <v>10</v>
      </c>
      <c r="R29" s="106">
        <f t="shared" si="2"/>
        <v>62.260083333333334</v>
      </c>
      <c r="S29" s="207">
        <f>X29*R29</f>
        <v>6537.3087500000001</v>
      </c>
      <c r="T29" s="207">
        <f t="shared" si="4"/>
        <v>934.90124999999989</v>
      </c>
      <c r="U29" s="205">
        <v>8031</v>
      </c>
      <c r="V29" s="216"/>
      <c r="W29" s="207"/>
      <c r="X29" s="219">
        <f t="shared" si="1"/>
        <v>105</v>
      </c>
    </row>
    <row r="30" spans="1:24" s="205" customFormat="1" x14ac:dyDescent="0.25">
      <c r="A30" s="210" t="s">
        <v>2047</v>
      </c>
      <c r="B30" s="210" t="s">
        <v>2046</v>
      </c>
      <c r="C30" s="210"/>
      <c r="D30" s="210"/>
      <c r="E30" s="210"/>
      <c r="F30" s="210"/>
      <c r="G30" s="204" t="str">
        <f t="shared" si="0"/>
        <v>31/12/2003</v>
      </c>
      <c r="H30" s="224">
        <v>31</v>
      </c>
      <c r="I30" s="224">
        <v>12</v>
      </c>
      <c r="J30" s="209">
        <v>2003</v>
      </c>
      <c r="K30" s="210"/>
      <c r="L30" s="210"/>
      <c r="M30" s="210" t="s">
        <v>649</v>
      </c>
      <c r="N30" s="214">
        <v>1</v>
      </c>
      <c r="O30" s="214" t="s">
        <v>2025</v>
      </c>
      <c r="Q30" s="205">
        <v>10</v>
      </c>
      <c r="R30" s="106">
        <f t="shared" si="2"/>
        <v>0</v>
      </c>
      <c r="S30" s="207">
        <f t="shared" ref="S30" si="6">X30*R30</f>
        <v>0</v>
      </c>
      <c r="T30" s="207">
        <f t="shared" si="4"/>
        <v>1</v>
      </c>
      <c r="V30" s="216"/>
      <c r="W30" s="207"/>
      <c r="X30" s="219">
        <f t="shared" si="1"/>
        <v>120</v>
      </c>
    </row>
    <row r="31" spans="1:24" s="205" customFormat="1" x14ac:dyDescent="0.25">
      <c r="A31" s="210" t="s">
        <v>2045</v>
      </c>
      <c r="B31" s="210" t="s">
        <v>2044</v>
      </c>
      <c r="C31" s="210"/>
      <c r="D31" s="210"/>
      <c r="E31" s="210"/>
      <c r="F31" s="210"/>
      <c r="G31" s="204" t="str">
        <f t="shared" si="0"/>
        <v>//</v>
      </c>
      <c r="H31" s="224"/>
      <c r="I31" s="224"/>
      <c r="J31" s="209"/>
      <c r="K31" s="210"/>
      <c r="L31" s="209"/>
      <c r="M31" s="210" t="s">
        <v>649</v>
      </c>
      <c r="N31" s="214">
        <v>1</v>
      </c>
      <c r="O31" s="214" t="s">
        <v>2043</v>
      </c>
      <c r="Q31" s="205">
        <v>10</v>
      </c>
      <c r="R31" s="106">
        <f t="shared" si="2"/>
        <v>0</v>
      </c>
      <c r="S31" s="207">
        <v>0</v>
      </c>
      <c r="T31" s="207">
        <f t="shared" si="4"/>
        <v>1</v>
      </c>
      <c r="V31" s="216"/>
      <c r="W31" s="207"/>
      <c r="X31" s="219" t="e">
        <f t="shared" si="1"/>
        <v>#VALUE!</v>
      </c>
    </row>
    <row r="32" spans="1:24" s="205" customFormat="1" x14ac:dyDescent="0.25">
      <c r="A32" s="210" t="s">
        <v>2042</v>
      </c>
      <c r="B32" s="210" t="s">
        <v>2041</v>
      </c>
      <c r="C32" s="210"/>
      <c r="D32" s="210"/>
      <c r="E32" s="210"/>
      <c r="F32" s="210"/>
      <c r="G32" s="204" t="str">
        <f t="shared" si="0"/>
        <v>//</v>
      </c>
      <c r="H32" s="224"/>
      <c r="I32" s="224"/>
      <c r="J32" s="209"/>
      <c r="K32" s="210"/>
      <c r="L32" s="210"/>
      <c r="M32" s="210" t="s">
        <v>649</v>
      </c>
      <c r="N32" s="214">
        <v>1</v>
      </c>
      <c r="O32" s="214" t="s">
        <v>2040</v>
      </c>
      <c r="Q32" s="205">
        <v>10</v>
      </c>
      <c r="R32" s="106">
        <f t="shared" si="2"/>
        <v>0</v>
      </c>
      <c r="S32" s="207">
        <v>0</v>
      </c>
      <c r="T32" s="207">
        <f t="shared" si="4"/>
        <v>1</v>
      </c>
      <c r="V32" s="216"/>
      <c r="W32" s="207"/>
      <c r="X32" s="219" t="e">
        <f t="shared" si="1"/>
        <v>#VALUE!</v>
      </c>
    </row>
    <row r="33" spans="1:24" s="205" customFormat="1" x14ac:dyDescent="0.25">
      <c r="A33" s="210" t="s">
        <v>2039</v>
      </c>
      <c r="B33" s="210" t="s">
        <v>2038</v>
      </c>
      <c r="C33" s="210"/>
      <c r="D33" s="210" t="s">
        <v>2037</v>
      </c>
      <c r="E33" s="210"/>
      <c r="F33" s="210" t="s">
        <v>2036</v>
      </c>
      <c r="G33" s="204" t="str">
        <f t="shared" si="0"/>
        <v>17/1/2005</v>
      </c>
      <c r="H33" s="224">
        <v>17</v>
      </c>
      <c r="I33" s="224">
        <v>1</v>
      </c>
      <c r="J33" s="209">
        <v>2005</v>
      </c>
      <c r="K33" s="210" t="s">
        <v>30</v>
      </c>
      <c r="L33" s="210">
        <v>8169</v>
      </c>
      <c r="M33" s="210" t="s">
        <v>649</v>
      </c>
      <c r="N33" s="214">
        <v>10450</v>
      </c>
      <c r="O33" s="214" t="s">
        <v>1995</v>
      </c>
      <c r="Q33" s="205">
        <v>10</v>
      </c>
      <c r="R33" s="106">
        <f t="shared" si="2"/>
        <v>87.075000000000003</v>
      </c>
      <c r="S33" s="207">
        <f t="shared" ref="S33:S41" si="7">X33*R33</f>
        <v>10361.925000000001</v>
      </c>
      <c r="T33" s="207">
        <f t="shared" si="4"/>
        <v>88.074999999998909</v>
      </c>
      <c r="U33" s="205">
        <v>5817</v>
      </c>
      <c r="V33" s="216"/>
      <c r="W33" s="207"/>
      <c r="X33" s="219">
        <f t="shared" si="1"/>
        <v>119</v>
      </c>
    </row>
    <row r="34" spans="1:24" s="205" customFormat="1" x14ac:dyDescent="0.25">
      <c r="A34" s="210" t="s">
        <v>2035</v>
      </c>
      <c r="B34" s="210" t="s">
        <v>2032</v>
      </c>
      <c r="C34" s="210"/>
      <c r="D34" s="210"/>
      <c r="E34" s="210"/>
      <c r="F34" s="210" t="s">
        <v>476</v>
      </c>
      <c r="G34" s="204" t="str">
        <f t="shared" si="0"/>
        <v>21/12/2007</v>
      </c>
      <c r="H34" s="224">
        <v>21</v>
      </c>
      <c r="I34" s="224">
        <v>12</v>
      </c>
      <c r="J34" s="209">
        <v>2007</v>
      </c>
      <c r="K34" s="210" t="s">
        <v>30</v>
      </c>
      <c r="L34" s="210">
        <v>150028</v>
      </c>
      <c r="M34" s="210" t="s">
        <v>649</v>
      </c>
      <c r="N34" s="160">
        <v>3285.12</v>
      </c>
      <c r="O34" s="160"/>
      <c r="Q34" s="205">
        <v>10</v>
      </c>
      <c r="R34" s="106">
        <f t="shared" si="2"/>
        <v>27.367666666666665</v>
      </c>
      <c r="S34" s="207">
        <f t="shared" si="7"/>
        <v>2298.884</v>
      </c>
      <c r="T34" s="207">
        <f t="shared" si="4"/>
        <v>986.23599999999988</v>
      </c>
      <c r="U34" s="205">
        <v>10462</v>
      </c>
      <c r="V34" s="216"/>
      <c r="W34" s="207"/>
      <c r="X34" s="219">
        <f t="shared" si="1"/>
        <v>84</v>
      </c>
    </row>
    <row r="35" spans="1:24" s="205" customFormat="1" x14ac:dyDescent="0.25">
      <c r="A35" s="210" t="s">
        <v>2034</v>
      </c>
      <c r="B35" s="210" t="s">
        <v>2032</v>
      </c>
      <c r="C35" s="210"/>
      <c r="D35" s="210"/>
      <c r="E35" s="210"/>
      <c r="F35" s="210" t="s">
        <v>476</v>
      </c>
      <c r="G35" s="204" t="str">
        <f t="shared" si="0"/>
        <v>21/12/2007</v>
      </c>
      <c r="H35" s="224">
        <v>21</v>
      </c>
      <c r="I35" s="224">
        <v>12</v>
      </c>
      <c r="J35" s="209">
        <v>2007</v>
      </c>
      <c r="K35" s="210" t="s">
        <v>30</v>
      </c>
      <c r="L35" s="210">
        <v>150028</v>
      </c>
      <c r="M35" s="210" t="s">
        <v>649</v>
      </c>
      <c r="N35" s="160">
        <v>3285.12</v>
      </c>
      <c r="O35" s="160"/>
      <c r="Q35" s="205">
        <v>10</v>
      </c>
      <c r="R35" s="106">
        <f t="shared" si="2"/>
        <v>27.367666666666665</v>
      </c>
      <c r="S35" s="207">
        <f t="shared" si="7"/>
        <v>2298.884</v>
      </c>
      <c r="T35" s="207">
        <f t="shared" si="4"/>
        <v>986.23599999999988</v>
      </c>
      <c r="U35" s="205">
        <v>10462</v>
      </c>
      <c r="V35" s="216"/>
      <c r="W35" s="207"/>
      <c r="X35" s="219">
        <f t="shared" si="1"/>
        <v>84</v>
      </c>
    </row>
    <row r="36" spans="1:24" s="205" customFormat="1" x14ac:dyDescent="0.25">
      <c r="A36" s="210" t="s">
        <v>2033</v>
      </c>
      <c r="B36" s="210" t="s">
        <v>2032</v>
      </c>
      <c r="C36" s="210"/>
      <c r="D36" s="210"/>
      <c r="E36" s="210"/>
      <c r="F36" s="210" t="s">
        <v>476</v>
      </c>
      <c r="G36" s="204" t="str">
        <f t="shared" si="0"/>
        <v>21/12/2007</v>
      </c>
      <c r="H36" s="224">
        <v>21</v>
      </c>
      <c r="I36" s="224">
        <v>12</v>
      </c>
      <c r="J36" s="209">
        <v>2007</v>
      </c>
      <c r="K36" s="210" t="s">
        <v>30</v>
      </c>
      <c r="L36" s="210">
        <v>150028</v>
      </c>
      <c r="M36" s="210" t="s">
        <v>649</v>
      </c>
      <c r="N36" s="160">
        <v>3285.12</v>
      </c>
      <c r="O36" s="160"/>
      <c r="Q36" s="205">
        <v>10</v>
      </c>
      <c r="R36" s="106">
        <f t="shared" si="2"/>
        <v>27.367666666666665</v>
      </c>
      <c r="S36" s="207">
        <f t="shared" si="7"/>
        <v>2298.884</v>
      </c>
      <c r="T36" s="207">
        <f t="shared" si="4"/>
        <v>986.23599999999988</v>
      </c>
      <c r="U36" s="205">
        <v>10462</v>
      </c>
      <c r="V36" s="216"/>
      <c r="W36" s="207"/>
      <c r="X36" s="219">
        <f t="shared" si="1"/>
        <v>84</v>
      </c>
    </row>
    <row r="37" spans="1:24" s="205" customFormat="1" x14ac:dyDescent="0.25">
      <c r="A37" s="210" t="s">
        <v>2031</v>
      </c>
      <c r="B37" s="210" t="s">
        <v>2030</v>
      </c>
      <c r="C37" s="210"/>
      <c r="D37" s="210"/>
      <c r="E37" s="210"/>
      <c r="F37" s="210" t="s">
        <v>476</v>
      </c>
      <c r="G37" s="204" t="str">
        <f t="shared" si="0"/>
        <v>21/12/2007</v>
      </c>
      <c r="H37" s="224">
        <v>21</v>
      </c>
      <c r="I37" s="224">
        <v>12</v>
      </c>
      <c r="J37" s="209">
        <v>2007</v>
      </c>
      <c r="K37" s="210" t="s">
        <v>30</v>
      </c>
      <c r="L37" s="210">
        <v>150028</v>
      </c>
      <c r="M37" s="210" t="s">
        <v>649</v>
      </c>
      <c r="N37" s="160">
        <v>3285.12</v>
      </c>
      <c r="O37" s="225"/>
      <c r="Q37" s="205">
        <v>10</v>
      </c>
      <c r="R37" s="106">
        <f t="shared" si="2"/>
        <v>27.367666666666665</v>
      </c>
      <c r="S37" s="207">
        <f t="shared" si="7"/>
        <v>2298.884</v>
      </c>
      <c r="T37" s="207">
        <f t="shared" si="4"/>
        <v>986.23599999999988</v>
      </c>
      <c r="U37" s="205">
        <v>10414</v>
      </c>
      <c r="V37" s="216"/>
      <c r="W37" s="207"/>
      <c r="X37" s="219">
        <f t="shared" si="1"/>
        <v>84</v>
      </c>
    </row>
    <row r="38" spans="1:24" s="205" customFormat="1" x14ac:dyDescent="0.25">
      <c r="A38" s="210" t="s">
        <v>2029</v>
      </c>
      <c r="B38" s="210" t="s">
        <v>2028</v>
      </c>
      <c r="C38" s="210"/>
      <c r="D38" s="210"/>
      <c r="E38" s="210"/>
      <c r="F38" s="210" t="s">
        <v>742</v>
      </c>
      <c r="G38" s="204" t="str">
        <f t="shared" si="0"/>
        <v>13/1/2004</v>
      </c>
      <c r="H38" s="224">
        <v>13</v>
      </c>
      <c r="I38" s="224">
        <v>1</v>
      </c>
      <c r="J38" s="209">
        <v>2004</v>
      </c>
      <c r="K38" s="210" t="s">
        <v>30</v>
      </c>
      <c r="L38" s="210">
        <v>32314</v>
      </c>
      <c r="M38" s="210" t="s">
        <v>649</v>
      </c>
      <c r="N38" s="233">
        <v>3866.29</v>
      </c>
      <c r="O38" s="233" t="s">
        <v>2018</v>
      </c>
      <c r="Q38" s="205">
        <v>10</v>
      </c>
      <c r="R38" s="106">
        <f t="shared" si="2"/>
        <v>32.210749999999997</v>
      </c>
      <c r="S38" s="207">
        <f t="shared" si="7"/>
        <v>3865.2899999999995</v>
      </c>
      <c r="T38" s="207">
        <f t="shared" si="4"/>
        <v>1.0000000000004547</v>
      </c>
      <c r="U38" s="205">
        <v>2885</v>
      </c>
      <c r="V38" s="216"/>
      <c r="W38" s="207"/>
      <c r="X38" s="219">
        <f t="shared" si="1"/>
        <v>120</v>
      </c>
    </row>
    <row r="39" spans="1:24" s="205" customFormat="1" x14ac:dyDescent="0.25">
      <c r="A39" s="210" t="s">
        <v>2027</v>
      </c>
      <c r="B39" s="210" t="s">
        <v>2026</v>
      </c>
      <c r="C39" s="210"/>
      <c r="D39" s="210"/>
      <c r="E39" s="210"/>
      <c r="F39" s="210" t="s">
        <v>742</v>
      </c>
      <c r="G39" s="204" t="str">
        <f t="shared" si="0"/>
        <v>13/1/2004</v>
      </c>
      <c r="H39" s="224">
        <v>13</v>
      </c>
      <c r="I39" s="224">
        <v>1</v>
      </c>
      <c r="J39" s="209">
        <v>2004</v>
      </c>
      <c r="K39" s="210" t="s">
        <v>30</v>
      </c>
      <c r="L39" s="210">
        <v>32314</v>
      </c>
      <c r="M39" s="210" t="s">
        <v>649</v>
      </c>
      <c r="N39" s="214">
        <v>2487.65</v>
      </c>
      <c r="O39" s="214" t="s">
        <v>2025</v>
      </c>
      <c r="Q39" s="205">
        <v>10</v>
      </c>
      <c r="R39" s="106">
        <f t="shared" si="2"/>
        <v>20.722083333333334</v>
      </c>
      <c r="S39" s="207">
        <f t="shared" si="7"/>
        <v>2486.65</v>
      </c>
      <c r="T39" s="207">
        <f t="shared" si="4"/>
        <v>1</v>
      </c>
      <c r="U39" s="205">
        <v>2885</v>
      </c>
      <c r="V39" s="216"/>
      <c r="W39" s="207"/>
      <c r="X39" s="219">
        <f t="shared" si="1"/>
        <v>120</v>
      </c>
    </row>
    <row r="40" spans="1:24" s="205" customFormat="1" x14ac:dyDescent="0.25">
      <c r="A40" s="210" t="s">
        <v>2024</v>
      </c>
      <c r="B40" s="210" t="str">
        <f>+B38</f>
        <v>Archivo Oficio duramax de 4 gavetas, color crema, p/folders</v>
      </c>
      <c r="C40" s="210"/>
      <c r="D40" s="210"/>
      <c r="E40" s="210"/>
      <c r="F40" s="210" t="s">
        <v>742</v>
      </c>
      <c r="G40" s="204" t="str">
        <f t="shared" si="0"/>
        <v>13/1/2004</v>
      </c>
      <c r="H40" s="224">
        <v>13</v>
      </c>
      <c r="I40" s="224">
        <v>1</v>
      </c>
      <c r="J40" s="209">
        <v>2004</v>
      </c>
      <c r="K40" s="210" t="s">
        <v>30</v>
      </c>
      <c r="L40" s="210">
        <v>32314</v>
      </c>
      <c r="M40" s="210" t="s">
        <v>649</v>
      </c>
      <c r="N40" s="214">
        <v>2487.65</v>
      </c>
      <c r="O40" s="214" t="s">
        <v>1639</v>
      </c>
      <c r="Q40" s="205">
        <v>10</v>
      </c>
      <c r="R40" s="106">
        <f t="shared" si="2"/>
        <v>20.722083333333334</v>
      </c>
      <c r="S40" s="207">
        <f t="shared" si="7"/>
        <v>2486.65</v>
      </c>
      <c r="T40" s="207">
        <f t="shared" si="4"/>
        <v>1</v>
      </c>
      <c r="U40" s="205">
        <v>2885</v>
      </c>
      <c r="V40" s="216"/>
      <c r="W40" s="207"/>
      <c r="X40" s="219">
        <f t="shared" si="1"/>
        <v>120</v>
      </c>
    </row>
    <row r="41" spans="1:24" s="205" customFormat="1" x14ac:dyDescent="0.25">
      <c r="A41" s="210" t="s">
        <v>2023</v>
      </c>
      <c r="B41" s="210" t="s">
        <v>2022</v>
      </c>
      <c r="C41" s="210"/>
      <c r="D41" s="210"/>
      <c r="E41" s="210"/>
      <c r="F41" s="210" t="s">
        <v>1671</v>
      </c>
      <c r="G41" s="204" t="str">
        <f t="shared" si="0"/>
        <v>27/5/2003</v>
      </c>
      <c r="H41" s="224">
        <v>27</v>
      </c>
      <c r="I41" s="224">
        <v>5</v>
      </c>
      <c r="J41" s="209">
        <v>2003</v>
      </c>
      <c r="K41" s="210" t="s">
        <v>30</v>
      </c>
      <c r="L41" s="210">
        <v>29026</v>
      </c>
      <c r="M41" s="210" t="s">
        <v>649</v>
      </c>
      <c r="N41" s="214">
        <v>2284.8000000000002</v>
      </c>
      <c r="O41" s="214"/>
      <c r="Q41" s="205">
        <v>10</v>
      </c>
      <c r="R41" s="106">
        <f t="shared" si="2"/>
        <v>19.03166666666667</v>
      </c>
      <c r="S41" s="207">
        <f t="shared" si="7"/>
        <v>2283.8000000000002</v>
      </c>
      <c r="T41" s="207">
        <f t="shared" si="4"/>
        <v>1</v>
      </c>
      <c r="U41" s="205">
        <v>1361</v>
      </c>
      <c r="V41" s="216"/>
      <c r="W41" s="207"/>
      <c r="X41" s="219">
        <f t="shared" si="1"/>
        <v>120</v>
      </c>
    </row>
    <row r="42" spans="1:24" s="205" customFormat="1" x14ac:dyDescent="0.25">
      <c r="A42" s="210" t="s">
        <v>2021</v>
      </c>
      <c r="B42" s="193" t="s">
        <v>2020</v>
      </c>
      <c r="C42" s="210"/>
      <c r="D42" s="210" t="s">
        <v>2019</v>
      </c>
      <c r="E42" s="210"/>
      <c r="F42" s="210"/>
      <c r="G42" s="204" t="str">
        <f t="shared" si="0"/>
        <v>//</v>
      </c>
      <c r="H42" s="224"/>
      <c r="I42" s="224"/>
      <c r="J42" s="209"/>
      <c r="K42" s="210"/>
      <c r="L42" s="210"/>
      <c r="M42" s="210" t="s">
        <v>649</v>
      </c>
      <c r="N42" s="214">
        <v>1</v>
      </c>
      <c r="O42" s="214" t="s">
        <v>300</v>
      </c>
      <c r="Q42" s="205">
        <v>10</v>
      </c>
      <c r="R42" s="106">
        <f t="shared" si="2"/>
        <v>0</v>
      </c>
      <c r="S42" s="207">
        <v>0</v>
      </c>
      <c r="T42" s="207">
        <f t="shared" si="4"/>
        <v>1</v>
      </c>
      <c r="V42" s="216"/>
      <c r="W42" s="207"/>
      <c r="X42" s="219" t="e">
        <f t="shared" si="1"/>
        <v>#VALUE!</v>
      </c>
    </row>
    <row r="43" spans="1:24" s="205" customFormat="1" ht="31.5" x14ac:dyDescent="0.25">
      <c r="A43" s="210" t="s">
        <v>2017</v>
      </c>
      <c r="B43" s="210" t="s">
        <v>2013</v>
      </c>
      <c r="C43" s="210"/>
      <c r="D43" s="245" t="s">
        <v>2016</v>
      </c>
      <c r="E43" s="210"/>
      <c r="F43" s="210" t="s">
        <v>2011</v>
      </c>
      <c r="G43" s="204" t="str">
        <f t="shared" si="0"/>
        <v>12/8/2004</v>
      </c>
      <c r="H43" s="224">
        <v>12</v>
      </c>
      <c r="I43" s="224">
        <v>8</v>
      </c>
      <c r="J43" s="209">
        <v>2004</v>
      </c>
      <c r="K43" s="210" t="s">
        <v>2010</v>
      </c>
      <c r="L43" s="210">
        <v>1118</v>
      </c>
      <c r="M43" s="210" t="s">
        <v>649</v>
      </c>
      <c r="N43" s="214">
        <v>14245</v>
      </c>
      <c r="O43" s="187" t="s">
        <v>2015</v>
      </c>
      <c r="Q43" s="205">
        <v>10</v>
      </c>
      <c r="R43" s="106">
        <f t="shared" si="2"/>
        <v>118.7</v>
      </c>
      <c r="S43" s="207">
        <f>X43*R43</f>
        <v>14244</v>
      </c>
      <c r="T43" s="207">
        <f t="shared" si="4"/>
        <v>1</v>
      </c>
      <c r="U43" s="205">
        <v>4724</v>
      </c>
      <c r="V43" s="216"/>
      <c r="W43" s="207"/>
      <c r="X43" s="219">
        <f t="shared" si="1"/>
        <v>120</v>
      </c>
    </row>
    <row r="44" spans="1:24" s="205" customFormat="1" x14ac:dyDescent="0.25">
      <c r="A44" s="210" t="s">
        <v>2014</v>
      </c>
      <c r="B44" s="210" t="s">
        <v>2013</v>
      </c>
      <c r="C44" s="210"/>
      <c r="D44" s="245" t="s">
        <v>2012</v>
      </c>
      <c r="E44" s="210"/>
      <c r="F44" s="210" t="s">
        <v>2011</v>
      </c>
      <c r="G44" s="204" t="str">
        <f t="shared" si="0"/>
        <v>12/8/2004</v>
      </c>
      <c r="H44" s="224">
        <v>12</v>
      </c>
      <c r="I44" s="224">
        <v>8</v>
      </c>
      <c r="J44" s="209">
        <v>2004</v>
      </c>
      <c r="K44" s="210" t="s">
        <v>2010</v>
      </c>
      <c r="L44" s="210">
        <v>1118</v>
      </c>
      <c r="M44" s="210" t="s">
        <v>649</v>
      </c>
      <c r="N44" s="214">
        <v>6105</v>
      </c>
      <c r="O44" s="214"/>
      <c r="Q44" s="205">
        <v>10</v>
      </c>
      <c r="R44" s="106">
        <f t="shared" si="2"/>
        <v>50.866666666666667</v>
      </c>
      <c r="S44" s="207">
        <f>X44*R44</f>
        <v>6104</v>
      </c>
      <c r="T44" s="207">
        <f t="shared" si="4"/>
        <v>1</v>
      </c>
      <c r="U44" s="205">
        <v>4724</v>
      </c>
      <c r="V44" s="216"/>
      <c r="W44" s="207"/>
      <c r="X44" s="219">
        <f t="shared" si="1"/>
        <v>120</v>
      </c>
    </row>
    <row r="45" spans="1:24" s="205" customFormat="1" x14ac:dyDescent="0.25">
      <c r="A45" s="210" t="s">
        <v>2009</v>
      </c>
      <c r="B45" s="210" t="s">
        <v>2007</v>
      </c>
      <c r="C45" s="210"/>
      <c r="D45" s="245" t="s">
        <v>2006</v>
      </c>
      <c r="E45" s="210"/>
      <c r="F45" s="210"/>
      <c r="G45" s="204" t="str">
        <f t="shared" si="0"/>
        <v>//</v>
      </c>
      <c r="H45" s="224"/>
      <c r="I45" s="224"/>
      <c r="J45" s="209"/>
      <c r="K45" s="210"/>
      <c r="L45" s="210"/>
      <c r="M45" s="210" t="s">
        <v>649</v>
      </c>
      <c r="N45" s="214">
        <v>1</v>
      </c>
      <c r="O45" s="214"/>
      <c r="Q45" s="205">
        <v>10</v>
      </c>
      <c r="R45" s="106">
        <f t="shared" si="2"/>
        <v>0</v>
      </c>
      <c r="S45" s="207">
        <v>0</v>
      </c>
      <c r="T45" s="207">
        <f t="shared" si="4"/>
        <v>1</v>
      </c>
      <c r="V45" s="216"/>
      <c r="W45" s="207"/>
      <c r="X45" s="219" t="e">
        <f t="shared" si="1"/>
        <v>#VALUE!</v>
      </c>
    </row>
    <row r="46" spans="1:24" s="205" customFormat="1" x14ac:dyDescent="0.25">
      <c r="A46" s="210" t="s">
        <v>2008</v>
      </c>
      <c r="B46" s="210" t="s">
        <v>2007</v>
      </c>
      <c r="C46" s="210"/>
      <c r="D46" s="245" t="s">
        <v>2006</v>
      </c>
      <c r="E46" s="210"/>
      <c r="F46" s="210"/>
      <c r="G46" s="204" t="str">
        <f t="shared" si="0"/>
        <v>//</v>
      </c>
      <c r="H46" s="224"/>
      <c r="I46" s="224"/>
      <c r="J46" s="209"/>
      <c r="K46" s="210"/>
      <c r="L46" s="210"/>
      <c r="M46" s="210" t="s">
        <v>649</v>
      </c>
      <c r="N46" s="214">
        <v>1</v>
      </c>
      <c r="O46" s="214"/>
      <c r="Q46" s="205">
        <v>10</v>
      </c>
      <c r="R46" s="106">
        <f t="shared" si="2"/>
        <v>0</v>
      </c>
      <c r="S46" s="207">
        <v>0</v>
      </c>
      <c r="T46" s="207">
        <f t="shared" si="4"/>
        <v>1</v>
      </c>
      <c r="V46" s="216"/>
      <c r="W46" s="207"/>
      <c r="X46" s="219" t="e">
        <f t="shared" si="1"/>
        <v>#VALUE!</v>
      </c>
    </row>
    <row r="47" spans="1:24" s="205" customFormat="1" x14ac:dyDescent="0.25">
      <c r="A47" s="210" t="s">
        <v>2005</v>
      </c>
      <c r="B47" s="210" t="s">
        <v>2004</v>
      </c>
      <c r="C47" s="210"/>
      <c r="D47" s="210"/>
      <c r="E47" s="210"/>
      <c r="F47" s="210" t="s">
        <v>742</v>
      </c>
      <c r="G47" s="204" t="str">
        <f t="shared" si="0"/>
        <v>20/12/2006</v>
      </c>
      <c r="H47" s="224">
        <v>20</v>
      </c>
      <c r="I47" s="224">
        <v>12</v>
      </c>
      <c r="J47" s="209">
        <v>2006</v>
      </c>
      <c r="K47" s="210" t="s">
        <v>1266</v>
      </c>
      <c r="L47" s="210">
        <v>1721</v>
      </c>
      <c r="M47" s="210" t="s">
        <v>649</v>
      </c>
      <c r="N47" s="214">
        <v>4649.46</v>
      </c>
      <c r="O47" s="214"/>
      <c r="Q47" s="205">
        <v>10</v>
      </c>
      <c r="R47" s="106">
        <f t="shared" si="2"/>
        <v>38.737166666666667</v>
      </c>
      <c r="S47" s="207">
        <f t="shared" ref="S47:S51" si="8">X47*R47</f>
        <v>3718.768</v>
      </c>
      <c r="T47" s="207">
        <f t="shared" si="4"/>
        <v>930.69200000000001</v>
      </c>
      <c r="U47" s="205">
        <v>9059</v>
      </c>
      <c r="V47" s="216"/>
      <c r="W47" s="207"/>
      <c r="X47" s="219">
        <f t="shared" si="1"/>
        <v>96</v>
      </c>
    </row>
    <row r="48" spans="1:24" s="205" customFormat="1" x14ac:dyDescent="0.25">
      <c r="A48" s="210" t="s">
        <v>2003</v>
      </c>
      <c r="B48" s="210" t="s">
        <v>2002</v>
      </c>
      <c r="C48" s="210"/>
      <c r="D48" s="210"/>
      <c r="E48" s="210"/>
      <c r="F48" s="210" t="s">
        <v>1461</v>
      </c>
      <c r="G48" s="204" t="str">
        <f t="shared" si="0"/>
        <v>13/1/2005</v>
      </c>
      <c r="H48" s="224">
        <v>13</v>
      </c>
      <c r="I48" s="224">
        <v>1</v>
      </c>
      <c r="J48" s="209">
        <v>2005</v>
      </c>
      <c r="K48" s="210" t="s">
        <v>30</v>
      </c>
      <c r="L48" s="210">
        <v>2591</v>
      </c>
      <c r="M48" s="210" t="s">
        <v>649</v>
      </c>
      <c r="N48" s="214">
        <v>8537.6</v>
      </c>
      <c r="O48" s="214"/>
      <c r="Q48" s="205">
        <v>10</v>
      </c>
      <c r="R48" s="106">
        <f t="shared" si="2"/>
        <v>71.138333333333335</v>
      </c>
      <c r="S48" s="207">
        <f t="shared" si="8"/>
        <v>8465.4616666666661</v>
      </c>
      <c r="T48" s="207">
        <f t="shared" si="4"/>
        <v>72.138333333334231</v>
      </c>
      <c r="U48" s="205">
        <v>5603</v>
      </c>
      <c r="V48" s="216"/>
      <c r="W48" s="207"/>
      <c r="X48" s="219">
        <f t="shared" si="1"/>
        <v>119</v>
      </c>
    </row>
    <row r="49" spans="1:24" s="205" customFormat="1" x14ac:dyDescent="0.25">
      <c r="A49" s="210" t="s">
        <v>2001</v>
      </c>
      <c r="B49" s="210" t="s">
        <v>2000</v>
      </c>
      <c r="C49" s="210"/>
      <c r="D49" s="210"/>
      <c r="E49" s="210"/>
      <c r="F49" s="210" t="s">
        <v>1461</v>
      </c>
      <c r="G49" s="204" t="str">
        <f t="shared" si="0"/>
        <v>2/4/2005</v>
      </c>
      <c r="H49" s="224">
        <v>2</v>
      </c>
      <c r="I49" s="224">
        <v>4</v>
      </c>
      <c r="J49" s="209">
        <v>2005</v>
      </c>
      <c r="K49" s="210" t="s">
        <v>30</v>
      </c>
      <c r="L49" s="210">
        <v>5886</v>
      </c>
      <c r="M49" s="210" t="s">
        <v>649</v>
      </c>
      <c r="N49" s="214">
        <v>8537.6</v>
      </c>
      <c r="O49" s="214" t="s">
        <v>1647</v>
      </c>
      <c r="Q49" s="205">
        <v>10</v>
      </c>
      <c r="R49" s="106">
        <f t="shared" si="2"/>
        <v>71.138333333333335</v>
      </c>
      <c r="S49" s="207">
        <f t="shared" si="8"/>
        <v>8252.0466666666671</v>
      </c>
      <c r="T49" s="207">
        <f t="shared" si="4"/>
        <v>285.55333333333328</v>
      </c>
      <c r="U49" s="205">
        <v>5838</v>
      </c>
      <c r="V49" s="216"/>
      <c r="W49" s="207"/>
      <c r="X49" s="219">
        <f t="shared" si="1"/>
        <v>116</v>
      </c>
    </row>
    <row r="50" spans="1:24" s="205" customFormat="1" x14ac:dyDescent="0.25">
      <c r="A50" s="210" t="s">
        <v>1999</v>
      </c>
      <c r="B50" s="210" t="s">
        <v>1998</v>
      </c>
      <c r="C50" s="210"/>
      <c r="D50" s="210" t="s">
        <v>1997</v>
      </c>
      <c r="E50" s="210"/>
      <c r="F50" s="210" t="s">
        <v>1996</v>
      </c>
      <c r="G50" s="204" t="str">
        <f t="shared" si="0"/>
        <v>15/5/2004</v>
      </c>
      <c r="H50" s="224">
        <v>15</v>
      </c>
      <c r="I50" s="224">
        <v>5</v>
      </c>
      <c r="J50" s="209">
        <v>2004</v>
      </c>
      <c r="K50" s="210" t="s">
        <v>30</v>
      </c>
      <c r="L50" s="210">
        <v>5606</v>
      </c>
      <c r="M50" s="210" t="s">
        <v>649</v>
      </c>
      <c r="N50" s="214">
        <v>7905</v>
      </c>
      <c r="O50" s="214" t="s">
        <v>1179</v>
      </c>
      <c r="Q50" s="205">
        <v>10</v>
      </c>
      <c r="R50" s="106">
        <f t="shared" si="2"/>
        <v>65.86666666666666</v>
      </c>
      <c r="S50" s="207">
        <f t="shared" si="8"/>
        <v>7903.9999999999991</v>
      </c>
      <c r="T50" s="207">
        <f t="shared" si="4"/>
        <v>1.0000000000009095</v>
      </c>
      <c r="U50" s="205">
        <v>4076</v>
      </c>
      <c r="V50" s="216"/>
      <c r="W50" s="207"/>
      <c r="X50" s="219">
        <f t="shared" si="1"/>
        <v>120</v>
      </c>
    </row>
    <row r="51" spans="1:24" s="205" customFormat="1" x14ac:dyDescent="0.25">
      <c r="A51" s="210" t="s">
        <v>1994</v>
      </c>
      <c r="B51" s="210" t="s">
        <v>1993</v>
      </c>
      <c r="C51" s="210"/>
      <c r="D51" s="210"/>
      <c r="E51" s="210"/>
      <c r="F51" s="210" t="s">
        <v>1671</v>
      </c>
      <c r="G51" s="204" t="str">
        <f t="shared" ref="G51:G105" si="9">CONCATENATE(H51,"/",I51,"/",J51,)</f>
        <v>22/5/2003</v>
      </c>
      <c r="H51" s="224">
        <v>22</v>
      </c>
      <c r="I51" s="224">
        <v>5</v>
      </c>
      <c r="J51" s="209">
        <v>2003</v>
      </c>
      <c r="K51" s="210" t="s">
        <v>30</v>
      </c>
      <c r="L51" s="210">
        <v>28960</v>
      </c>
      <c r="M51" s="210" t="s">
        <v>649</v>
      </c>
      <c r="N51" s="214">
        <v>3379.6</v>
      </c>
      <c r="O51" s="214" t="s">
        <v>900</v>
      </c>
      <c r="Q51" s="205">
        <v>10</v>
      </c>
      <c r="R51" s="106">
        <f t="shared" ref="R51:R107" si="10">(((N51)-1)/10)/12</f>
        <v>28.155000000000001</v>
      </c>
      <c r="S51" s="207">
        <f t="shared" si="8"/>
        <v>3378.6000000000004</v>
      </c>
      <c r="T51" s="207">
        <f t="shared" ref="T51:T108" si="11">N51-S51</f>
        <v>0.99999999999954525</v>
      </c>
      <c r="U51" s="205">
        <v>1357</v>
      </c>
      <c r="V51" s="216"/>
      <c r="W51" s="207"/>
      <c r="X51" s="219">
        <f t="shared" ref="X51:X105" si="12">IF((DATEDIF(G51,X$4,"m"))&gt;=120,120,(DATEDIF(G51,X$4,"m")))</f>
        <v>120</v>
      </c>
    </row>
    <row r="52" spans="1:24" s="205" customFormat="1" x14ac:dyDescent="0.25">
      <c r="A52" s="210" t="s">
        <v>1992</v>
      </c>
      <c r="B52" s="193" t="s">
        <v>1991</v>
      </c>
      <c r="C52" s="210"/>
      <c r="D52" s="210"/>
      <c r="E52" s="210"/>
      <c r="F52" s="210"/>
      <c r="G52" s="204" t="str">
        <f t="shared" si="9"/>
        <v>//</v>
      </c>
      <c r="H52" s="224"/>
      <c r="I52" s="224"/>
      <c r="J52" s="209"/>
      <c r="K52" s="210"/>
      <c r="L52" s="210"/>
      <c r="M52" s="210" t="s">
        <v>649</v>
      </c>
      <c r="N52" s="214">
        <v>1</v>
      </c>
      <c r="O52" s="214" t="s">
        <v>1990</v>
      </c>
      <c r="Q52" s="205">
        <v>5</v>
      </c>
      <c r="R52" s="106">
        <f t="shared" si="10"/>
        <v>0</v>
      </c>
      <c r="S52" s="207">
        <v>0</v>
      </c>
      <c r="T52" s="207">
        <f t="shared" si="11"/>
        <v>1</v>
      </c>
      <c r="V52" s="216"/>
      <c r="W52" s="207"/>
      <c r="X52" s="219" t="e">
        <f t="shared" si="12"/>
        <v>#VALUE!</v>
      </c>
    </row>
    <row r="53" spans="1:24" s="205" customFormat="1" x14ac:dyDescent="0.25">
      <c r="A53" s="210" t="s">
        <v>1989</v>
      </c>
      <c r="B53" s="193" t="s">
        <v>1988</v>
      </c>
      <c r="C53" s="210"/>
      <c r="D53" s="210"/>
      <c r="E53" s="210"/>
      <c r="F53" s="210"/>
      <c r="G53" s="204" t="str">
        <f t="shared" si="9"/>
        <v>//</v>
      </c>
      <c r="H53" s="224"/>
      <c r="I53" s="224"/>
      <c r="J53" s="209"/>
      <c r="K53" s="210"/>
      <c r="L53" s="210"/>
      <c r="M53" s="210" t="s">
        <v>649</v>
      </c>
      <c r="N53" s="214">
        <v>1</v>
      </c>
      <c r="O53" s="214"/>
      <c r="Q53" s="205">
        <v>5</v>
      </c>
      <c r="R53" s="106">
        <f t="shared" si="10"/>
        <v>0</v>
      </c>
      <c r="S53" s="207">
        <v>0</v>
      </c>
      <c r="T53" s="207">
        <f t="shared" si="11"/>
        <v>1</v>
      </c>
      <c r="V53" s="216"/>
      <c r="W53" s="207"/>
      <c r="X53" s="219" t="e">
        <f t="shared" si="12"/>
        <v>#VALUE!</v>
      </c>
    </row>
    <row r="54" spans="1:24" s="205" customFormat="1" x14ac:dyDescent="0.25">
      <c r="A54" s="210" t="s">
        <v>1987</v>
      </c>
      <c r="B54" s="210" t="s">
        <v>1985</v>
      </c>
      <c r="C54" s="210"/>
      <c r="D54" s="210"/>
      <c r="E54" s="210"/>
      <c r="F54" s="210"/>
      <c r="G54" s="204" t="str">
        <f t="shared" si="9"/>
        <v>//</v>
      </c>
      <c r="H54" s="224"/>
      <c r="I54" s="224"/>
      <c r="J54" s="209"/>
      <c r="K54" s="210"/>
      <c r="L54" s="209"/>
      <c r="M54" s="210" t="s">
        <v>649</v>
      </c>
      <c r="N54" s="214">
        <v>1</v>
      </c>
      <c r="O54" s="214"/>
      <c r="Q54" s="205">
        <v>10</v>
      </c>
      <c r="R54" s="106">
        <f t="shared" si="10"/>
        <v>0</v>
      </c>
      <c r="S54" s="207">
        <v>0</v>
      </c>
      <c r="T54" s="207">
        <f t="shared" si="11"/>
        <v>1</v>
      </c>
      <c r="V54" s="216"/>
      <c r="W54" s="207"/>
      <c r="X54" s="219" t="e">
        <f t="shared" si="12"/>
        <v>#VALUE!</v>
      </c>
    </row>
    <row r="55" spans="1:24" s="205" customFormat="1" x14ac:dyDescent="0.25">
      <c r="A55" s="210" t="s">
        <v>1986</v>
      </c>
      <c r="B55" s="210" t="s">
        <v>1985</v>
      </c>
      <c r="C55" s="210"/>
      <c r="D55" s="210"/>
      <c r="E55" s="210"/>
      <c r="F55" s="210"/>
      <c r="G55" s="204" t="str">
        <f t="shared" si="9"/>
        <v>//</v>
      </c>
      <c r="H55" s="224"/>
      <c r="I55" s="224"/>
      <c r="J55" s="209"/>
      <c r="K55" s="210"/>
      <c r="L55" s="209"/>
      <c r="M55" s="210" t="s">
        <v>649</v>
      </c>
      <c r="N55" s="214">
        <v>1</v>
      </c>
      <c r="O55" s="214"/>
      <c r="Q55" s="205">
        <v>10</v>
      </c>
      <c r="R55" s="106">
        <f t="shared" si="10"/>
        <v>0</v>
      </c>
      <c r="S55" s="207">
        <v>0</v>
      </c>
      <c r="T55" s="207">
        <f t="shared" si="11"/>
        <v>1</v>
      </c>
      <c r="V55" s="216"/>
      <c r="W55" s="207"/>
      <c r="X55" s="219" t="e">
        <f t="shared" si="12"/>
        <v>#VALUE!</v>
      </c>
    </row>
    <row r="56" spans="1:24" s="205" customFormat="1" x14ac:dyDescent="0.25">
      <c r="A56" s="210" t="s">
        <v>1984</v>
      </c>
      <c r="B56" s="210" t="s">
        <v>1983</v>
      </c>
      <c r="C56" s="210"/>
      <c r="D56" s="210">
        <f>+D55</f>
        <v>0</v>
      </c>
      <c r="E56" s="210"/>
      <c r="F56" s="210" t="s">
        <v>1473</v>
      </c>
      <c r="G56" s="204" t="str">
        <f t="shared" si="9"/>
        <v>29/10/2003</v>
      </c>
      <c r="H56" s="224">
        <v>29</v>
      </c>
      <c r="I56" s="224">
        <v>10</v>
      </c>
      <c r="J56" s="209">
        <v>2003</v>
      </c>
      <c r="K56" s="210" t="s">
        <v>1266</v>
      </c>
      <c r="L56" s="210">
        <v>626</v>
      </c>
      <c r="M56" s="210" t="s">
        <v>649</v>
      </c>
      <c r="N56" s="214">
        <v>17237</v>
      </c>
      <c r="O56" s="214"/>
      <c r="Q56" s="205">
        <v>10</v>
      </c>
      <c r="R56" s="106">
        <f t="shared" si="10"/>
        <v>143.63333333333333</v>
      </c>
      <c r="S56" s="207">
        <f>X56*R56</f>
        <v>17236</v>
      </c>
      <c r="T56" s="207">
        <f t="shared" si="11"/>
        <v>1</v>
      </c>
      <c r="U56" s="205">
        <v>2350</v>
      </c>
      <c r="V56" s="216"/>
      <c r="W56" s="207"/>
      <c r="X56" s="219">
        <f t="shared" si="12"/>
        <v>120</v>
      </c>
    </row>
    <row r="57" spans="1:24" s="205" customFormat="1" x14ac:dyDescent="0.25">
      <c r="A57" s="210" t="s">
        <v>1982</v>
      </c>
      <c r="B57" s="210" t="s">
        <v>1981</v>
      </c>
      <c r="C57" s="210"/>
      <c r="D57" s="210"/>
      <c r="E57" s="210"/>
      <c r="F57" s="210"/>
      <c r="G57" s="204" t="str">
        <f t="shared" si="9"/>
        <v>//</v>
      </c>
      <c r="H57" s="224"/>
      <c r="I57" s="224"/>
      <c r="J57" s="209"/>
      <c r="K57" s="210"/>
      <c r="L57" s="209"/>
      <c r="M57" s="210" t="s">
        <v>649</v>
      </c>
      <c r="N57" s="214">
        <v>1</v>
      </c>
      <c r="O57" s="214" t="s">
        <v>612</v>
      </c>
      <c r="Q57" s="205">
        <v>10</v>
      </c>
      <c r="R57" s="106">
        <f t="shared" si="10"/>
        <v>0</v>
      </c>
      <c r="S57" s="207">
        <v>0</v>
      </c>
      <c r="T57" s="207">
        <f t="shared" si="11"/>
        <v>1</v>
      </c>
      <c r="V57" s="216"/>
      <c r="W57" s="207"/>
      <c r="X57" s="219" t="e">
        <f t="shared" si="12"/>
        <v>#VALUE!</v>
      </c>
    </row>
    <row r="58" spans="1:24" s="205" customFormat="1" x14ac:dyDescent="0.25">
      <c r="A58" s="210" t="s">
        <v>1980</v>
      </c>
      <c r="B58" s="193" t="s">
        <v>1979</v>
      </c>
      <c r="C58" s="210"/>
      <c r="D58" s="210"/>
      <c r="E58" s="210"/>
      <c r="F58" s="210"/>
      <c r="G58" s="204" t="str">
        <f t="shared" si="9"/>
        <v>//</v>
      </c>
      <c r="H58" s="224"/>
      <c r="I58" s="224"/>
      <c r="J58" s="209"/>
      <c r="K58" s="210"/>
      <c r="L58" s="210"/>
      <c r="M58" s="210" t="s">
        <v>649</v>
      </c>
      <c r="N58" s="214">
        <v>1</v>
      </c>
      <c r="O58" s="214" t="s">
        <v>551</v>
      </c>
      <c r="Q58" s="205">
        <v>5</v>
      </c>
      <c r="R58" s="106">
        <f t="shared" si="10"/>
        <v>0</v>
      </c>
      <c r="S58" s="207">
        <v>0</v>
      </c>
      <c r="T58" s="207">
        <f t="shared" si="11"/>
        <v>1</v>
      </c>
      <c r="V58" s="216"/>
      <c r="W58" s="207"/>
      <c r="X58" s="219" t="e">
        <f t="shared" si="12"/>
        <v>#VALUE!</v>
      </c>
    </row>
    <row r="59" spans="1:24" s="205" customFormat="1" x14ac:dyDescent="0.25">
      <c r="A59" s="210" t="s">
        <v>1978</v>
      </c>
      <c r="B59" s="210" t="s">
        <v>1977</v>
      </c>
      <c r="C59" s="210" t="s">
        <v>1699</v>
      </c>
      <c r="D59" s="210"/>
      <c r="E59" s="210"/>
      <c r="F59" s="210" t="s">
        <v>476</v>
      </c>
      <c r="G59" s="204" t="str">
        <f t="shared" si="9"/>
        <v>20/12/2007</v>
      </c>
      <c r="H59" s="224">
        <v>20</v>
      </c>
      <c r="I59" s="224">
        <v>12</v>
      </c>
      <c r="J59" s="209">
        <v>2007</v>
      </c>
      <c r="K59" s="210" t="s">
        <v>30</v>
      </c>
      <c r="L59" s="210">
        <v>150008</v>
      </c>
      <c r="M59" s="210" t="s">
        <v>649</v>
      </c>
      <c r="N59" s="160">
        <v>580</v>
      </c>
      <c r="O59" s="160"/>
      <c r="Q59" s="205">
        <v>10</v>
      </c>
      <c r="R59" s="106">
        <f t="shared" si="10"/>
        <v>4.8250000000000002</v>
      </c>
      <c r="S59" s="207">
        <f t="shared" ref="S59:S100" si="13">X59*R59</f>
        <v>405.3</v>
      </c>
      <c r="T59" s="207">
        <f t="shared" si="11"/>
        <v>174.7</v>
      </c>
      <c r="U59" s="205">
        <v>10394</v>
      </c>
      <c r="V59" s="216"/>
      <c r="W59" s="207"/>
      <c r="X59" s="219">
        <f t="shared" si="12"/>
        <v>84</v>
      </c>
    </row>
    <row r="60" spans="1:24" s="205" customFormat="1" x14ac:dyDescent="0.25">
      <c r="A60" s="210" t="s">
        <v>1976</v>
      </c>
      <c r="B60" s="210" t="s">
        <v>1972</v>
      </c>
      <c r="C60" s="210"/>
      <c r="D60" s="210" t="s">
        <v>1929</v>
      </c>
      <c r="E60" s="210"/>
      <c r="F60" s="210" t="s">
        <v>1937</v>
      </c>
      <c r="G60" s="204" t="str">
        <f t="shared" si="9"/>
        <v>21/11/2003</v>
      </c>
      <c r="H60" s="224">
        <v>21</v>
      </c>
      <c r="I60" s="224">
        <v>11</v>
      </c>
      <c r="J60" s="209">
        <v>2003</v>
      </c>
      <c r="K60" s="210" t="s">
        <v>30</v>
      </c>
      <c r="L60" s="210">
        <v>13675</v>
      </c>
      <c r="M60" s="210" t="s">
        <v>649</v>
      </c>
      <c r="N60" s="214">
        <v>4475.12</v>
      </c>
      <c r="O60" s="214"/>
      <c r="Q60" s="205">
        <v>10</v>
      </c>
      <c r="R60" s="106">
        <f t="shared" si="10"/>
        <v>37.284333333333329</v>
      </c>
      <c r="S60" s="207">
        <f t="shared" si="13"/>
        <v>4474.12</v>
      </c>
      <c r="T60" s="207">
        <f t="shared" si="11"/>
        <v>1</v>
      </c>
      <c r="U60" s="205">
        <v>2459</v>
      </c>
      <c r="V60" s="216"/>
      <c r="W60" s="207"/>
      <c r="X60" s="219">
        <f t="shared" si="12"/>
        <v>120</v>
      </c>
    </row>
    <row r="61" spans="1:24" s="205" customFormat="1" x14ac:dyDescent="0.25">
      <c r="A61" s="210" t="s">
        <v>1975</v>
      </c>
      <c r="B61" s="210" t="s">
        <v>1972</v>
      </c>
      <c r="C61" s="210"/>
      <c r="D61" s="210" t="s">
        <v>1974</v>
      </c>
      <c r="E61" s="210"/>
      <c r="F61" s="210" t="s">
        <v>1924</v>
      </c>
      <c r="G61" s="204" t="str">
        <f t="shared" si="9"/>
        <v>5/6/2005</v>
      </c>
      <c r="H61" s="224">
        <v>5</v>
      </c>
      <c r="I61" s="224">
        <v>6</v>
      </c>
      <c r="J61" s="209">
        <v>2005</v>
      </c>
      <c r="K61" s="210" t="s">
        <v>1266</v>
      </c>
      <c r="L61" s="210">
        <v>1348</v>
      </c>
      <c r="M61" s="210" t="s">
        <v>649</v>
      </c>
      <c r="N61" s="214">
        <v>3997</v>
      </c>
      <c r="O61" s="214"/>
      <c r="Q61" s="205">
        <v>10</v>
      </c>
      <c r="R61" s="106">
        <f t="shared" si="10"/>
        <v>33.300000000000004</v>
      </c>
      <c r="S61" s="207">
        <f t="shared" si="13"/>
        <v>3796.2000000000003</v>
      </c>
      <c r="T61" s="207">
        <f t="shared" si="11"/>
        <v>200.79999999999973</v>
      </c>
      <c r="U61" s="205">
        <v>6278</v>
      </c>
      <c r="V61" s="216"/>
      <c r="W61" s="207"/>
      <c r="X61" s="219">
        <f t="shared" si="12"/>
        <v>114</v>
      </c>
    </row>
    <row r="62" spans="1:24" s="205" customFormat="1" x14ac:dyDescent="0.25">
      <c r="A62" s="210" t="s">
        <v>1973</v>
      </c>
      <c r="B62" s="210" t="s">
        <v>1972</v>
      </c>
      <c r="C62" s="210"/>
      <c r="D62" s="210" t="s">
        <v>1971</v>
      </c>
      <c r="E62" s="210"/>
      <c r="F62" s="210" t="s">
        <v>1924</v>
      </c>
      <c r="G62" s="204" t="str">
        <f t="shared" si="9"/>
        <v>4/8/2005</v>
      </c>
      <c r="H62" s="224">
        <v>4</v>
      </c>
      <c r="I62" s="224">
        <v>8</v>
      </c>
      <c r="J62" s="209">
        <v>2005</v>
      </c>
      <c r="K62" s="210" t="s">
        <v>1266</v>
      </c>
      <c r="L62" s="210">
        <v>1323</v>
      </c>
      <c r="M62" s="210" t="s">
        <v>649</v>
      </c>
      <c r="N62" s="214">
        <v>2986</v>
      </c>
      <c r="O62" s="214"/>
      <c r="Q62" s="205">
        <v>10</v>
      </c>
      <c r="R62" s="106">
        <f t="shared" si="10"/>
        <v>24.875</v>
      </c>
      <c r="S62" s="207">
        <f t="shared" si="13"/>
        <v>2786</v>
      </c>
      <c r="T62" s="207">
        <f t="shared" si="11"/>
        <v>200</v>
      </c>
      <c r="U62" s="205">
        <v>6089</v>
      </c>
      <c r="V62" s="216"/>
      <c r="W62" s="207"/>
      <c r="X62" s="219">
        <f t="shared" si="12"/>
        <v>112</v>
      </c>
    </row>
    <row r="63" spans="1:24" s="205" customFormat="1" x14ac:dyDescent="0.25">
      <c r="A63" s="210" t="s">
        <v>1970</v>
      </c>
      <c r="B63" s="210" t="s">
        <v>1946</v>
      </c>
      <c r="C63" s="210"/>
      <c r="D63" s="210" t="s">
        <v>1969</v>
      </c>
      <c r="E63" s="210"/>
      <c r="F63" s="210" t="s">
        <v>1910</v>
      </c>
      <c r="G63" s="204" t="str">
        <f t="shared" si="9"/>
        <v>12/12/2003</v>
      </c>
      <c r="H63" s="224">
        <v>12</v>
      </c>
      <c r="I63" s="224">
        <v>12</v>
      </c>
      <c r="J63" s="209">
        <v>2003</v>
      </c>
      <c r="K63" s="210" t="s">
        <v>30</v>
      </c>
      <c r="L63" s="210">
        <v>13742</v>
      </c>
      <c r="M63" s="210" t="s">
        <v>649</v>
      </c>
      <c r="N63" s="160">
        <v>5953</v>
      </c>
      <c r="O63" s="160"/>
      <c r="Q63" s="205">
        <v>10</v>
      </c>
      <c r="R63" s="106">
        <f t="shared" si="10"/>
        <v>49.6</v>
      </c>
      <c r="S63" s="207">
        <f t="shared" si="13"/>
        <v>5952</v>
      </c>
      <c r="T63" s="207">
        <f t="shared" si="11"/>
        <v>1</v>
      </c>
      <c r="U63" s="205">
        <v>2873</v>
      </c>
      <c r="V63" s="216"/>
      <c r="W63" s="207"/>
      <c r="X63" s="219">
        <f t="shared" si="12"/>
        <v>120</v>
      </c>
    </row>
    <row r="64" spans="1:24" s="205" customFormat="1" x14ac:dyDescent="0.25">
      <c r="A64" s="210" t="s">
        <v>1968</v>
      </c>
      <c r="B64" s="210" t="s">
        <v>1946</v>
      </c>
      <c r="C64" s="210"/>
      <c r="D64" s="210" t="s">
        <v>1967</v>
      </c>
      <c r="E64" s="210"/>
      <c r="F64" s="210" t="s">
        <v>1910</v>
      </c>
      <c r="G64" s="204" t="str">
        <f t="shared" si="9"/>
        <v>12/12/2003</v>
      </c>
      <c r="H64" s="224">
        <v>12</v>
      </c>
      <c r="I64" s="224">
        <v>12</v>
      </c>
      <c r="J64" s="209">
        <v>2003</v>
      </c>
      <c r="K64" s="210" t="s">
        <v>30</v>
      </c>
      <c r="L64" s="210">
        <v>13742</v>
      </c>
      <c r="M64" s="210" t="s">
        <v>649</v>
      </c>
      <c r="N64" s="160">
        <v>7938</v>
      </c>
      <c r="O64" s="160"/>
      <c r="Q64" s="205">
        <v>10</v>
      </c>
      <c r="R64" s="106">
        <f t="shared" si="10"/>
        <v>66.141666666666666</v>
      </c>
      <c r="S64" s="207">
        <f t="shared" si="13"/>
        <v>7937</v>
      </c>
      <c r="T64" s="207">
        <f t="shared" si="11"/>
        <v>1</v>
      </c>
      <c r="U64" s="205">
        <v>2873</v>
      </c>
      <c r="V64" s="216"/>
      <c r="W64" s="207"/>
      <c r="X64" s="219">
        <f t="shared" si="12"/>
        <v>120</v>
      </c>
    </row>
    <row r="65" spans="1:24" s="205" customFormat="1" x14ac:dyDescent="0.25">
      <c r="A65" s="210" t="s">
        <v>1966</v>
      </c>
      <c r="B65" s="210" t="s">
        <v>1946</v>
      </c>
      <c r="C65" s="210"/>
      <c r="D65" s="210" t="s">
        <v>1965</v>
      </c>
      <c r="E65" s="210"/>
      <c r="F65" s="210" t="s">
        <v>1910</v>
      </c>
      <c r="G65" s="204" t="str">
        <f t="shared" si="9"/>
        <v>12/12/2003</v>
      </c>
      <c r="H65" s="224">
        <v>12</v>
      </c>
      <c r="I65" s="224">
        <v>12</v>
      </c>
      <c r="J65" s="209">
        <v>2003</v>
      </c>
      <c r="K65" s="210" t="s">
        <v>30</v>
      </c>
      <c r="L65" s="210">
        <v>13742</v>
      </c>
      <c r="M65" s="210" t="s">
        <v>649</v>
      </c>
      <c r="N65" s="160">
        <v>7938</v>
      </c>
      <c r="O65" s="160"/>
      <c r="Q65" s="205">
        <v>10</v>
      </c>
      <c r="R65" s="106">
        <f t="shared" si="10"/>
        <v>66.141666666666666</v>
      </c>
      <c r="S65" s="207">
        <f t="shared" si="13"/>
        <v>7937</v>
      </c>
      <c r="T65" s="207">
        <f t="shared" si="11"/>
        <v>1</v>
      </c>
      <c r="U65" s="205">
        <v>2873</v>
      </c>
      <c r="V65" s="216"/>
      <c r="W65" s="207"/>
      <c r="X65" s="219">
        <f t="shared" si="12"/>
        <v>120</v>
      </c>
    </row>
    <row r="66" spans="1:24" s="205" customFormat="1" x14ac:dyDescent="0.25">
      <c r="A66" s="210" t="s">
        <v>1964</v>
      </c>
      <c r="B66" s="210" t="s">
        <v>1946</v>
      </c>
      <c r="C66" s="210"/>
      <c r="D66" s="210" t="s">
        <v>1963</v>
      </c>
      <c r="E66" s="210"/>
      <c r="F66" s="210" t="s">
        <v>1910</v>
      </c>
      <c r="G66" s="204" t="str">
        <f t="shared" si="9"/>
        <v>12/12/2003</v>
      </c>
      <c r="H66" s="224">
        <v>12</v>
      </c>
      <c r="I66" s="224">
        <v>12</v>
      </c>
      <c r="J66" s="209">
        <v>2003</v>
      </c>
      <c r="K66" s="210" t="s">
        <v>30</v>
      </c>
      <c r="L66" s="210">
        <v>13766</v>
      </c>
      <c r="M66" s="210" t="s">
        <v>649</v>
      </c>
      <c r="N66" s="214">
        <v>5194.8</v>
      </c>
      <c r="O66" s="214"/>
      <c r="Q66" s="205">
        <v>10</v>
      </c>
      <c r="R66" s="106">
        <f t="shared" si="10"/>
        <v>43.281666666666666</v>
      </c>
      <c r="S66" s="207">
        <f t="shared" si="13"/>
        <v>5193.8</v>
      </c>
      <c r="T66" s="207">
        <f t="shared" si="11"/>
        <v>1</v>
      </c>
      <c r="U66" s="205">
        <v>2773</v>
      </c>
      <c r="V66" s="216"/>
      <c r="W66" s="207"/>
      <c r="X66" s="219">
        <f t="shared" si="12"/>
        <v>120</v>
      </c>
    </row>
    <row r="67" spans="1:24" s="205" customFormat="1" x14ac:dyDescent="0.25">
      <c r="A67" s="210" t="s">
        <v>1962</v>
      </c>
      <c r="B67" s="210" t="s">
        <v>1946</v>
      </c>
      <c r="C67" s="210"/>
      <c r="D67" s="210" t="s">
        <v>1961</v>
      </c>
      <c r="E67" s="210"/>
      <c r="F67" s="210" t="s">
        <v>1910</v>
      </c>
      <c r="G67" s="204" t="str">
        <f t="shared" si="9"/>
        <v>12/12/2003</v>
      </c>
      <c r="H67" s="224">
        <v>12</v>
      </c>
      <c r="I67" s="224">
        <v>12</v>
      </c>
      <c r="J67" s="209">
        <v>2003</v>
      </c>
      <c r="K67" s="210" t="s">
        <v>30</v>
      </c>
      <c r="L67" s="210">
        <v>13742</v>
      </c>
      <c r="M67" s="210" t="s">
        <v>649</v>
      </c>
      <c r="N67" s="214">
        <v>10784</v>
      </c>
      <c r="O67" s="214"/>
      <c r="Q67" s="205">
        <v>10</v>
      </c>
      <c r="R67" s="106">
        <f t="shared" si="10"/>
        <v>89.858333333333334</v>
      </c>
      <c r="S67" s="207">
        <f t="shared" si="13"/>
        <v>10783</v>
      </c>
      <c r="T67" s="207">
        <f t="shared" si="11"/>
        <v>1</v>
      </c>
      <c r="U67" s="205">
        <v>2873</v>
      </c>
      <c r="V67" s="216"/>
      <c r="W67" s="207"/>
      <c r="X67" s="219">
        <f t="shared" si="12"/>
        <v>120</v>
      </c>
    </row>
    <row r="68" spans="1:24" s="205" customFormat="1" x14ac:dyDescent="0.25">
      <c r="A68" s="210" t="s">
        <v>1960</v>
      </c>
      <c r="B68" s="210" t="s">
        <v>1946</v>
      </c>
      <c r="C68" s="210"/>
      <c r="D68" s="210" t="s">
        <v>1959</v>
      </c>
      <c r="E68" s="210"/>
      <c r="F68" s="210" t="s">
        <v>1910</v>
      </c>
      <c r="G68" s="204" t="str">
        <f t="shared" si="9"/>
        <v>12/12/2003</v>
      </c>
      <c r="H68" s="224">
        <v>12</v>
      </c>
      <c r="I68" s="224">
        <v>12</v>
      </c>
      <c r="J68" s="209">
        <v>2003</v>
      </c>
      <c r="K68" s="210" t="s">
        <v>30</v>
      </c>
      <c r="L68" s="210">
        <v>13742</v>
      </c>
      <c r="M68" s="210" t="s">
        <v>649</v>
      </c>
      <c r="N68" s="214">
        <v>4607</v>
      </c>
      <c r="O68" s="214"/>
      <c r="Q68" s="205">
        <v>10</v>
      </c>
      <c r="R68" s="106">
        <f t="shared" si="10"/>
        <v>38.383333333333333</v>
      </c>
      <c r="S68" s="207">
        <f t="shared" si="13"/>
        <v>4606</v>
      </c>
      <c r="T68" s="207">
        <f t="shared" si="11"/>
        <v>1</v>
      </c>
      <c r="U68" s="205">
        <v>2873</v>
      </c>
      <c r="V68" s="216"/>
      <c r="W68" s="207"/>
      <c r="X68" s="219">
        <f t="shared" si="12"/>
        <v>120</v>
      </c>
    </row>
    <row r="69" spans="1:24" s="205" customFormat="1" x14ac:dyDescent="0.25">
      <c r="A69" s="210" t="s">
        <v>1958</v>
      </c>
      <c r="B69" s="210" t="s">
        <v>1946</v>
      </c>
      <c r="C69" s="210"/>
      <c r="D69" s="210" t="s">
        <v>1957</v>
      </c>
      <c r="E69" s="210"/>
      <c r="F69" s="210" t="s">
        <v>1910</v>
      </c>
      <c r="G69" s="204" t="str">
        <f t="shared" si="9"/>
        <v>19/12/2003</v>
      </c>
      <c r="H69" s="224">
        <v>19</v>
      </c>
      <c r="I69" s="224">
        <v>12</v>
      </c>
      <c r="J69" s="209">
        <v>2003</v>
      </c>
      <c r="K69" s="210" t="s">
        <v>30</v>
      </c>
      <c r="L69" s="210">
        <v>13766</v>
      </c>
      <c r="M69" s="210" t="s">
        <v>649</v>
      </c>
      <c r="N69" s="214">
        <v>5194.5600000000004</v>
      </c>
      <c r="O69" s="214"/>
      <c r="Q69" s="205">
        <v>10</v>
      </c>
      <c r="R69" s="106">
        <f t="shared" si="10"/>
        <v>43.279666666666664</v>
      </c>
      <c r="S69" s="207">
        <f t="shared" si="13"/>
        <v>5193.5599999999995</v>
      </c>
      <c r="T69" s="207">
        <f t="shared" si="11"/>
        <v>1.0000000000009095</v>
      </c>
      <c r="U69" s="205">
        <v>2773</v>
      </c>
      <c r="V69" s="216"/>
      <c r="W69" s="207"/>
      <c r="X69" s="219">
        <f t="shared" si="12"/>
        <v>120</v>
      </c>
    </row>
    <row r="70" spans="1:24" s="205" customFormat="1" x14ac:dyDescent="0.25">
      <c r="A70" s="210" t="s">
        <v>1956</v>
      </c>
      <c r="B70" s="210" t="s">
        <v>1946</v>
      </c>
      <c r="C70" s="210"/>
      <c r="D70" s="210" t="s">
        <v>1954</v>
      </c>
      <c r="E70" s="210"/>
      <c r="F70" s="210" t="s">
        <v>1906</v>
      </c>
      <c r="G70" s="204" t="str">
        <f t="shared" si="9"/>
        <v>9/12/2003</v>
      </c>
      <c r="H70" s="224">
        <v>9</v>
      </c>
      <c r="I70" s="224">
        <v>12</v>
      </c>
      <c r="J70" s="209">
        <v>2003</v>
      </c>
      <c r="K70" s="210" t="s">
        <v>30</v>
      </c>
      <c r="L70" s="210">
        <v>13766</v>
      </c>
      <c r="M70" s="210" t="s">
        <v>649</v>
      </c>
      <c r="N70" s="214">
        <v>5194.8</v>
      </c>
      <c r="O70" s="214"/>
      <c r="Q70" s="205">
        <v>10</v>
      </c>
      <c r="R70" s="106">
        <f t="shared" si="10"/>
        <v>43.281666666666666</v>
      </c>
      <c r="S70" s="207">
        <f t="shared" si="13"/>
        <v>5193.8</v>
      </c>
      <c r="T70" s="207">
        <f t="shared" si="11"/>
        <v>1</v>
      </c>
      <c r="U70" s="205">
        <v>2773</v>
      </c>
      <c r="V70" s="216"/>
      <c r="W70" s="207"/>
      <c r="X70" s="219">
        <f t="shared" si="12"/>
        <v>120</v>
      </c>
    </row>
    <row r="71" spans="1:24" s="205" customFormat="1" x14ac:dyDescent="0.25">
      <c r="A71" s="210" t="s">
        <v>1955</v>
      </c>
      <c r="B71" s="210" t="s">
        <v>1946</v>
      </c>
      <c r="C71" s="210"/>
      <c r="D71" s="210" t="s">
        <v>1954</v>
      </c>
      <c r="E71" s="210"/>
      <c r="F71" s="210" t="s">
        <v>1906</v>
      </c>
      <c r="G71" s="204" t="str">
        <f t="shared" si="9"/>
        <v>9/12/2003</v>
      </c>
      <c r="H71" s="224">
        <v>9</v>
      </c>
      <c r="I71" s="224">
        <v>12</v>
      </c>
      <c r="J71" s="209">
        <v>2003</v>
      </c>
      <c r="K71" s="210" t="s">
        <v>30</v>
      </c>
      <c r="L71" s="210">
        <v>13766</v>
      </c>
      <c r="M71" s="210" t="s">
        <v>649</v>
      </c>
      <c r="N71" s="214">
        <v>5192.32</v>
      </c>
      <c r="O71" s="214"/>
      <c r="Q71" s="205">
        <v>10</v>
      </c>
      <c r="R71" s="106">
        <f t="shared" si="10"/>
        <v>43.260999999999996</v>
      </c>
      <c r="S71" s="207">
        <f t="shared" si="13"/>
        <v>5191.32</v>
      </c>
      <c r="T71" s="207">
        <f t="shared" si="11"/>
        <v>1</v>
      </c>
      <c r="U71" s="205">
        <v>2773</v>
      </c>
      <c r="V71" s="216"/>
      <c r="W71" s="207"/>
      <c r="X71" s="219">
        <f t="shared" si="12"/>
        <v>120</v>
      </c>
    </row>
    <row r="72" spans="1:24" s="205" customFormat="1" x14ac:dyDescent="0.25">
      <c r="A72" s="210" t="s">
        <v>1953</v>
      </c>
      <c r="B72" s="210" t="s">
        <v>1946</v>
      </c>
      <c r="C72" s="210"/>
      <c r="D72" s="210" t="s">
        <v>1952</v>
      </c>
      <c r="E72" s="210"/>
      <c r="F72" s="210" t="s">
        <v>1906</v>
      </c>
      <c r="G72" s="204" t="str">
        <f t="shared" si="9"/>
        <v>19/12/2003</v>
      </c>
      <c r="H72" s="224">
        <v>19</v>
      </c>
      <c r="I72" s="224">
        <v>12</v>
      </c>
      <c r="J72" s="209">
        <v>2003</v>
      </c>
      <c r="K72" s="210" t="s">
        <v>30</v>
      </c>
      <c r="L72" s="210">
        <v>13767</v>
      </c>
      <c r="M72" s="210" t="s">
        <v>649</v>
      </c>
      <c r="N72" s="214">
        <v>5193.76</v>
      </c>
      <c r="O72" s="214"/>
      <c r="Q72" s="205">
        <v>10</v>
      </c>
      <c r="R72" s="106">
        <f t="shared" si="10"/>
        <v>43.273000000000003</v>
      </c>
      <c r="S72" s="207">
        <f t="shared" si="13"/>
        <v>5192.76</v>
      </c>
      <c r="T72" s="207">
        <f t="shared" si="11"/>
        <v>1</v>
      </c>
      <c r="V72" s="216"/>
      <c r="W72" s="207"/>
      <c r="X72" s="219">
        <f t="shared" si="12"/>
        <v>120</v>
      </c>
    </row>
    <row r="73" spans="1:24" s="205" customFormat="1" x14ac:dyDescent="0.25">
      <c r="A73" s="210" t="s">
        <v>1951</v>
      </c>
      <c r="B73" s="210" t="s">
        <v>1946</v>
      </c>
      <c r="C73" s="210"/>
      <c r="D73" s="210" t="s">
        <v>1945</v>
      </c>
      <c r="E73" s="210"/>
      <c r="F73" s="210" t="s">
        <v>1906</v>
      </c>
      <c r="G73" s="204" t="str">
        <f t="shared" si="9"/>
        <v>19/12/2003</v>
      </c>
      <c r="H73" s="224">
        <v>19</v>
      </c>
      <c r="I73" s="224">
        <v>12</v>
      </c>
      <c r="J73" s="209">
        <v>2003</v>
      </c>
      <c r="K73" s="210" t="s">
        <v>30</v>
      </c>
      <c r="L73" s="210">
        <v>13767</v>
      </c>
      <c r="M73" s="210" t="s">
        <v>649</v>
      </c>
      <c r="N73" s="214">
        <v>5193</v>
      </c>
      <c r="O73" s="214"/>
      <c r="Q73" s="205">
        <v>10</v>
      </c>
      <c r="R73" s="106">
        <f t="shared" si="10"/>
        <v>43.266666666666673</v>
      </c>
      <c r="S73" s="207">
        <f t="shared" si="13"/>
        <v>5192.0000000000009</v>
      </c>
      <c r="T73" s="207">
        <f t="shared" si="11"/>
        <v>0.99999999999909051</v>
      </c>
      <c r="V73" s="216"/>
      <c r="W73" s="207"/>
      <c r="X73" s="219">
        <f t="shared" si="12"/>
        <v>120</v>
      </c>
    </row>
    <row r="74" spans="1:24" s="205" customFormat="1" x14ac:dyDescent="0.25">
      <c r="A74" s="210" t="s">
        <v>1950</v>
      </c>
      <c r="B74" s="210" t="s">
        <v>1946</v>
      </c>
      <c r="C74" s="210"/>
      <c r="D74" s="210" t="s">
        <v>1945</v>
      </c>
      <c r="E74" s="210"/>
      <c r="F74" s="210" t="s">
        <v>1906</v>
      </c>
      <c r="G74" s="204" t="str">
        <f t="shared" si="9"/>
        <v>19/12/2003</v>
      </c>
      <c r="H74" s="224">
        <v>19</v>
      </c>
      <c r="I74" s="224">
        <v>12</v>
      </c>
      <c r="J74" s="209">
        <v>2003</v>
      </c>
      <c r="K74" s="210" t="s">
        <v>30</v>
      </c>
      <c r="L74" s="210">
        <v>13767</v>
      </c>
      <c r="M74" s="210" t="s">
        <v>649</v>
      </c>
      <c r="N74" s="214">
        <v>5192.32</v>
      </c>
      <c r="O74" s="214"/>
      <c r="Q74" s="205">
        <v>10</v>
      </c>
      <c r="R74" s="106">
        <f t="shared" si="10"/>
        <v>43.260999999999996</v>
      </c>
      <c r="S74" s="207">
        <f t="shared" si="13"/>
        <v>5191.32</v>
      </c>
      <c r="T74" s="207">
        <f t="shared" si="11"/>
        <v>1</v>
      </c>
      <c r="V74" s="216"/>
      <c r="W74" s="207"/>
      <c r="X74" s="219">
        <f t="shared" si="12"/>
        <v>120</v>
      </c>
    </row>
    <row r="75" spans="1:24" s="205" customFormat="1" x14ac:dyDescent="0.25">
      <c r="A75" s="210" t="s">
        <v>1949</v>
      </c>
      <c r="B75" s="210" t="s">
        <v>1946</v>
      </c>
      <c r="C75" s="210"/>
      <c r="D75" s="210" t="s">
        <v>1945</v>
      </c>
      <c r="E75" s="210"/>
      <c r="F75" s="210" t="s">
        <v>1906</v>
      </c>
      <c r="G75" s="204" t="str">
        <f t="shared" si="9"/>
        <v>19/12/2003</v>
      </c>
      <c r="H75" s="224">
        <v>19</v>
      </c>
      <c r="I75" s="224">
        <v>12</v>
      </c>
      <c r="J75" s="209">
        <v>2003</v>
      </c>
      <c r="K75" s="210" t="s">
        <v>30</v>
      </c>
      <c r="L75" s="210">
        <v>13767</v>
      </c>
      <c r="M75" s="210" t="s">
        <v>649</v>
      </c>
      <c r="N75" s="214">
        <v>5193</v>
      </c>
      <c r="O75" s="214"/>
      <c r="Q75" s="205">
        <v>10</v>
      </c>
      <c r="R75" s="106">
        <f t="shared" si="10"/>
        <v>43.266666666666673</v>
      </c>
      <c r="S75" s="207">
        <f t="shared" si="13"/>
        <v>5192.0000000000009</v>
      </c>
      <c r="T75" s="207">
        <f t="shared" si="11"/>
        <v>0.99999999999909051</v>
      </c>
      <c r="V75" s="216"/>
      <c r="W75" s="207"/>
      <c r="X75" s="219">
        <f t="shared" si="12"/>
        <v>120</v>
      </c>
    </row>
    <row r="76" spans="1:24" s="205" customFormat="1" x14ac:dyDescent="0.25">
      <c r="A76" s="210" t="s">
        <v>1948</v>
      </c>
      <c r="B76" s="210" t="s">
        <v>1946</v>
      </c>
      <c r="C76" s="210"/>
      <c r="D76" s="210" t="s">
        <v>1945</v>
      </c>
      <c r="E76" s="210"/>
      <c r="F76" s="210" t="s">
        <v>1906</v>
      </c>
      <c r="G76" s="204" t="str">
        <f t="shared" si="9"/>
        <v>19/12/2003</v>
      </c>
      <c r="H76" s="224">
        <v>19</v>
      </c>
      <c r="I76" s="224">
        <v>12</v>
      </c>
      <c r="J76" s="209">
        <v>2003</v>
      </c>
      <c r="K76" s="210" t="s">
        <v>30</v>
      </c>
      <c r="L76" s="210">
        <v>13767</v>
      </c>
      <c r="M76" s="210" t="s">
        <v>649</v>
      </c>
      <c r="N76" s="214">
        <v>5193</v>
      </c>
      <c r="O76" s="214"/>
      <c r="Q76" s="205">
        <v>10</v>
      </c>
      <c r="R76" s="106">
        <f t="shared" si="10"/>
        <v>43.266666666666673</v>
      </c>
      <c r="S76" s="207">
        <f t="shared" si="13"/>
        <v>5192.0000000000009</v>
      </c>
      <c r="T76" s="207">
        <f t="shared" si="11"/>
        <v>0.99999999999909051</v>
      </c>
      <c r="V76" s="216"/>
      <c r="W76" s="207"/>
      <c r="X76" s="219">
        <f t="shared" si="12"/>
        <v>120</v>
      </c>
    </row>
    <row r="77" spans="1:24" s="205" customFormat="1" x14ac:dyDescent="0.25">
      <c r="A77" s="210" t="s">
        <v>1947</v>
      </c>
      <c r="B77" s="210" t="s">
        <v>1946</v>
      </c>
      <c r="C77" s="210"/>
      <c r="D77" s="210" t="s">
        <v>1945</v>
      </c>
      <c r="E77" s="210"/>
      <c r="F77" s="210" t="s">
        <v>1906</v>
      </c>
      <c r="G77" s="204" t="str">
        <f t="shared" si="9"/>
        <v>19/12/2003</v>
      </c>
      <c r="H77" s="224">
        <v>19</v>
      </c>
      <c r="I77" s="224">
        <v>12</v>
      </c>
      <c r="J77" s="209">
        <v>2003</v>
      </c>
      <c r="K77" s="210" t="s">
        <v>30</v>
      </c>
      <c r="L77" s="210">
        <v>13767</v>
      </c>
      <c r="M77" s="210" t="s">
        <v>649</v>
      </c>
      <c r="N77" s="214">
        <v>5193</v>
      </c>
      <c r="O77" s="214"/>
      <c r="Q77" s="205">
        <v>10</v>
      </c>
      <c r="R77" s="106">
        <f t="shared" si="10"/>
        <v>43.266666666666673</v>
      </c>
      <c r="S77" s="207">
        <f t="shared" si="13"/>
        <v>5192.0000000000009</v>
      </c>
      <c r="T77" s="207">
        <f t="shared" si="11"/>
        <v>0.99999999999909051</v>
      </c>
      <c r="V77" s="216"/>
      <c r="W77" s="207"/>
      <c r="X77" s="219">
        <f t="shared" si="12"/>
        <v>120</v>
      </c>
    </row>
    <row r="78" spans="1:24" s="205" customFormat="1" x14ac:dyDescent="0.25">
      <c r="A78" s="210" t="s">
        <v>1944</v>
      </c>
      <c r="B78" s="210" t="s">
        <v>1904</v>
      </c>
      <c r="C78" s="210"/>
      <c r="D78" s="210" t="s">
        <v>1943</v>
      </c>
      <c r="E78" s="210"/>
      <c r="F78" s="210" t="s">
        <v>1906</v>
      </c>
      <c r="G78" s="204" t="str">
        <f t="shared" si="9"/>
        <v>21/11/2003</v>
      </c>
      <c r="H78" s="224">
        <v>21</v>
      </c>
      <c r="I78" s="224">
        <v>11</v>
      </c>
      <c r="J78" s="209">
        <v>2003</v>
      </c>
      <c r="K78" s="210" t="s">
        <v>30</v>
      </c>
      <c r="L78" s="210">
        <v>13675</v>
      </c>
      <c r="M78" s="210" t="s">
        <v>649</v>
      </c>
      <c r="N78" s="214">
        <v>2268.0100000000002</v>
      </c>
      <c r="O78" s="214"/>
      <c r="Q78" s="205">
        <v>10</v>
      </c>
      <c r="R78" s="106">
        <f t="shared" si="10"/>
        <v>18.891750000000002</v>
      </c>
      <c r="S78" s="207">
        <f t="shared" si="13"/>
        <v>2267.0100000000002</v>
      </c>
      <c r="T78" s="207">
        <f t="shared" si="11"/>
        <v>1</v>
      </c>
      <c r="U78" s="205">
        <v>2459</v>
      </c>
      <c r="V78" s="216"/>
      <c r="W78" s="207"/>
      <c r="X78" s="219">
        <f t="shared" si="12"/>
        <v>120</v>
      </c>
    </row>
    <row r="79" spans="1:24" s="205" customFormat="1" x14ac:dyDescent="0.25">
      <c r="A79" s="210" t="s">
        <v>1942</v>
      </c>
      <c r="B79" s="210" t="s">
        <v>1904</v>
      </c>
      <c r="C79" s="210"/>
      <c r="D79" s="210" t="s">
        <v>1941</v>
      </c>
      <c r="E79" s="210"/>
      <c r="F79" s="210" t="s">
        <v>1906</v>
      </c>
      <c r="G79" s="204" t="str">
        <f t="shared" si="9"/>
        <v>21/11/2003</v>
      </c>
      <c r="H79" s="224">
        <v>21</v>
      </c>
      <c r="I79" s="224">
        <v>11</v>
      </c>
      <c r="J79" s="209">
        <v>2003</v>
      </c>
      <c r="K79" s="210" t="s">
        <v>30</v>
      </c>
      <c r="L79" s="210">
        <v>13675</v>
      </c>
      <c r="M79" s="210" t="s">
        <v>649</v>
      </c>
      <c r="N79" s="214">
        <v>4475.0600000000004</v>
      </c>
      <c r="O79" s="214"/>
      <c r="Q79" s="205">
        <v>10</v>
      </c>
      <c r="R79" s="106">
        <f t="shared" si="10"/>
        <v>37.283833333333341</v>
      </c>
      <c r="S79" s="207">
        <f t="shared" si="13"/>
        <v>4474.0600000000013</v>
      </c>
      <c r="T79" s="207">
        <f t="shared" si="11"/>
        <v>0.99999999999909051</v>
      </c>
      <c r="U79" s="205">
        <v>2459</v>
      </c>
      <c r="V79" s="216"/>
      <c r="W79" s="207"/>
      <c r="X79" s="219">
        <f t="shared" si="12"/>
        <v>120</v>
      </c>
    </row>
    <row r="80" spans="1:24" s="205" customFormat="1" x14ac:dyDescent="0.25">
      <c r="A80" s="210" t="s">
        <v>1940</v>
      </c>
      <c r="B80" s="210" t="s">
        <v>1904</v>
      </c>
      <c r="C80" s="210"/>
      <c r="D80" s="210" t="s">
        <v>1939</v>
      </c>
      <c r="E80" s="210"/>
      <c r="F80" s="210" t="s">
        <v>1937</v>
      </c>
      <c r="G80" s="204" t="str">
        <f t="shared" si="9"/>
        <v>10/5/2004</v>
      </c>
      <c r="H80" s="224">
        <v>10</v>
      </c>
      <c r="I80" s="224">
        <v>5</v>
      </c>
      <c r="J80" s="209">
        <v>2004</v>
      </c>
      <c r="K80" s="210" t="s">
        <v>30</v>
      </c>
      <c r="L80" s="210">
        <v>14287</v>
      </c>
      <c r="M80" s="210" t="s">
        <v>649</v>
      </c>
      <c r="N80" s="214">
        <v>4500</v>
      </c>
      <c r="O80" s="214"/>
      <c r="Q80" s="205">
        <v>10</v>
      </c>
      <c r="R80" s="106">
        <f t="shared" si="10"/>
        <v>37.491666666666667</v>
      </c>
      <c r="S80" s="207">
        <f t="shared" si="13"/>
        <v>4499</v>
      </c>
      <c r="T80" s="207">
        <f t="shared" si="11"/>
        <v>1</v>
      </c>
      <c r="U80" s="205">
        <v>4738</v>
      </c>
      <c r="V80" s="216"/>
      <c r="W80" s="207"/>
      <c r="X80" s="219">
        <f t="shared" si="12"/>
        <v>120</v>
      </c>
    </row>
    <row r="81" spans="1:24" s="205" customFormat="1" x14ac:dyDescent="0.25">
      <c r="A81" s="210" t="s">
        <v>427</v>
      </c>
      <c r="B81" s="210" t="s">
        <v>1904</v>
      </c>
      <c r="C81" s="210"/>
      <c r="D81" s="210" t="s">
        <v>1938</v>
      </c>
      <c r="E81" s="210"/>
      <c r="F81" s="210" t="s">
        <v>1937</v>
      </c>
      <c r="G81" s="204" t="str">
        <f t="shared" si="9"/>
        <v>21/11/2003</v>
      </c>
      <c r="H81" s="224">
        <v>21</v>
      </c>
      <c r="I81" s="224">
        <v>11</v>
      </c>
      <c r="J81" s="209">
        <v>2003</v>
      </c>
      <c r="K81" s="210" t="s">
        <v>30</v>
      </c>
      <c r="L81" s="210">
        <v>13675</v>
      </c>
      <c r="M81" s="210" t="s">
        <v>649</v>
      </c>
      <c r="N81" s="214">
        <v>2268.0700000000002</v>
      </c>
      <c r="O81" s="214"/>
      <c r="Q81" s="205">
        <v>10</v>
      </c>
      <c r="R81" s="106">
        <f t="shared" si="10"/>
        <v>18.892250000000001</v>
      </c>
      <c r="S81" s="207">
        <f t="shared" si="13"/>
        <v>2267.0700000000002</v>
      </c>
      <c r="T81" s="207">
        <f t="shared" si="11"/>
        <v>1</v>
      </c>
      <c r="U81" s="205">
        <v>2459</v>
      </c>
      <c r="V81" s="216"/>
      <c r="W81" s="207"/>
      <c r="X81" s="219">
        <f t="shared" si="12"/>
        <v>120</v>
      </c>
    </row>
    <row r="82" spans="1:24" s="205" customFormat="1" x14ac:dyDescent="0.25">
      <c r="A82" s="210" t="s">
        <v>1936</v>
      </c>
      <c r="B82" s="210" t="s">
        <v>1904</v>
      </c>
      <c r="C82" s="210"/>
      <c r="D82" s="210" t="s">
        <v>1935</v>
      </c>
      <c r="E82" s="210"/>
      <c r="F82" s="210" t="s">
        <v>1924</v>
      </c>
      <c r="G82" s="204" t="str">
        <f t="shared" si="9"/>
        <v>4/8/2005</v>
      </c>
      <c r="H82" s="224">
        <v>4</v>
      </c>
      <c r="I82" s="224">
        <v>8</v>
      </c>
      <c r="J82" s="209">
        <v>2005</v>
      </c>
      <c r="K82" s="210" t="s">
        <v>1266</v>
      </c>
      <c r="L82" s="210">
        <v>1323</v>
      </c>
      <c r="M82" s="210" t="s">
        <v>649</v>
      </c>
      <c r="N82" s="214">
        <v>3976</v>
      </c>
      <c r="O82" s="214"/>
      <c r="Q82" s="205">
        <v>10</v>
      </c>
      <c r="R82" s="106">
        <f t="shared" si="10"/>
        <v>33.125</v>
      </c>
      <c r="S82" s="207">
        <f t="shared" si="13"/>
        <v>3710</v>
      </c>
      <c r="T82" s="207">
        <f t="shared" si="11"/>
        <v>266</v>
      </c>
      <c r="U82" s="205">
        <v>6089</v>
      </c>
      <c r="V82" s="216"/>
      <c r="W82" s="207"/>
      <c r="X82" s="219">
        <f t="shared" si="12"/>
        <v>112</v>
      </c>
    </row>
    <row r="83" spans="1:24" s="205" customFormat="1" x14ac:dyDescent="0.25">
      <c r="A83" s="210" t="s">
        <v>1934</v>
      </c>
      <c r="B83" s="210" t="s">
        <v>1904</v>
      </c>
      <c r="C83" s="210"/>
      <c r="D83" s="210" t="s">
        <v>1933</v>
      </c>
      <c r="E83" s="210"/>
      <c r="F83" s="210" t="s">
        <v>1906</v>
      </c>
      <c r="G83" s="204" t="str">
        <f t="shared" si="9"/>
        <v>21/11/2003</v>
      </c>
      <c r="H83" s="224">
        <v>21</v>
      </c>
      <c r="I83" s="224">
        <v>11</v>
      </c>
      <c r="J83" s="209">
        <v>2003</v>
      </c>
      <c r="K83" s="210" t="s">
        <v>30</v>
      </c>
      <c r="L83" s="210">
        <v>13675</v>
      </c>
      <c r="M83" s="210" t="s">
        <v>649</v>
      </c>
      <c r="N83" s="214">
        <v>4475.0600000000004</v>
      </c>
      <c r="O83" s="214"/>
      <c r="Q83" s="205">
        <v>10</v>
      </c>
      <c r="R83" s="106">
        <f t="shared" si="10"/>
        <v>37.283833333333341</v>
      </c>
      <c r="S83" s="207">
        <f t="shared" si="13"/>
        <v>4474.0600000000013</v>
      </c>
      <c r="T83" s="207">
        <f t="shared" si="11"/>
        <v>0.99999999999909051</v>
      </c>
      <c r="U83" s="205">
        <v>2459</v>
      </c>
      <c r="V83" s="216"/>
      <c r="W83" s="207"/>
      <c r="X83" s="219">
        <f t="shared" si="12"/>
        <v>120</v>
      </c>
    </row>
    <row r="84" spans="1:24" s="205" customFormat="1" x14ac:dyDescent="0.25">
      <c r="A84" s="210" t="s">
        <v>1932</v>
      </c>
      <c r="B84" s="210" t="s">
        <v>1904</v>
      </c>
      <c r="C84" s="210"/>
      <c r="D84" s="210" t="s">
        <v>1929</v>
      </c>
      <c r="E84" s="210"/>
      <c r="F84" s="210" t="s">
        <v>1906</v>
      </c>
      <c r="G84" s="204" t="str">
        <f t="shared" si="9"/>
        <v>21/11/2003</v>
      </c>
      <c r="H84" s="224">
        <v>21</v>
      </c>
      <c r="I84" s="224">
        <v>11</v>
      </c>
      <c r="J84" s="209">
        <v>2003</v>
      </c>
      <c r="K84" s="210" t="s">
        <v>30</v>
      </c>
      <c r="L84" s="210">
        <v>13675</v>
      </c>
      <c r="M84" s="210" t="s">
        <v>649</v>
      </c>
      <c r="N84" s="214">
        <v>4475.12</v>
      </c>
      <c r="O84" s="214"/>
      <c r="Q84" s="205">
        <v>10</v>
      </c>
      <c r="R84" s="106">
        <f t="shared" si="10"/>
        <v>37.284333333333329</v>
      </c>
      <c r="S84" s="207">
        <f t="shared" si="13"/>
        <v>4474.12</v>
      </c>
      <c r="T84" s="207">
        <f t="shared" si="11"/>
        <v>1</v>
      </c>
      <c r="U84" s="205">
        <v>2459</v>
      </c>
      <c r="V84" s="216"/>
      <c r="W84" s="207"/>
      <c r="X84" s="219">
        <f t="shared" si="12"/>
        <v>120</v>
      </c>
    </row>
    <row r="85" spans="1:24" s="205" customFormat="1" x14ac:dyDescent="0.25">
      <c r="A85" s="210" t="s">
        <v>1931</v>
      </c>
      <c r="B85" s="210" t="s">
        <v>1904</v>
      </c>
      <c r="C85" s="210"/>
      <c r="D85" s="210" t="s">
        <v>1929</v>
      </c>
      <c r="E85" s="210"/>
      <c r="F85" s="210" t="s">
        <v>1906</v>
      </c>
      <c r="G85" s="204" t="str">
        <f t="shared" si="9"/>
        <v>21/11/2003</v>
      </c>
      <c r="H85" s="224">
        <v>21</v>
      </c>
      <c r="I85" s="224">
        <v>11</v>
      </c>
      <c r="J85" s="209">
        <v>2003</v>
      </c>
      <c r="K85" s="210" t="s">
        <v>30</v>
      </c>
      <c r="L85" s="210">
        <v>13675</v>
      </c>
      <c r="M85" s="210" t="s">
        <v>649</v>
      </c>
      <c r="N85" s="214">
        <v>4475.12</v>
      </c>
      <c r="O85" s="214"/>
      <c r="Q85" s="205">
        <v>10</v>
      </c>
      <c r="R85" s="106">
        <f t="shared" si="10"/>
        <v>37.284333333333329</v>
      </c>
      <c r="S85" s="207">
        <f t="shared" si="13"/>
        <v>4474.12</v>
      </c>
      <c r="T85" s="207">
        <f t="shared" si="11"/>
        <v>1</v>
      </c>
      <c r="U85" s="205">
        <v>2459</v>
      </c>
      <c r="V85" s="216"/>
      <c r="W85" s="207"/>
      <c r="X85" s="219">
        <f t="shared" si="12"/>
        <v>120</v>
      </c>
    </row>
    <row r="86" spans="1:24" s="205" customFormat="1" x14ac:dyDescent="0.25">
      <c r="A86" s="210" t="s">
        <v>1930</v>
      </c>
      <c r="B86" s="210" t="s">
        <v>1904</v>
      </c>
      <c r="C86" s="210"/>
      <c r="D86" s="210" t="s">
        <v>1929</v>
      </c>
      <c r="E86" s="210"/>
      <c r="F86" s="210" t="s">
        <v>1906</v>
      </c>
      <c r="G86" s="204" t="str">
        <f t="shared" si="9"/>
        <v>21/11/2003</v>
      </c>
      <c r="H86" s="224">
        <v>21</v>
      </c>
      <c r="I86" s="224">
        <v>11</v>
      </c>
      <c r="J86" s="209">
        <v>2003</v>
      </c>
      <c r="K86" s="210" t="s">
        <v>30</v>
      </c>
      <c r="L86" s="210">
        <v>13675</v>
      </c>
      <c r="M86" s="210" t="s">
        <v>649</v>
      </c>
      <c r="N86" s="214">
        <v>4475.12</v>
      </c>
      <c r="O86" s="214"/>
      <c r="Q86" s="205">
        <v>10</v>
      </c>
      <c r="R86" s="106">
        <f t="shared" si="10"/>
        <v>37.284333333333329</v>
      </c>
      <c r="S86" s="207">
        <f t="shared" si="13"/>
        <v>4474.12</v>
      </c>
      <c r="T86" s="207">
        <f t="shared" si="11"/>
        <v>1</v>
      </c>
      <c r="U86" s="205">
        <v>2459</v>
      </c>
      <c r="V86" s="216"/>
      <c r="W86" s="207"/>
      <c r="X86" s="219">
        <f t="shared" si="12"/>
        <v>120</v>
      </c>
    </row>
    <row r="87" spans="1:24" s="205" customFormat="1" x14ac:dyDescent="0.25">
      <c r="A87" s="210" t="s">
        <v>1928</v>
      </c>
      <c r="B87" s="210" t="s">
        <v>1904</v>
      </c>
      <c r="C87" s="210"/>
      <c r="D87" s="210" t="s">
        <v>1927</v>
      </c>
      <c r="E87" s="210"/>
      <c r="F87" s="210" t="s">
        <v>1924</v>
      </c>
      <c r="G87" s="204" t="str">
        <f t="shared" si="9"/>
        <v>4/8/2005</v>
      </c>
      <c r="H87" s="224">
        <v>4</v>
      </c>
      <c r="I87" s="224">
        <v>8</v>
      </c>
      <c r="J87" s="209">
        <v>2005</v>
      </c>
      <c r="K87" s="210" t="s">
        <v>1266</v>
      </c>
      <c r="L87" s="210">
        <v>1323</v>
      </c>
      <c r="M87" s="210" t="s">
        <v>649</v>
      </c>
      <c r="N87" s="214">
        <v>3997</v>
      </c>
      <c r="O87" s="214"/>
      <c r="Q87" s="205">
        <v>10</v>
      </c>
      <c r="R87" s="106">
        <f t="shared" si="10"/>
        <v>33.300000000000004</v>
      </c>
      <c r="S87" s="207">
        <f t="shared" si="13"/>
        <v>3729.6000000000004</v>
      </c>
      <c r="T87" s="207">
        <f t="shared" si="11"/>
        <v>267.39999999999964</v>
      </c>
      <c r="U87" s="205">
        <v>6089</v>
      </c>
      <c r="V87" s="216"/>
      <c r="W87" s="207"/>
      <c r="X87" s="219">
        <f t="shared" si="12"/>
        <v>112</v>
      </c>
    </row>
    <row r="88" spans="1:24" s="205" customFormat="1" x14ac:dyDescent="0.25">
      <c r="A88" s="210" t="s">
        <v>1926</v>
      </c>
      <c r="B88" s="210" t="s">
        <v>1904</v>
      </c>
      <c r="C88" s="210"/>
      <c r="D88" s="210" t="s">
        <v>1925</v>
      </c>
      <c r="E88" s="210"/>
      <c r="F88" s="210" t="s">
        <v>1924</v>
      </c>
      <c r="G88" s="204" t="str">
        <f t="shared" si="9"/>
        <v>4/8/2005</v>
      </c>
      <c r="H88" s="224">
        <v>4</v>
      </c>
      <c r="I88" s="224">
        <v>8</v>
      </c>
      <c r="J88" s="209">
        <v>2005</v>
      </c>
      <c r="K88" s="210" t="s">
        <v>1266</v>
      </c>
      <c r="L88" s="210">
        <v>1323</v>
      </c>
      <c r="M88" s="210" t="s">
        <v>649</v>
      </c>
      <c r="N88" s="214">
        <v>2986</v>
      </c>
      <c r="O88" s="214"/>
      <c r="Q88" s="205">
        <v>10</v>
      </c>
      <c r="R88" s="106">
        <f t="shared" si="10"/>
        <v>24.875</v>
      </c>
      <c r="S88" s="207">
        <f t="shared" si="13"/>
        <v>2786</v>
      </c>
      <c r="T88" s="207">
        <f t="shared" si="11"/>
        <v>200</v>
      </c>
      <c r="U88" s="205">
        <v>6089</v>
      </c>
      <c r="V88" s="216"/>
      <c r="W88" s="207"/>
      <c r="X88" s="219">
        <f t="shared" si="12"/>
        <v>112</v>
      </c>
    </row>
    <row r="89" spans="1:24" s="205" customFormat="1" x14ac:dyDescent="0.25">
      <c r="A89" s="210" t="s">
        <v>1923</v>
      </c>
      <c r="B89" s="210" t="s">
        <v>1904</v>
      </c>
      <c r="C89" s="210"/>
      <c r="D89" s="210" t="s">
        <v>1922</v>
      </c>
      <c r="E89" s="210"/>
      <c r="F89" s="210" t="s">
        <v>1906</v>
      </c>
      <c r="G89" s="204" t="str">
        <f t="shared" si="9"/>
        <v>21/11/2003</v>
      </c>
      <c r="H89" s="224">
        <v>21</v>
      </c>
      <c r="I89" s="224">
        <v>11</v>
      </c>
      <c r="J89" s="209">
        <v>2003</v>
      </c>
      <c r="K89" s="210" t="s">
        <v>30</v>
      </c>
      <c r="L89" s="210">
        <v>13675</v>
      </c>
      <c r="M89" s="210" t="s">
        <v>649</v>
      </c>
      <c r="N89" s="214">
        <v>5985</v>
      </c>
      <c r="O89" s="214"/>
      <c r="Q89" s="205">
        <v>10</v>
      </c>
      <c r="R89" s="106">
        <f t="shared" si="10"/>
        <v>49.866666666666667</v>
      </c>
      <c r="S89" s="207">
        <f t="shared" si="13"/>
        <v>5984</v>
      </c>
      <c r="T89" s="207">
        <f t="shared" si="11"/>
        <v>1</v>
      </c>
      <c r="U89" s="205">
        <v>2459</v>
      </c>
      <c r="V89" s="216"/>
      <c r="W89" s="207"/>
      <c r="X89" s="219">
        <f t="shared" si="12"/>
        <v>120</v>
      </c>
    </row>
    <row r="90" spans="1:24" s="205" customFormat="1" x14ac:dyDescent="0.25">
      <c r="A90" s="210" t="s">
        <v>1921</v>
      </c>
      <c r="B90" s="210" t="s">
        <v>1904</v>
      </c>
      <c r="C90" s="210"/>
      <c r="D90" s="210" t="s">
        <v>1920</v>
      </c>
      <c r="E90" s="210"/>
      <c r="F90" s="210" t="s">
        <v>1906</v>
      </c>
      <c r="G90" s="204" t="str">
        <f t="shared" si="9"/>
        <v>21/11/2003</v>
      </c>
      <c r="H90" s="224">
        <v>21</v>
      </c>
      <c r="I90" s="224">
        <v>11</v>
      </c>
      <c r="J90" s="209">
        <v>2003</v>
      </c>
      <c r="K90" s="210" t="s">
        <v>30</v>
      </c>
      <c r="L90" s="210">
        <v>13675</v>
      </c>
      <c r="M90" s="210" t="s">
        <v>649</v>
      </c>
      <c r="N90" s="160">
        <v>5985</v>
      </c>
      <c r="O90" s="160"/>
      <c r="Q90" s="205">
        <v>10</v>
      </c>
      <c r="R90" s="106">
        <f t="shared" si="10"/>
        <v>49.866666666666667</v>
      </c>
      <c r="S90" s="207">
        <f t="shared" si="13"/>
        <v>5984</v>
      </c>
      <c r="T90" s="207">
        <f t="shared" si="11"/>
        <v>1</v>
      </c>
      <c r="U90" s="205">
        <v>2459</v>
      </c>
      <c r="V90" s="216"/>
      <c r="W90" s="207"/>
      <c r="X90" s="219">
        <f t="shared" si="12"/>
        <v>120</v>
      </c>
    </row>
    <row r="91" spans="1:24" s="205" customFormat="1" x14ac:dyDescent="0.25">
      <c r="A91" s="210" t="s">
        <v>1919</v>
      </c>
      <c r="B91" s="210" t="s">
        <v>1904</v>
      </c>
      <c r="C91" s="210"/>
      <c r="D91" s="210" t="s">
        <v>1918</v>
      </c>
      <c r="E91" s="210"/>
      <c r="F91" s="210" t="s">
        <v>1906</v>
      </c>
      <c r="G91" s="204" t="str">
        <f t="shared" si="9"/>
        <v>21/11/2003</v>
      </c>
      <c r="H91" s="224">
        <v>21</v>
      </c>
      <c r="I91" s="224">
        <v>11</v>
      </c>
      <c r="J91" s="209">
        <v>2003</v>
      </c>
      <c r="K91" s="210" t="s">
        <v>30</v>
      </c>
      <c r="L91" s="210">
        <v>13675</v>
      </c>
      <c r="M91" s="210" t="s">
        <v>649</v>
      </c>
      <c r="N91" s="160">
        <v>3216.11</v>
      </c>
      <c r="O91" s="160"/>
      <c r="Q91" s="205">
        <v>10</v>
      </c>
      <c r="R91" s="106">
        <f t="shared" si="10"/>
        <v>26.792583333333337</v>
      </c>
      <c r="S91" s="207">
        <f t="shared" si="13"/>
        <v>3215.1100000000006</v>
      </c>
      <c r="T91" s="207">
        <f t="shared" si="11"/>
        <v>0.99999999999954525</v>
      </c>
      <c r="U91" s="205">
        <v>2459</v>
      </c>
      <c r="V91" s="216"/>
      <c r="W91" s="207"/>
      <c r="X91" s="219">
        <f t="shared" si="12"/>
        <v>120</v>
      </c>
    </row>
    <row r="92" spans="1:24" s="205" customFormat="1" x14ac:dyDescent="0.25">
      <c r="A92" s="210" t="s">
        <v>1917</v>
      </c>
      <c r="B92" s="210" t="s">
        <v>1904</v>
      </c>
      <c r="C92" s="210"/>
      <c r="D92" s="210" t="s">
        <v>1916</v>
      </c>
      <c r="E92" s="210"/>
      <c r="F92" s="210" t="s">
        <v>1906</v>
      </c>
      <c r="G92" s="204" t="str">
        <f t="shared" si="9"/>
        <v>21/11/2003</v>
      </c>
      <c r="H92" s="224">
        <v>21</v>
      </c>
      <c r="I92" s="224">
        <v>11</v>
      </c>
      <c r="J92" s="209">
        <v>2003</v>
      </c>
      <c r="K92" s="210" t="s">
        <v>30</v>
      </c>
      <c r="L92" s="210">
        <v>13675</v>
      </c>
      <c r="M92" s="210" t="s">
        <v>649</v>
      </c>
      <c r="N92" s="160">
        <v>2275.38</v>
      </c>
      <c r="O92" s="160"/>
      <c r="Q92" s="205">
        <v>10</v>
      </c>
      <c r="R92" s="106">
        <f t="shared" si="10"/>
        <v>18.953166666666668</v>
      </c>
      <c r="S92" s="207">
        <f t="shared" si="13"/>
        <v>2274.38</v>
      </c>
      <c r="T92" s="207">
        <f t="shared" si="11"/>
        <v>1</v>
      </c>
      <c r="U92" s="205">
        <v>2459</v>
      </c>
      <c r="V92" s="216"/>
      <c r="W92" s="207"/>
      <c r="X92" s="219">
        <f t="shared" si="12"/>
        <v>120</v>
      </c>
    </row>
    <row r="93" spans="1:24" s="205" customFormat="1" x14ac:dyDescent="0.25">
      <c r="A93" s="210" t="s">
        <v>1915</v>
      </c>
      <c r="B93" s="210" t="s">
        <v>1904</v>
      </c>
      <c r="C93" s="210"/>
      <c r="D93" s="210" t="s">
        <v>1914</v>
      </c>
      <c r="E93" s="210"/>
      <c r="F93" s="210" t="s">
        <v>1910</v>
      </c>
      <c r="G93" s="204" t="str">
        <f t="shared" si="9"/>
        <v>12/12/2003</v>
      </c>
      <c r="H93" s="224">
        <v>12</v>
      </c>
      <c r="I93" s="224">
        <v>12</v>
      </c>
      <c r="J93" s="209">
        <v>2003</v>
      </c>
      <c r="K93" s="210" t="s">
        <v>30</v>
      </c>
      <c r="L93" s="210">
        <v>13742</v>
      </c>
      <c r="M93" s="210" t="s">
        <v>649</v>
      </c>
      <c r="N93" s="214">
        <v>5953</v>
      </c>
      <c r="O93" s="214"/>
      <c r="Q93" s="205">
        <v>10</v>
      </c>
      <c r="R93" s="106">
        <f t="shared" si="10"/>
        <v>49.6</v>
      </c>
      <c r="S93" s="207">
        <f t="shared" si="13"/>
        <v>5952</v>
      </c>
      <c r="T93" s="207">
        <f t="shared" si="11"/>
        <v>1</v>
      </c>
      <c r="U93" s="205">
        <v>2873</v>
      </c>
      <c r="V93" s="216"/>
      <c r="W93" s="207"/>
      <c r="X93" s="219">
        <f t="shared" si="12"/>
        <v>120</v>
      </c>
    </row>
    <row r="94" spans="1:24" s="205" customFormat="1" x14ac:dyDescent="0.25">
      <c r="A94" s="210" t="s">
        <v>1913</v>
      </c>
      <c r="B94" s="210" t="s">
        <v>1904</v>
      </c>
      <c r="C94" s="210"/>
      <c r="D94" s="210" t="s">
        <v>1911</v>
      </c>
      <c r="E94" s="210"/>
      <c r="F94" s="210" t="s">
        <v>1910</v>
      </c>
      <c r="G94" s="204" t="str">
        <f t="shared" si="9"/>
        <v>12/12/2003</v>
      </c>
      <c r="H94" s="224">
        <v>12</v>
      </c>
      <c r="I94" s="224">
        <v>12</v>
      </c>
      <c r="J94" s="209">
        <v>2003</v>
      </c>
      <c r="K94" s="210" t="s">
        <v>30</v>
      </c>
      <c r="L94" s="210">
        <v>13742</v>
      </c>
      <c r="M94" s="210" t="s">
        <v>649</v>
      </c>
      <c r="N94" s="214">
        <v>4572</v>
      </c>
      <c r="O94" s="214"/>
      <c r="Q94" s="205">
        <v>10</v>
      </c>
      <c r="R94" s="106">
        <f t="shared" si="10"/>
        <v>38.091666666666669</v>
      </c>
      <c r="S94" s="207">
        <f t="shared" si="13"/>
        <v>4571</v>
      </c>
      <c r="T94" s="207">
        <f t="shared" si="11"/>
        <v>1</v>
      </c>
      <c r="U94" s="205">
        <v>2873</v>
      </c>
      <c r="V94" s="216"/>
      <c r="W94" s="207"/>
      <c r="X94" s="219">
        <f t="shared" si="12"/>
        <v>120</v>
      </c>
    </row>
    <row r="95" spans="1:24" s="205" customFormat="1" x14ac:dyDescent="0.25">
      <c r="A95" s="210" t="s">
        <v>1912</v>
      </c>
      <c r="B95" s="210" t="s">
        <v>1904</v>
      </c>
      <c r="C95" s="210"/>
      <c r="D95" s="210" t="s">
        <v>1911</v>
      </c>
      <c r="E95" s="210"/>
      <c r="F95" s="210" t="s">
        <v>1910</v>
      </c>
      <c r="G95" s="204" t="str">
        <f t="shared" si="9"/>
        <v>12/12/2003</v>
      </c>
      <c r="H95" s="224">
        <v>12</v>
      </c>
      <c r="I95" s="224">
        <v>12</v>
      </c>
      <c r="J95" s="209">
        <v>2003</v>
      </c>
      <c r="K95" s="210" t="s">
        <v>30</v>
      </c>
      <c r="L95" s="210">
        <v>13742</v>
      </c>
      <c r="M95" s="210" t="s">
        <v>649</v>
      </c>
      <c r="N95" s="214">
        <v>4572</v>
      </c>
      <c r="O95" s="214"/>
      <c r="Q95" s="205">
        <v>10</v>
      </c>
      <c r="R95" s="106">
        <f t="shared" si="10"/>
        <v>38.091666666666669</v>
      </c>
      <c r="S95" s="207">
        <f t="shared" si="13"/>
        <v>4571</v>
      </c>
      <c r="T95" s="207">
        <f t="shared" si="11"/>
        <v>1</v>
      </c>
      <c r="U95" s="205">
        <v>2873</v>
      </c>
      <c r="V95" s="216"/>
      <c r="W95" s="207"/>
      <c r="X95" s="219">
        <f t="shared" si="12"/>
        <v>120</v>
      </c>
    </row>
    <row r="96" spans="1:24" s="205" customFormat="1" x14ac:dyDescent="0.25">
      <c r="A96" s="210" t="s">
        <v>1909</v>
      </c>
      <c r="B96" s="193" t="s">
        <v>1904</v>
      </c>
      <c r="C96" s="210"/>
      <c r="D96" s="210" t="s">
        <v>1907</v>
      </c>
      <c r="E96" s="210"/>
      <c r="F96" s="210" t="s">
        <v>1906</v>
      </c>
      <c r="G96" s="204" t="str">
        <f t="shared" si="9"/>
        <v>21/11/2003</v>
      </c>
      <c r="H96" s="224">
        <v>21</v>
      </c>
      <c r="I96" s="224">
        <v>11</v>
      </c>
      <c r="J96" s="209">
        <v>2003</v>
      </c>
      <c r="K96" s="210" t="s">
        <v>30</v>
      </c>
      <c r="L96" s="210">
        <v>13675</v>
      </c>
      <c r="M96" s="210" t="s">
        <v>649</v>
      </c>
      <c r="N96" s="214">
        <v>4475</v>
      </c>
      <c r="O96" s="214"/>
      <c r="Q96" s="205">
        <v>10</v>
      </c>
      <c r="R96" s="106">
        <f t="shared" si="10"/>
        <v>37.283333333333331</v>
      </c>
      <c r="S96" s="207">
        <f t="shared" si="13"/>
        <v>4474</v>
      </c>
      <c r="T96" s="207">
        <f t="shared" si="11"/>
        <v>1</v>
      </c>
      <c r="U96" s="205">
        <v>2459</v>
      </c>
      <c r="V96" s="216"/>
      <c r="W96" s="207"/>
      <c r="X96" s="219">
        <f t="shared" si="12"/>
        <v>120</v>
      </c>
    </row>
    <row r="97" spans="1:24" s="205" customFormat="1" x14ac:dyDescent="0.25">
      <c r="A97" s="210" t="s">
        <v>1908</v>
      </c>
      <c r="B97" s="193" t="s">
        <v>1904</v>
      </c>
      <c r="C97" s="210"/>
      <c r="D97" s="210" t="s">
        <v>1907</v>
      </c>
      <c r="E97" s="210"/>
      <c r="F97" s="210" t="s">
        <v>1906</v>
      </c>
      <c r="G97" s="204" t="str">
        <f t="shared" si="9"/>
        <v>21/11/2003</v>
      </c>
      <c r="H97" s="224">
        <v>21</v>
      </c>
      <c r="I97" s="224">
        <v>11</v>
      </c>
      <c r="J97" s="209">
        <v>2003</v>
      </c>
      <c r="K97" s="210" t="s">
        <v>30</v>
      </c>
      <c r="L97" s="210">
        <v>13675</v>
      </c>
      <c r="M97" s="210" t="s">
        <v>649</v>
      </c>
      <c r="N97" s="214">
        <v>4475</v>
      </c>
      <c r="O97" s="214"/>
      <c r="Q97" s="205">
        <v>10</v>
      </c>
      <c r="R97" s="106">
        <f t="shared" si="10"/>
        <v>37.283333333333331</v>
      </c>
      <c r="S97" s="207">
        <f t="shared" si="13"/>
        <v>4474</v>
      </c>
      <c r="T97" s="207">
        <f t="shared" si="11"/>
        <v>1</v>
      </c>
      <c r="U97" s="205">
        <v>2459</v>
      </c>
      <c r="V97" s="216"/>
      <c r="W97" s="207"/>
      <c r="X97" s="219">
        <f t="shared" si="12"/>
        <v>120</v>
      </c>
    </row>
    <row r="98" spans="1:24" s="205" customFormat="1" x14ac:dyDescent="0.25">
      <c r="A98" s="210" t="s">
        <v>1905</v>
      </c>
      <c r="B98" s="210" t="s">
        <v>1904</v>
      </c>
      <c r="C98" s="210"/>
      <c r="D98" s="210" t="s">
        <v>1903</v>
      </c>
      <c r="E98" s="210"/>
      <c r="F98" s="210" t="s">
        <v>1902</v>
      </c>
      <c r="G98" s="204" t="str">
        <f t="shared" si="9"/>
        <v>23/3/2005</v>
      </c>
      <c r="H98" s="224">
        <v>23</v>
      </c>
      <c r="I98" s="224">
        <v>3</v>
      </c>
      <c r="J98" s="209">
        <v>2005</v>
      </c>
      <c r="K98" s="210" t="s">
        <v>30</v>
      </c>
      <c r="L98" s="210">
        <v>541</v>
      </c>
      <c r="M98" s="210" t="s">
        <v>649</v>
      </c>
      <c r="N98" s="214">
        <v>3730</v>
      </c>
      <c r="O98" s="214"/>
      <c r="Q98" s="205">
        <v>10</v>
      </c>
      <c r="R98" s="106">
        <f t="shared" si="10"/>
        <v>31.074999999999999</v>
      </c>
      <c r="S98" s="207">
        <f t="shared" si="13"/>
        <v>3635.7750000000001</v>
      </c>
      <c r="T98" s="207">
        <f t="shared" si="11"/>
        <v>94.224999999999909</v>
      </c>
      <c r="U98" s="205">
        <v>5915</v>
      </c>
      <c r="V98" s="216"/>
      <c r="W98" s="207"/>
      <c r="X98" s="219">
        <f t="shared" si="12"/>
        <v>117</v>
      </c>
    </row>
    <row r="99" spans="1:24" s="205" customFormat="1" x14ac:dyDescent="0.25">
      <c r="A99" s="210" t="s">
        <v>1901</v>
      </c>
      <c r="B99" s="210" t="s">
        <v>1899</v>
      </c>
      <c r="C99" s="210"/>
      <c r="D99" s="210" t="s">
        <v>1898</v>
      </c>
      <c r="E99" s="210"/>
      <c r="F99" s="210" t="s">
        <v>1897</v>
      </c>
      <c r="G99" s="204" t="str">
        <f t="shared" si="9"/>
        <v>26/7/2005</v>
      </c>
      <c r="H99" s="224">
        <v>26</v>
      </c>
      <c r="I99" s="224">
        <v>7</v>
      </c>
      <c r="J99" s="209">
        <v>2005</v>
      </c>
      <c r="K99" s="210" t="s">
        <v>30</v>
      </c>
      <c r="L99" s="209">
        <v>335</v>
      </c>
      <c r="M99" s="210" t="s">
        <v>649</v>
      </c>
      <c r="N99" s="214">
        <v>2500</v>
      </c>
      <c r="O99" s="214"/>
      <c r="Q99" s="205">
        <v>10</v>
      </c>
      <c r="R99" s="106">
        <f t="shared" si="10"/>
        <v>20.824999999999999</v>
      </c>
      <c r="S99" s="207">
        <f t="shared" si="13"/>
        <v>2353.2249999999999</v>
      </c>
      <c r="T99" s="207">
        <f t="shared" si="11"/>
        <v>146.77500000000009</v>
      </c>
      <c r="U99" s="205">
        <v>6832</v>
      </c>
      <c r="V99" s="216"/>
      <c r="W99" s="207"/>
      <c r="X99" s="219">
        <f t="shared" si="12"/>
        <v>113</v>
      </c>
    </row>
    <row r="100" spans="1:24" s="205" customFormat="1" x14ac:dyDescent="0.25">
      <c r="A100" s="210" t="s">
        <v>1900</v>
      </c>
      <c r="B100" s="210" t="s">
        <v>1899</v>
      </c>
      <c r="C100" s="210"/>
      <c r="D100" s="210" t="s">
        <v>1898</v>
      </c>
      <c r="E100" s="210"/>
      <c r="F100" s="210" t="s">
        <v>1897</v>
      </c>
      <c r="G100" s="204" t="str">
        <f t="shared" si="9"/>
        <v>26/7/2005</v>
      </c>
      <c r="H100" s="224">
        <v>26</v>
      </c>
      <c r="I100" s="224">
        <v>7</v>
      </c>
      <c r="J100" s="209">
        <v>2005</v>
      </c>
      <c r="K100" s="210" t="s">
        <v>30</v>
      </c>
      <c r="L100" s="209">
        <v>335</v>
      </c>
      <c r="M100" s="210" t="s">
        <v>649</v>
      </c>
      <c r="N100" s="214">
        <v>2500</v>
      </c>
      <c r="O100" s="214"/>
      <c r="Q100" s="205">
        <v>10</v>
      </c>
      <c r="R100" s="106">
        <f t="shared" si="10"/>
        <v>20.824999999999999</v>
      </c>
      <c r="S100" s="207">
        <f t="shared" si="13"/>
        <v>2353.2249999999999</v>
      </c>
      <c r="T100" s="207">
        <f t="shared" si="11"/>
        <v>146.77500000000009</v>
      </c>
      <c r="U100" s="205">
        <v>6832</v>
      </c>
      <c r="V100" s="216"/>
      <c r="W100" s="207"/>
      <c r="X100" s="219">
        <f t="shared" si="12"/>
        <v>113</v>
      </c>
    </row>
    <row r="101" spans="1:24" s="205" customFormat="1" x14ac:dyDescent="0.25">
      <c r="A101" s="210" t="s">
        <v>1896</v>
      </c>
      <c r="B101" s="210" t="s">
        <v>1889</v>
      </c>
      <c r="C101" s="210"/>
      <c r="D101" s="210" t="s">
        <v>1894</v>
      </c>
      <c r="E101" s="210"/>
      <c r="F101" s="210"/>
      <c r="G101" s="204" t="str">
        <f t="shared" si="9"/>
        <v>//</v>
      </c>
      <c r="H101" s="224"/>
      <c r="I101" s="224"/>
      <c r="J101" s="209"/>
      <c r="K101" s="210"/>
      <c r="L101" s="209"/>
      <c r="M101" s="210" t="s">
        <v>649</v>
      </c>
      <c r="N101" s="214">
        <v>1</v>
      </c>
      <c r="O101" s="214" t="s">
        <v>1428</v>
      </c>
      <c r="Q101" s="205">
        <v>10</v>
      </c>
      <c r="R101" s="106">
        <f t="shared" si="10"/>
        <v>0</v>
      </c>
      <c r="S101" s="207">
        <v>0</v>
      </c>
      <c r="T101" s="207">
        <f t="shared" si="11"/>
        <v>1</v>
      </c>
      <c r="V101" s="216"/>
      <c r="W101" s="207"/>
      <c r="X101" s="219" t="e">
        <f t="shared" si="12"/>
        <v>#VALUE!</v>
      </c>
    </row>
    <row r="102" spans="1:24" s="205" customFormat="1" x14ac:dyDescent="0.25">
      <c r="A102" s="210" t="s">
        <v>1895</v>
      </c>
      <c r="B102" s="210" t="s">
        <v>1889</v>
      </c>
      <c r="C102" s="210"/>
      <c r="D102" s="210" t="s">
        <v>1894</v>
      </c>
      <c r="E102" s="210"/>
      <c r="F102" s="210"/>
      <c r="G102" s="204" t="str">
        <f t="shared" si="9"/>
        <v>//</v>
      </c>
      <c r="H102" s="224"/>
      <c r="I102" s="224"/>
      <c r="J102" s="209"/>
      <c r="K102" s="210"/>
      <c r="L102" s="209"/>
      <c r="M102" s="210" t="s">
        <v>649</v>
      </c>
      <c r="N102" s="214">
        <v>1</v>
      </c>
      <c r="O102" s="214" t="s">
        <v>1428</v>
      </c>
      <c r="Q102" s="205">
        <v>10</v>
      </c>
      <c r="R102" s="106">
        <f t="shared" si="10"/>
        <v>0</v>
      </c>
      <c r="S102" s="207">
        <v>0</v>
      </c>
      <c r="T102" s="207">
        <f t="shared" si="11"/>
        <v>1</v>
      </c>
      <c r="V102" s="216"/>
      <c r="W102" s="207"/>
      <c r="X102" s="219" t="e">
        <f t="shared" si="12"/>
        <v>#VALUE!</v>
      </c>
    </row>
    <row r="103" spans="1:24" s="205" customFormat="1" x14ac:dyDescent="0.25">
      <c r="A103" s="210" t="s">
        <v>1893</v>
      </c>
      <c r="B103" s="210" t="s">
        <v>1889</v>
      </c>
      <c r="C103" s="210"/>
      <c r="D103" s="210" t="s">
        <v>1892</v>
      </c>
      <c r="E103" s="210"/>
      <c r="F103" s="210"/>
      <c r="G103" s="204" t="str">
        <f t="shared" si="9"/>
        <v>//</v>
      </c>
      <c r="H103" s="224"/>
      <c r="I103" s="224"/>
      <c r="J103" s="209"/>
      <c r="K103" s="210"/>
      <c r="L103" s="209"/>
      <c r="M103" s="210" t="s">
        <v>649</v>
      </c>
      <c r="N103" s="214">
        <v>1</v>
      </c>
      <c r="O103" s="214" t="s">
        <v>551</v>
      </c>
      <c r="Q103" s="205">
        <v>10</v>
      </c>
      <c r="R103" s="106">
        <f t="shared" si="10"/>
        <v>0</v>
      </c>
      <c r="S103" s="207">
        <v>0</v>
      </c>
      <c r="T103" s="207">
        <f t="shared" si="11"/>
        <v>1</v>
      </c>
      <c r="V103" s="216"/>
      <c r="W103" s="207"/>
      <c r="X103" s="219" t="e">
        <f t="shared" si="12"/>
        <v>#VALUE!</v>
      </c>
    </row>
    <row r="104" spans="1:24" s="205" customFormat="1" x14ac:dyDescent="0.25">
      <c r="A104" s="210" t="s">
        <v>1891</v>
      </c>
      <c r="B104" s="210" t="s">
        <v>1889</v>
      </c>
      <c r="C104" s="210"/>
      <c r="D104" s="210" t="s">
        <v>1888</v>
      </c>
      <c r="E104" s="210"/>
      <c r="F104" s="210"/>
      <c r="G104" s="204" t="str">
        <f t="shared" si="9"/>
        <v>//</v>
      </c>
      <c r="H104" s="224"/>
      <c r="I104" s="224"/>
      <c r="J104" s="209"/>
      <c r="K104" s="210"/>
      <c r="L104" s="209"/>
      <c r="M104" s="210" t="s">
        <v>649</v>
      </c>
      <c r="N104" s="214">
        <v>1</v>
      </c>
      <c r="O104" s="214" t="s">
        <v>551</v>
      </c>
      <c r="Q104" s="205">
        <v>10</v>
      </c>
      <c r="R104" s="106">
        <f t="shared" si="10"/>
        <v>0</v>
      </c>
      <c r="S104" s="207">
        <v>0</v>
      </c>
      <c r="T104" s="207">
        <f t="shared" si="11"/>
        <v>1</v>
      </c>
      <c r="V104" s="216"/>
      <c r="W104" s="207"/>
      <c r="X104" s="219" t="e">
        <f t="shared" si="12"/>
        <v>#VALUE!</v>
      </c>
    </row>
    <row r="105" spans="1:24" s="205" customFormat="1" x14ac:dyDescent="0.25">
      <c r="A105" s="210" t="s">
        <v>1890</v>
      </c>
      <c r="B105" s="210" t="s">
        <v>1889</v>
      </c>
      <c r="C105" s="210"/>
      <c r="D105" s="210" t="s">
        <v>1888</v>
      </c>
      <c r="E105" s="210"/>
      <c r="F105" s="210"/>
      <c r="G105" s="204" t="str">
        <f t="shared" si="9"/>
        <v>//</v>
      </c>
      <c r="H105" s="224"/>
      <c r="I105" s="224"/>
      <c r="J105" s="209"/>
      <c r="K105" s="210"/>
      <c r="L105" s="209"/>
      <c r="M105" s="210" t="s">
        <v>649</v>
      </c>
      <c r="N105" s="214">
        <v>1</v>
      </c>
      <c r="O105" s="214" t="s">
        <v>551</v>
      </c>
      <c r="Q105" s="205">
        <v>10</v>
      </c>
      <c r="R105" s="106">
        <f t="shared" si="10"/>
        <v>0</v>
      </c>
      <c r="S105" s="207">
        <v>0</v>
      </c>
      <c r="T105" s="207">
        <f t="shared" si="11"/>
        <v>1</v>
      </c>
      <c r="V105" s="216"/>
      <c r="W105" s="207"/>
      <c r="X105" s="219" t="e">
        <f t="shared" si="12"/>
        <v>#VALUE!</v>
      </c>
    </row>
    <row r="106" spans="1:24" s="205" customFormat="1" x14ac:dyDescent="0.25">
      <c r="A106" s="210" t="s">
        <v>1887</v>
      </c>
      <c r="B106" s="210" t="s">
        <v>1886</v>
      </c>
      <c r="C106" s="210"/>
      <c r="D106" s="210" t="s">
        <v>1885</v>
      </c>
      <c r="E106" s="210"/>
      <c r="F106" s="210" t="s">
        <v>1480</v>
      </c>
      <c r="G106" s="204" t="str">
        <f t="shared" ref="G106:G143" si="14">CONCATENATE(H106,"/",I106,"/",J106,)</f>
        <v>12/1/2003</v>
      </c>
      <c r="H106" s="224">
        <v>12</v>
      </c>
      <c r="I106" s="224">
        <v>1</v>
      </c>
      <c r="J106" s="209">
        <v>2003</v>
      </c>
      <c r="K106" s="210" t="s">
        <v>1266</v>
      </c>
      <c r="L106" s="210">
        <v>703</v>
      </c>
      <c r="M106" s="210" t="s">
        <v>649</v>
      </c>
      <c r="N106" s="214">
        <v>21186</v>
      </c>
      <c r="O106" s="214"/>
      <c r="Q106" s="205">
        <v>10</v>
      </c>
      <c r="R106" s="106">
        <f t="shared" si="10"/>
        <v>176.54166666666666</v>
      </c>
      <c r="S106" s="207">
        <f>X106*R106</f>
        <v>21185</v>
      </c>
      <c r="T106" s="207">
        <f t="shared" si="11"/>
        <v>1</v>
      </c>
      <c r="U106" s="205">
        <v>2542</v>
      </c>
      <c r="V106" s="216"/>
      <c r="W106" s="207"/>
      <c r="X106" s="219">
        <f t="shared" ref="X106:X143" si="15">IF((DATEDIF(G106,X$4,"m"))&gt;=120,120,(DATEDIF(G106,X$4,"m")))</f>
        <v>120</v>
      </c>
    </row>
    <row r="107" spans="1:24" s="205" customFormat="1" x14ac:dyDescent="0.25">
      <c r="A107" s="210" t="s">
        <v>1884</v>
      </c>
      <c r="B107" s="210" t="s">
        <v>1883</v>
      </c>
      <c r="C107" s="210"/>
      <c r="D107" s="210" t="s">
        <v>1882</v>
      </c>
      <c r="E107" s="210"/>
      <c r="F107" s="210"/>
      <c r="G107" s="204" t="str">
        <f t="shared" si="14"/>
        <v>//</v>
      </c>
      <c r="H107" s="224"/>
      <c r="I107" s="224"/>
      <c r="J107" s="209"/>
      <c r="K107" s="210"/>
      <c r="L107" s="210"/>
      <c r="M107" s="210" t="s">
        <v>649</v>
      </c>
      <c r="N107" s="160">
        <v>1</v>
      </c>
      <c r="O107" s="160"/>
      <c r="Q107" s="205">
        <v>10</v>
      </c>
      <c r="R107" s="106">
        <f t="shared" si="10"/>
        <v>0</v>
      </c>
      <c r="S107" s="207">
        <v>0</v>
      </c>
      <c r="T107" s="207">
        <f t="shared" si="11"/>
        <v>1</v>
      </c>
      <c r="V107" s="216"/>
      <c r="W107" s="207"/>
      <c r="X107" s="219" t="e">
        <f t="shared" si="15"/>
        <v>#VALUE!</v>
      </c>
    </row>
    <row r="108" spans="1:24" s="205" customFormat="1" x14ac:dyDescent="0.25">
      <c r="A108" s="210" t="s">
        <v>1881</v>
      </c>
      <c r="B108" s="210" t="s">
        <v>1880</v>
      </c>
      <c r="C108" s="210"/>
      <c r="D108" s="210"/>
      <c r="E108" s="210"/>
      <c r="F108" s="210" t="s">
        <v>1480</v>
      </c>
      <c r="G108" s="204" t="str">
        <f t="shared" si="14"/>
        <v>12/8/2003</v>
      </c>
      <c r="H108" s="224">
        <v>12</v>
      </c>
      <c r="I108" s="224">
        <v>8</v>
      </c>
      <c r="J108" s="209">
        <v>2003</v>
      </c>
      <c r="K108" s="210" t="s">
        <v>1266</v>
      </c>
      <c r="L108" s="210">
        <v>727</v>
      </c>
      <c r="M108" s="210" t="s">
        <v>649</v>
      </c>
      <c r="N108" s="160">
        <v>25528.5</v>
      </c>
      <c r="O108" s="160"/>
      <c r="Q108" s="205">
        <v>10</v>
      </c>
      <c r="R108" s="106">
        <f t="shared" ref="R108:R145" si="16">(((N108)-1)/10)/12</f>
        <v>212.72916666666666</v>
      </c>
      <c r="S108" s="207">
        <f>X108*R108</f>
        <v>25527.5</v>
      </c>
      <c r="T108" s="207">
        <f t="shared" si="11"/>
        <v>1</v>
      </c>
      <c r="U108" s="205">
        <v>2710</v>
      </c>
      <c r="V108" s="216"/>
      <c r="W108" s="207"/>
      <c r="X108" s="219">
        <f t="shared" si="15"/>
        <v>120</v>
      </c>
    </row>
    <row r="109" spans="1:24" s="205" customFormat="1" x14ac:dyDescent="0.25">
      <c r="A109" s="210" t="s">
        <v>1879</v>
      </c>
      <c r="B109" s="210" t="s">
        <v>1875</v>
      </c>
      <c r="C109" s="210" t="s">
        <v>1878</v>
      </c>
      <c r="D109" s="210" t="s">
        <v>1877</v>
      </c>
      <c r="E109" s="210"/>
      <c r="F109" s="210"/>
      <c r="G109" s="204" t="str">
        <f t="shared" si="14"/>
        <v>//</v>
      </c>
      <c r="H109" s="224"/>
      <c r="I109" s="224"/>
      <c r="J109" s="209"/>
      <c r="K109" s="210"/>
      <c r="L109" s="210"/>
      <c r="M109" s="210" t="s">
        <v>649</v>
      </c>
      <c r="N109" s="214">
        <v>1</v>
      </c>
      <c r="O109" s="214" t="s">
        <v>1871</v>
      </c>
      <c r="Q109" s="205">
        <v>5</v>
      </c>
      <c r="R109" s="106">
        <f t="shared" si="16"/>
        <v>0</v>
      </c>
      <c r="S109" s="207">
        <v>0</v>
      </c>
      <c r="T109" s="207">
        <f t="shared" ref="T109:T146" si="17">N109-S109</f>
        <v>1</v>
      </c>
      <c r="V109" s="216"/>
      <c r="W109" s="207"/>
      <c r="X109" s="219" t="e">
        <f t="shared" si="15"/>
        <v>#VALUE!</v>
      </c>
    </row>
    <row r="110" spans="1:24" s="205" customFormat="1" x14ac:dyDescent="0.25">
      <c r="A110" s="210" t="s">
        <v>1876</v>
      </c>
      <c r="B110" s="210" t="s">
        <v>1875</v>
      </c>
      <c r="C110" s="210" t="s">
        <v>1874</v>
      </c>
      <c r="D110" s="210" t="s">
        <v>1873</v>
      </c>
      <c r="E110" s="210" t="s">
        <v>1872</v>
      </c>
      <c r="F110" s="210" t="s">
        <v>1259</v>
      </c>
      <c r="G110" s="204" t="str">
        <f t="shared" si="14"/>
        <v>28/2/2006</v>
      </c>
      <c r="H110" s="224">
        <v>28</v>
      </c>
      <c r="I110" s="224">
        <v>2</v>
      </c>
      <c r="J110" s="209">
        <v>2006</v>
      </c>
      <c r="K110" s="210" t="s">
        <v>30</v>
      </c>
      <c r="L110" s="209">
        <v>9414</v>
      </c>
      <c r="M110" s="210" t="s">
        <v>649</v>
      </c>
      <c r="N110" s="214">
        <v>12120</v>
      </c>
      <c r="O110" s="214" t="s">
        <v>1871</v>
      </c>
      <c r="Q110" s="205">
        <v>5</v>
      </c>
      <c r="R110" s="106">
        <f t="shared" si="16"/>
        <v>100.99166666666667</v>
      </c>
      <c r="S110" s="207">
        <v>12119</v>
      </c>
      <c r="T110" s="207">
        <f t="shared" si="17"/>
        <v>1</v>
      </c>
      <c r="U110" s="205">
        <v>7989</v>
      </c>
      <c r="V110" s="216"/>
      <c r="W110" s="207"/>
      <c r="X110" s="219">
        <f t="shared" si="15"/>
        <v>106</v>
      </c>
    </row>
    <row r="111" spans="1:24" s="205" customFormat="1" x14ac:dyDescent="0.25">
      <c r="A111" s="210" t="s">
        <v>1870</v>
      </c>
      <c r="B111" s="210" t="s">
        <v>1869</v>
      </c>
      <c r="C111" s="210" t="s">
        <v>1868</v>
      </c>
      <c r="D111" s="210" t="s">
        <v>1867</v>
      </c>
      <c r="E111" s="210"/>
      <c r="F111" s="210" t="s">
        <v>1398</v>
      </c>
      <c r="G111" s="204" t="str">
        <f t="shared" si="14"/>
        <v>17/5/2005</v>
      </c>
      <c r="H111" s="224">
        <v>17</v>
      </c>
      <c r="I111" s="224">
        <v>5</v>
      </c>
      <c r="J111" s="209">
        <v>2005</v>
      </c>
      <c r="K111" s="210" t="s">
        <v>30</v>
      </c>
      <c r="L111" s="209">
        <v>8314</v>
      </c>
      <c r="M111" s="210" t="s">
        <v>649</v>
      </c>
      <c r="N111" s="214">
        <v>11091.06</v>
      </c>
      <c r="O111" s="214"/>
      <c r="Q111" s="205">
        <v>10</v>
      </c>
      <c r="R111" s="106">
        <f t="shared" si="16"/>
        <v>92.41716666666666</v>
      </c>
      <c r="S111" s="207">
        <f>X111*R111</f>
        <v>10627.974166666665</v>
      </c>
      <c r="T111" s="207">
        <f t="shared" si="17"/>
        <v>463.08583333333445</v>
      </c>
      <c r="U111" s="205">
        <v>6358</v>
      </c>
      <c r="V111" s="216"/>
      <c r="W111" s="207"/>
      <c r="X111" s="219">
        <f t="shared" si="15"/>
        <v>115</v>
      </c>
    </row>
    <row r="112" spans="1:24" s="205" customFormat="1" x14ac:dyDescent="0.25">
      <c r="A112" s="210" t="s">
        <v>1866</v>
      </c>
      <c r="B112" s="210" t="s">
        <v>1865</v>
      </c>
      <c r="C112" s="210" t="s">
        <v>1864</v>
      </c>
      <c r="D112" s="210" t="s">
        <v>1863</v>
      </c>
      <c r="E112" s="210"/>
      <c r="F112" s="210"/>
      <c r="G112" s="204" t="str">
        <f t="shared" si="14"/>
        <v>31/12/2003</v>
      </c>
      <c r="H112" s="224">
        <v>31</v>
      </c>
      <c r="I112" s="224">
        <v>12</v>
      </c>
      <c r="J112" s="209">
        <v>2003</v>
      </c>
      <c r="K112" s="210"/>
      <c r="L112" s="210"/>
      <c r="M112" s="210" t="s">
        <v>649</v>
      </c>
      <c r="N112" s="160">
        <v>65590</v>
      </c>
      <c r="O112" s="160"/>
      <c r="Q112" s="205">
        <v>10</v>
      </c>
      <c r="R112" s="106">
        <f t="shared" si="16"/>
        <v>546.57499999999993</v>
      </c>
      <c r="S112" s="207">
        <f>X112*R112</f>
        <v>65588.999999999985</v>
      </c>
      <c r="T112" s="207">
        <f t="shared" si="17"/>
        <v>1.0000000000145519</v>
      </c>
      <c r="V112" s="216"/>
      <c r="W112" s="207"/>
      <c r="X112" s="219">
        <f t="shared" si="15"/>
        <v>120</v>
      </c>
    </row>
    <row r="113" spans="1:24" s="205" customFormat="1" x14ac:dyDescent="0.25">
      <c r="A113" s="210" t="s">
        <v>1862</v>
      </c>
      <c r="B113" s="210" t="s">
        <v>1861</v>
      </c>
      <c r="C113" s="210"/>
      <c r="D113" s="210" t="s">
        <v>1860</v>
      </c>
      <c r="E113" s="210"/>
      <c r="F113" s="210" t="s">
        <v>1461</v>
      </c>
      <c r="G113" s="204" t="str">
        <f t="shared" si="14"/>
        <v>20/6/2005</v>
      </c>
      <c r="H113" s="224">
        <v>20</v>
      </c>
      <c r="I113" s="224">
        <v>6</v>
      </c>
      <c r="J113" s="209">
        <v>2005</v>
      </c>
      <c r="K113" s="210" t="s">
        <v>30</v>
      </c>
      <c r="L113" s="209">
        <v>6063</v>
      </c>
      <c r="M113" s="210" t="s">
        <v>649</v>
      </c>
      <c r="N113" s="214">
        <v>5800</v>
      </c>
      <c r="O113" s="214"/>
      <c r="Q113" s="205">
        <v>10</v>
      </c>
      <c r="R113" s="106">
        <f t="shared" si="16"/>
        <v>48.324999999999996</v>
      </c>
      <c r="S113" s="207">
        <f>X113*R113</f>
        <v>5509.0499999999993</v>
      </c>
      <c r="T113" s="207">
        <f t="shared" si="17"/>
        <v>290.95000000000073</v>
      </c>
      <c r="U113" s="205">
        <v>6492</v>
      </c>
      <c r="V113" s="216"/>
      <c r="W113" s="207"/>
      <c r="X113" s="219">
        <f t="shared" si="15"/>
        <v>114</v>
      </c>
    </row>
    <row r="114" spans="1:24" s="205" customFormat="1" x14ac:dyDescent="0.25">
      <c r="A114" s="210" t="s">
        <v>1859</v>
      </c>
      <c r="B114" s="210" t="s">
        <v>1858</v>
      </c>
      <c r="C114" s="210"/>
      <c r="D114" s="210" t="s">
        <v>1857</v>
      </c>
      <c r="E114" s="210"/>
      <c r="F114" s="210"/>
      <c r="G114" s="204" t="str">
        <f t="shared" si="14"/>
        <v>//</v>
      </c>
      <c r="H114" s="224"/>
      <c r="I114" s="224"/>
      <c r="J114" s="209"/>
      <c r="K114" s="210"/>
      <c r="L114" s="210"/>
      <c r="M114" s="210" t="s">
        <v>649</v>
      </c>
      <c r="N114" s="214">
        <v>1</v>
      </c>
      <c r="O114" s="214"/>
      <c r="Q114" s="205">
        <v>10</v>
      </c>
      <c r="R114" s="106">
        <f t="shared" si="16"/>
        <v>0</v>
      </c>
      <c r="S114" s="207">
        <v>0</v>
      </c>
      <c r="T114" s="207">
        <f t="shared" si="17"/>
        <v>1</v>
      </c>
      <c r="V114" s="216"/>
      <c r="W114" s="207"/>
      <c r="X114" s="219" t="e">
        <f t="shared" si="15"/>
        <v>#VALUE!</v>
      </c>
    </row>
    <row r="115" spans="1:24" s="205" customFormat="1" x14ac:dyDescent="0.25">
      <c r="A115" s="210" t="s">
        <v>1856</v>
      </c>
      <c r="B115" s="210" t="s">
        <v>1855</v>
      </c>
      <c r="C115" s="210"/>
      <c r="D115" s="210" t="s">
        <v>1854</v>
      </c>
      <c r="E115" s="210"/>
      <c r="F115" s="210"/>
      <c r="G115" s="204" t="str">
        <f t="shared" si="14"/>
        <v>//</v>
      </c>
      <c r="H115" s="224"/>
      <c r="I115" s="224"/>
      <c r="J115" s="209"/>
      <c r="K115" s="210"/>
      <c r="L115" s="210"/>
      <c r="M115" s="210" t="s">
        <v>649</v>
      </c>
      <c r="N115" s="160">
        <v>1</v>
      </c>
      <c r="O115" s="160"/>
      <c r="Q115" s="205">
        <v>10</v>
      </c>
      <c r="R115" s="106">
        <f t="shared" si="16"/>
        <v>0</v>
      </c>
      <c r="S115" s="207">
        <v>0</v>
      </c>
      <c r="T115" s="207">
        <f t="shared" si="17"/>
        <v>1</v>
      </c>
      <c r="V115" s="216"/>
      <c r="W115" s="207"/>
      <c r="X115" s="219" t="e">
        <f t="shared" si="15"/>
        <v>#VALUE!</v>
      </c>
    </row>
    <row r="116" spans="1:24" s="205" customFormat="1" x14ac:dyDescent="0.25">
      <c r="A116" s="210" t="s">
        <v>1853</v>
      </c>
      <c r="B116" s="210" t="s">
        <v>1852</v>
      </c>
      <c r="C116" s="210"/>
      <c r="D116" s="210" t="s">
        <v>1851</v>
      </c>
      <c r="E116" s="210"/>
      <c r="F116" s="210" t="s">
        <v>1735</v>
      </c>
      <c r="G116" s="204" t="str">
        <f t="shared" si="14"/>
        <v>15/11/2006</v>
      </c>
      <c r="H116" s="224">
        <v>15</v>
      </c>
      <c r="I116" s="224">
        <v>11</v>
      </c>
      <c r="J116" s="209">
        <v>2006</v>
      </c>
      <c r="K116" s="210" t="s">
        <v>1386</v>
      </c>
      <c r="L116" s="210">
        <v>1681</v>
      </c>
      <c r="M116" s="210" t="s">
        <v>649</v>
      </c>
      <c r="N116" s="214">
        <v>5950.8</v>
      </c>
      <c r="O116" s="214"/>
      <c r="Q116" s="205">
        <v>10</v>
      </c>
      <c r="R116" s="106">
        <f t="shared" si="16"/>
        <v>49.581666666666671</v>
      </c>
      <c r="S116" s="207">
        <f>X116*R116</f>
        <v>4809.4216666666671</v>
      </c>
      <c r="T116" s="207">
        <f t="shared" si="17"/>
        <v>1141.3783333333331</v>
      </c>
      <c r="V116" s="216"/>
      <c r="W116" s="207"/>
      <c r="X116" s="219">
        <f t="shared" si="15"/>
        <v>97</v>
      </c>
    </row>
    <row r="117" spans="1:24" s="205" customFormat="1" ht="31.5" x14ac:dyDescent="0.25">
      <c r="A117" s="210" t="s">
        <v>1850</v>
      </c>
      <c r="B117" s="210" t="s">
        <v>1849</v>
      </c>
      <c r="C117" s="210" t="s">
        <v>1699</v>
      </c>
      <c r="D117" s="210" t="s">
        <v>1848</v>
      </c>
      <c r="E117" s="210"/>
      <c r="F117" s="210" t="s">
        <v>476</v>
      </c>
      <c r="G117" s="204" t="str">
        <f t="shared" si="14"/>
        <v>20/12/2007</v>
      </c>
      <c r="H117" s="224">
        <v>20</v>
      </c>
      <c r="I117" s="224">
        <v>12</v>
      </c>
      <c r="J117" s="209">
        <v>2007</v>
      </c>
      <c r="K117" s="210" t="s">
        <v>30</v>
      </c>
      <c r="L117" s="210">
        <v>150008</v>
      </c>
      <c r="M117" s="210" t="s">
        <v>649</v>
      </c>
      <c r="N117" s="160">
        <v>5187.5200000000004</v>
      </c>
      <c r="O117" s="226" t="s">
        <v>1847</v>
      </c>
      <c r="Q117" s="205">
        <v>10</v>
      </c>
      <c r="R117" s="106">
        <f t="shared" si="16"/>
        <v>43.221000000000004</v>
      </c>
      <c r="S117" s="207">
        <f t="shared" ref="S117:S128" si="18">X117*R117</f>
        <v>3630.5640000000003</v>
      </c>
      <c r="T117" s="207">
        <f t="shared" si="17"/>
        <v>1556.9560000000001</v>
      </c>
      <c r="U117" s="205">
        <v>10394</v>
      </c>
      <c r="V117" s="216"/>
      <c r="W117" s="207"/>
      <c r="X117" s="219">
        <f t="shared" si="15"/>
        <v>84</v>
      </c>
    </row>
    <row r="118" spans="1:24" s="205" customFormat="1" x14ac:dyDescent="0.25">
      <c r="A118" s="210" t="s">
        <v>1846</v>
      </c>
      <c r="B118" s="210" t="s">
        <v>1843</v>
      </c>
      <c r="C118" s="210"/>
      <c r="D118" s="210" t="s">
        <v>1845</v>
      </c>
      <c r="E118" s="210"/>
      <c r="F118" s="210" t="s">
        <v>1480</v>
      </c>
      <c r="G118" s="204" t="str">
        <f t="shared" si="14"/>
        <v>28/11/2003</v>
      </c>
      <c r="H118" s="224">
        <v>28</v>
      </c>
      <c r="I118" s="224">
        <v>11</v>
      </c>
      <c r="J118" s="209">
        <v>2003</v>
      </c>
      <c r="K118" s="210" t="s">
        <v>1266</v>
      </c>
      <c r="L118" s="210">
        <v>697</v>
      </c>
      <c r="M118" s="210" t="s">
        <v>649</v>
      </c>
      <c r="N118" s="214">
        <v>23328</v>
      </c>
      <c r="O118" s="214" t="s">
        <v>1333</v>
      </c>
      <c r="Q118" s="205">
        <v>10</v>
      </c>
      <c r="R118" s="106">
        <f t="shared" si="16"/>
        <v>194.39166666666665</v>
      </c>
      <c r="S118" s="207">
        <f t="shared" si="18"/>
        <v>23327</v>
      </c>
      <c r="T118" s="207">
        <f t="shared" si="17"/>
        <v>1</v>
      </c>
      <c r="U118" s="205">
        <v>2533</v>
      </c>
      <c r="V118" s="216"/>
      <c r="W118" s="207"/>
      <c r="X118" s="219">
        <f t="shared" si="15"/>
        <v>120</v>
      </c>
    </row>
    <row r="119" spans="1:24" s="205" customFormat="1" x14ac:dyDescent="0.25">
      <c r="A119" s="210" t="s">
        <v>1844</v>
      </c>
      <c r="B119" s="210" t="s">
        <v>1843</v>
      </c>
      <c r="C119" s="210"/>
      <c r="D119" s="210"/>
      <c r="E119" s="210"/>
      <c r="F119" s="210" t="s">
        <v>1480</v>
      </c>
      <c r="G119" s="204" t="str">
        <f t="shared" si="14"/>
        <v>10/1/2003</v>
      </c>
      <c r="H119" s="224">
        <v>10</v>
      </c>
      <c r="I119" s="224">
        <v>1</v>
      </c>
      <c r="J119" s="209">
        <v>2003</v>
      </c>
      <c r="K119" s="210" t="s">
        <v>1266</v>
      </c>
      <c r="L119" s="210">
        <v>694</v>
      </c>
      <c r="M119" s="210" t="s">
        <v>649</v>
      </c>
      <c r="N119" s="214">
        <v>23328</v>
      </c>
      <c r="O119" s="214"/>
      <c r="Q119" s="205">
        <v>10</v>
      </c>
      <c r="R119" s="106">
        <f t="shared" si="16"/>
        <v>194.39166666666665</v>
      </c>
      <c r="S119" s="207">
        <f t="shared" si="18"/>
        <v>23327</v>
      </c>
      <c r="T119" s="207">
        <f t="shared" si="17"/>
        <v>1</v>
      </c>
      <c r="U119" s="205">
        <v>2533</v>
      </c>
      <c r="V119" s="216"/>
      <c r="W119" s="207"/>
      <c r="X119" s="219">
        <f t="shared" si="15"/>
        <v>120</v>
      </c>
    </row>
    <row r="120" spans="1:24" s="205" customFormat="1" x14ac:dyDescent="0.25">
      <c r="A120" s="210" t="s">
        <v>1842</v>
      </c>
      <c r="B120" s="210" t="s">
        <v>1841</v>
      </c>
      <c r="C120" s="210"/>
      <c r="D120" s="210"/>
      <c r="E120" s="210"/>
      <c r="F120" s="210" t="s">
        <v>1480</v>
      </c>
      <c r="G120" s="204" t="str">
        <f t="shared" si="14"/>
        <v>10/1/2003</v>
      </c>
      <c r="H120" s="224">
        <v>10</v>
      </c>
      <c r="I120" s="224">
        <v>1</v>
      </c>
      <c r="J120" s="209">
        <v>2003</v>
      </c>
      <c r="K120" s="210" t="s">
        <v>1266</v>
      </c>
      <c r="L120" s="210">
        <v>694</v>
      </c>
      <c r="M120" s="210" t="s">
        <v>649</v>
      </c>
      <c r="N120" s="214">
        <v>13833</v>
      </c>
      <c r="O120" s="214"/>
      <c r="Q120" s="205">
        <v>10</v>
      </c>
      <c r="R120" s="106">
        <f t="shared" si="16"/>
        <v>115.26666666666667</v>
      </c>
      <c r="S120" s="207">
        <f t="shared" si="18"/>
        <v>13832</v>
      </c>
      <c r="T120" s="207">
        <f t="shared" si="17"/>
        <v>1</v>
      </c>
      <c r="U120" s="205">
        <v>2533</v>
      </c>
      <c r="V120" s="216"/>
      <c r="W120" s="207"/>
      <c r="X120" s="219">
        <f t="shared" si="15"/>
        <v>120</v>
      </c>
    </row>
    <row r="121" spans="1:24" s="205" customFormat="1" x14ac:dyDescent="0.25">
      <c r="A121" s="210" t="s">
        <v>1840</v>
      </c>
      <c r="B121" s="210" t="s">
        <v>1839</v>
      </c>
      <c r="C121" s="210"/>
      <c r="D121" s="210"/>
      <c r="E121" s="210"/>
      <c r="F121" s="210" t="s">
        <v>1480</v>
      </c>
      <c r="G121" s="204" t="str">
        <f t="shared" si="14"/>
        <v>19/12/2003</v>
      </c>
      <c r="H121" s="224">
        <v>19</v>
      </c>
      <c r="I121" s="224">
        <v>12</v>
      </c>
      <c r="J121" s="209">
        <v>2003</v>
      </c>
      <c r="K121" s="210" t="s">
        <v>1266</v>
      </c>
      <c r="L121" s="210">
        <v>768</v>
      </c>
      <c r="M121" s="210" t="s">
        <v>649</v>
      </c>
      <c r="N121" s="160">
        <v>14824.05</v>
      </c>
      <c r="O121" s="160"/>
      <c r="Q121" s="205">
        <v>10</v>
      </c>
      <c r="R121" s="106">
        <f t="shared" si="16"/>
        <v>123.52541666666666</v>
      </c>
      <c r="S121" s="207">
        <f t="shared" si="18"/>
        <v>14823.05</v>
      </c>
      <c r="T121" s="207">
        <f t="shared" si="17"/>
        <v>1</v>
      </c>
      <c r="U121" s="205">
        <v>2895</v>
      </c>
      <c r="V121" s="216"/>
      <c r="W121" s="207"/>
      <c r="X121" s="219">
        <f t="shared" si="15"/>
        <v>120</v>
      </c>
    </row>
    <row r="122" spans="1:24" s="205" customFormat="1" x14ac:dyDescent="0.25">
      <c r="A122" s="210" t="s">
        <v>1838</v>
      </c>
      <c r="B122" s="210" t="s">
        <v>1837</v>
      </c>
      <c r="C122" s="210"/>
      <c r="D122" s="210"/>
      <c r="E122" s="210"/>
      <c r="F122" s="210" t="s">
        <v>1465</v>
      </c>
      <c r="G122" s="204" t="str">
        <f t="shared" si="14"/>
        <v>2/2/2005</v>
      </c>
      <c r="H122" s="224">
        <v>2</v>
      </c>
      <c r="I122" s="224">
        <v>2</v>
      </c>
      <c r="J122" s="209">
        <v>2005</v>
      </c>
      <c r="K122" s="210" t="s">
        <v>30</v>
      </c>
      <c r="L122" s="210">
        <v>6053</v>
      </c>
      <c r="M122" s="210" t="s">
        <v>649</v>
      </c>
      <c r="N122" s="214">
        <v>492</v>
      </c>
      <c r="O122" s="214"/>
      <c r="Q122" s="205">
        <v>10</v>
      </c>
      <c r="R122" s="106">
        <f t="shared" si="16"/>
        <v>4.0916666666666668</v>
      </c>
      <c r="S122" s="207">
        <f t="shared" si="18"/>
        <v>482.81666666666666</v>
      </c>
      <c r="T122" s="207">
        <f t="shared" si="17"/>
        <v>9.1833333333333371</v>
      </c>
      <c r="U122" s="205">
        <v>5561</v>
      </c>
      <c r="V122" s="216"/>
      <c r="W122" s="207"/>
      <c r="X122" s="219">
        <f t="shared" si="15"/>
        <v>118</v>
      </c>
    </row>
    <row r="123" spans="1:24" s="205" customFormat="1" x14ac:dyDescent="0.25">
      <c r="A123" s="210" t="s">
        <v>1836</v>
      </c>
      <c r="B123" s="210" t="s">
        <v>1835</v>
      </c>
      <c r="C123" s="210"/>
      <c r="D123" s="210" t="s">
        <v>1834</v>
      </c>
      <c r="E123" s="210"/>
      <c r="F123" s="210" t="s">
        <v>1461</v>
      </c>
      <c r="G123" s="204" t="str">
        <f t="shared" si="14"/>
        <v>3/10/2005</v>
      </c>
      <c r="H123" s="224">
        <v>3</v>
      </c>
      <c r="I123" s="224">
        <v>10</v>
      </c>
      <c r="J123" s="209">
        <v>2005</v>
      </c>
      <c r="K123" s="210" t="s">
        <v>30</v>
      </c>
      <c r="L123" s="210">
        <v>5961</v>
      </c>
      <c r="M123" s="210" t="s">
        <v>649</v>
      </c>
      <c r="N123" s="214">
        <v>4083.2</v>
      </c>
      <c r="O123" s="214"/>
      <c r="Q123" s="205">
        <v>10</v>
      </c>
      <c r="R123" s="106">
        <f t="shared" si="16"/>
        <v>34.018333333333331</v>
      </c>
      <c r="S123" s="207">
        <f t="shared" si="18"/>
        <v>3742.0166666666664</v>
      </c>
      <c r="T123" s="207">
        <f t="shared" si="17"/>
        <v>341.18333333333339</v>
      </c>
      <c r="U123" s="205">
        <v>6098</v>
      </c>
      <c r="V123" s="216"/>
      <c r="W123" s="207"/>
      <c r="X123" s="219">
        <f t="shared" si="15"/>
        <v>110</v>
      </c>
    </row>
    <row r="124" spans="1:24" s="205" customFormat="1" x14ac:dyDescent="0.25">
      <c r="A124" s="210" t="s">
        <v>1833</v>
      </c>
      <c r="B124" s="210" t="s">
        <v>1832</v>
      </c>
      <c r="C124" s="210"/>
      <c r="D124" s="210"/>
      <c r="E124" s="210"/>
      <c r="F124" s="210" t="s">
        <v>1461</v>
      </c>
      <c r="G124" s="204" t="str">
        <f t="shared" si="14"/>
        <v>14/1/2005</v>
      </c>
      <c r="H124" s="224">
        <v>14</v>
      </c>
      <c r="I124" s="224">
        <v>1</v>
      </c>
      <c r="J124" s="209">
        <v>2005</v>
      </c>
      <c r="K124" s="210" t="s">
        <v>30</v>
      </c>
      <c r="L124" s="210">
        <v>2594</v>
      </c>
      <c r="M124" s="210" t="s">
        <v>649</v>
      </c>
      <c r="N124" s="214">
        <v>4083.2</v>
      </c>
      <c r="O124" s="214"/>
      <c r="Q124" s="205">
        <v>10</v>
      </c>
      <c r="R124" s="106">
        <f t="shared" si="16"/>
        <v>34.018333333333331</v>
      </c>
      <c r="S124" s="207">
        <f t="shared" si="18"/>
        <v>4048.1816666666664</v>
      </c>
      <c r="T124" s="207">
        <f t="shared" si="17"/>
        <v>35.01833333333343</v>
      </c>
      <c r="U124" s="205">
        <v>5603</v>
      </c>
      <c r="V124" s="216"/>
      <c r="W124" s="207"/>
      <c r="X124" s="219">
        <f t="shared" si="15"/>
        <v>119</v>
      </c>
    </row>
    <row r="125" spans="1:24" s="205" customFormat="1" x14ac:dyDescent="0.25">
      <c r="A125" s="210" t="s">
        <v>1391</v>
      </c>
      <c r="B125" s="210" t="s">
        <v>1830</v>
      </c>
      <c r="C125" s="210"/>
      <c r="D125" s="210"/>
      <c r="E125" s="210"/>
      <c r="F125" s="210" t="s">
        <v>1735</v>
      </c>
      <c r="G125" s="204" t="str">
        <f t="shared" si="14"/>
        <v>20/11/2006</v>
      </c>
      <c r="H125" s="224">
        <v>20</v>
      </c>
      <c r="I125" s="224">
        <v>11</v>
      </c>
      <c r="J125" s="209">
        <v>2006</v>
      </c>
      <c r="K125" s="210" t="s">
        <v>1386</v>
      </c>
      <c r="L125" s="210">
        <v>1684</v>
      </c>
      <c r="M125" s="210" t="s">
        <v>649</v>
      </c>
      <c r="N125" s="214">
        <v>2610</v>
      </c>
      <c r="O125" s="214"/>
      <c r="Q125" s="205">
        <v>10</v>
      </c>
      <c r="R125" s="106">
        <f t="shared" si="16"/>
        <v>21.741666666666664</v>
      </c>
      <c r="S125" s="207">
        <f t="shared" si="18"/>
        <v>2108.9416666666662</v>
      </c>
      <c r="T125" s="207">
        <f t="shared" si="17"/>
        <v>501.05833333333385</v>
      </c>
      <c r="V125" s="216"/>
      <c r="W125" s="207"/>
      <c r="X125" s="219">
        <f t="shared" si="15"/>
        <v>97</v>
      </c>
    </row>
    <row r="126" spans="1:24" s="205" customFormat="1" x14ac:dyDescent="0.25">
      <c r="A126" s="210" t="s">
        <v>1831</v>
      </c>
      <c r="B126" s="210" t="s">
        <v>1830</v>
      </c>
      <c r="C126" s="210"/>
      <c r="D126" s="210"/>
      <c r="E126" s="210"/>
      <c r="F126" s="210" t="s">
        <v>1735</v>
      </c>
      <c r="G126" s="204" t="str">
        <f t="shared" si="14"/>
        <v>20/11/2006</v>
      </c>
      <c r="H126" s="224">
        <v>20</v>
      </c>
      <c r="I126" s="224">
        <v>11</v>
      </c>
      <c r="J126" s="209">
        <v>2006</v>
      </c>
      <c r="K126" s="210" t="s">
        <v>1386</v>
      </c>
      <c r="L126" s="210">
        <v>1684</v>
      </c>
      <c r="M126" s="210" t="s">
        <v>649</v>
      </c>
      <c r="N126" s="214">
        <v>2610</v>
      </c>
      <c r="O126" s="214"/>
      <c r="Q126" s="205">
        <v>10</v>
      </c>
      <c r="R126" s="106">
        <f t="shared" si="16"/>
        <v>21.741666666666664</v>
      </c>
      <c r="S126" s="207">
        <f t="shared" si="18"/>
        <v>2108.9416666666662</v>
      </c>
      <c r="T126" s="207">
        <f t="shared" si="17"/>
        <v>501.05833333333385</v>
      </c>
      <c r="V126" s="216"/>
      <c r="W126" s="207"/>
      <c r="X126" s="219">
        <f t="shared" si="15"/>
        <v>97</v>
      </c>
    </row>
    <row r="127" spans="1:24" s="205" customFormat="1" x14ac:dyDescent="0.25">
      <c r="A127" s="210" t="s">
        <v>1829</v>
      </c>
      <c r="B127" s="210" t="s">
        <v>1828</v>
      </c>
      <c r="C127" s="210" t="s">
        <v>1827</v>
      </c>
      <c r="D127" s="210" t="s">
        <v>1825</v>
      </c>
      <c r="E127" s="210"/>
      <c r="F127" s="210" t="s">
        <v>1480</v>
      </c>
      <c r="G127" s="204" t="str">
        <f t="shared" si="14"/>
        <v>12/9/2003</v>
      </c>
      <c r="H127" s="224">
        <v>12</v>
      </c>
      <c r="I127" s="224">
        <v>9</v>
      </c>
      <c r="J127" s="209">
        <v>2003</v>
      </c>
      <c r="K127" s="210" t="s">
        <v>30</v>
      </c>
      <c r="L127" s="210">
        <v>814</v>
      </c>
      <c r="M127" s="210" t="s">
        <v>649</v>
      </c>
      <c r="N127" s="160">
        <v>19738.2</v>
      </c>
      <c r="O127" s="160"/>
      <c r="Q127" s="205">
        <v>10</v>
      </c>
      <c r="R127" s="106">
        <f t="shared" si="16"/>
        <v>164.47666666666666</v>
      </c>
      <c r="S127" s="207">
        <f t="shared" si="18"/>
        <v>19737.2</v>
      </c>
      <c r="T127" s="207">
        <f t="shared" si="17"/>
        <v>1</v>
      </c>
      <c r="U127" s="205">
        <v>2711</v>
      </c>
      <c r="V127" s="216"/>
      <c r="W127" s="207"/>
      <c r="X127" s="219">
        <f t="shared" si="15"/>
        <v>120</v>
      </c>
    </row>
    <row r="128" spans="1:24" s="205" customFormat="1" x14ac:dyDescent="0.25">
      <c r="A128" s="210" t="s">
        <v>1826</v>
      </c>
      <c r="B128" s="210" t="str">
        <f>+B127</f>
        <v>Librero Alto con 2 Puertas Elysee y Puertas de vidrio</v>
      </c>
      <c r="C128" s="210" t="str">
        <f>+C127</f>
        <v>Elysee</v>
      </c>
      <c r="D128" s="210" t="s">
        <v>1825</v>
      </c>
      <c r="E128" s="210"/>
      <c r="F128" s="210" t="s">
        <v>1480</v>
      </c>
      <c r="G128" s="204" t="str">
        <f t="shared" si="14"/>
        <v>12/9/2003</v>
      </c>
      <c r="H128" s="224">
        <v>12</v>
      </c>
      <c r="I128" s="224">
        <v>9</v>
      </c>
      <c r="J128" s="209">
        <v>2003</v>
      </c>
      <c r="K128" s="210" t="s">
        <v>30</v>
      </c>
      <c r="L128" s="210">
        <v>814</v>
      </c>
      <c r="M128" s="210" t="s">
        <v>649</v>
      </c>
      <c r="N128" s="160">
        <v>19738.2</v>
      </c>
      <c r="O128" s="160"/>
      <c r="Q128" s="205">
        <v>10</v>
      </c>
      <c r="R128" s="106">
        <f t="shared" si="16"/>
        <v>164.47666666666666</v>
      </c>
      <c r="S128" s="207">
        <f t="shared" si="18"/>
        <v>19737.2</v>
      </c>
      <c r="T128" s="207">
        <f t="shared" si="17"/>
        <v>1</v>
      </c>
      <c r="U128" s="205">
        <v>2711</v>
      </c>
      <c r="V128" s="216"/>
      <c r="W128" s="207"/>
      <c r="X128" s="219">
        <f t="shared" si="15"/>
        <v>120</v>
      </c>
    </row>
    <row r="129" spans="1:24" s="205" customFormat="1" x14ac:dyDescent="0.25">
      <c r="A129" s="210" t="s">
        <v>1824</v>
      </c>
      <c r="B129" s="210" t="s">
        <v>1823</v>
      </c>
      <c r="C129" s="210"/>
      <c r="D129" s="210" t="s">
        <v>1822</v>
      </c>
      <c r="E129" s="210"/>
      <c r="F129" s="210"/>
      <c r="G129" s="204" t="str">
        <f t="shared" si="14"/>
        <v>//</v>
      </c>
      <c r="H129" s="224"/>
      <c r="I129" s="224"/>
      <c r="J129" s="209"/>
      <c r="K129" s="210"/>
      <c r="L129" s="210"/>
      <c r="M129" s="210" t="s">
        <v>649</v>
      </c>
      <c r="N129" s="160">
        <v>1</v>
      </c>
      <c r="O129" s="160"/>
      <c r="Q129" s="205">
        <v>10</v>
      </c>
      <c r="R129" s="106">
        <f t="shared" si="16"/>
        <v>0</v>
      </c>
      <c r="S129" s="207">
        <v>0</v>
      </c>
      <c r="T129" s="207">
        <f t="shared" si="17"/>
        <v>1</v>
      </c>
      <c r="V129" s="216"/>
      <c r="W129" s="207"/>
      <c r="X129" s="219" t="e">
        <f t="shared" si="15"/>
        <v>#VALUE!</v>
      </c>
    </row>
    <row r="130" spans="1:24" s="205" customFormat="1" x14ac:dyDescent="0.25">
      <c r="A130" s="210" t="s">
        <v>1821</v>
      </c>
      <c r="B130" s="210" t="s">
        <v>1820</v>
      </c>
      <c r="C130" s="210"/>
      <c r="D130" s="210"/>
      <c r="E130" s="229"/>
      <c r="F130" s="229"/>
      <c r="G130" s="204" t="str">
        <f t="shared" si="14"/>
        <v>//</v>
      </c>
      <c r="H130" s="232"/>
      <c r="I130" s="232"/>
      <c r="J130" s="231"/>
      <c r="K130" s="229"/>
      <c r="L130" s="231"/>
      <c r="M130" s="210" t="s">
        <v>649</v>
      </c>
      <c r="N130" s="214">
        <v>1</v>
      </c>
      <c r="O130" s="214"/>
      <c r="Q130" s="205">
        <v>5</v>
      </c>
      <c r="R130" s="106">
        <f t="shared" si="16"/>
        <v>0</v>
      </c>
      <c r="S130" s="207">
        <v>0</v>
      </c>
      <c r="T130" s="207">
        <f t="shared" si="17"/>
        <v>1</v>
      </c>
      <c r="V130" s="216"/>
      <c r="W130" s="207"/>
      <c r="X130" s="219" t="e">
        <f t="shared" si="15"/>
        <v>#VALUE!</v>
      </c>
    </row>
    <row r="131" spans="1:24" s="205" customFormat="1" x14ac:dyDescent="0.25">
      <c r="A131" s="210" t="s">
        <v>1819</v>
      </c>
      <c r="B131" s="210" t="s">
        <v>1818</v>
      </c>
      <c r="C131" s="210" t="s">
        <v>1817</v>
      </c>
      <c r="D131" s="210" t="s">
        <v>1816</v>
      </c>
      <c r="E131" s="210"/>
      <c r="F131" s="210"/>
      <c r="G131" s="204" t="str">
        <f t="shared" si="14"/>
        <v>31/12/2003</v>
      </c>
      <c r="H131" s="224">
        <v>31</v>
      </c>
      <c r="I131" s="224">
        <v>12</v>
      </c>
      <c r="J131" s="209">
        <v>2003</v>
      </c>
      <c r="K131" s="210"/>
      <c r="L131" s="210"/>
      <c r="M131" s="210" t="s">
        <v>649</v>
      </c>
      <c r="N131" s="160">
        <v>14636</v>
      </c>
      <c r="O131" s="160"/>
      <c r="Q131" s="205">
        <v>10</v>
      </c>
      <c r="R131" s="106">
        <f t="shared" si="16"/>
        <v>121.95833333333333</v>
      </c>
      <c r="S131" s="207">
        <f>X131*R131</f>
        <v>14635</v>
      </c>
      <c r="T131" s="207">
        <f t="shared" si="17"/>
        <v>1</v>
      </c>
      <c r="V131" s="216"/>
      <c r="W131" s="207"/>
      <c r="X131" s="219">
        <f t="shared" si="15"/>
        <v>120</v>
      </c>
    </row>
    <row r="132" spans="1:24" s="205" customFormat="1" x14ac:dyDescent="0.25">
      <c r="A132" s="210" t="s">
        <v>1815</v>
      </c>
      <c r="B132" s="210" t="s">
        <v>1814</v>
      </c>
      <c r="C132" s="210"/>
      <c r="D132" s="210"/>
      <c r="E132" s="210"/>
      <c r="F132" s="210"/>
      <c r="G132" s="204" t="str">
        <f t="shared" si="14"/>
        <v>//</v>
      </c>
      <c r="H132" s="224"/>
      <c r="I132" s="224"/>
      <c r="J132" s="209"/>
      <c r="K132" s="210"/>
      <c r="L132" s="209"/>
      <c r="M132" s="210" t="s">
        <v>649</v>
      </c>
      <c r="N132" s="214">
        <v>1</v>
      </c>
      <c r="O132" s="214"/>
      <c r="Q132" s="205">
        <v>10</v>
      </c>
      <c r="R132" s="106">
        <f t="shared" si="16"/>
        <v>0</v>
      </c>
      <c r="S132" s="207">
        <v>0</v>
      </c>
      <c r="T132" s="207">
        <f t="shared" si="17"/>
        <v>1</v>
      </c>
      <c r="V132" s="216"/>
      <c r="W132" s="207"/>
      <c r="X132" s="219" t="e">
        <f t="shared" si="15"/>
        <v>#VALUE!</v>
      </c>
    </row>
    <row r="133" spans="1:24" s="205" customFormat="1" x14ac:dyDescent="0.25">
      <c r="A133" s="210" t="s">
        <v>1813</v>
      </c>
      <c r="B133" s="210" t="s">
        <v>1812</v>
      </c>
      <c r="C133" s="210"/>
      <c r="D133" s="210" t="s">
        <v>1811</v>
      </c>
      <c r="E133" s="210"/>
      <c r="F133" s="210" t="s">
        <v>1461</v>
      </c>
      <c r="G133" s="204" t="str">
        <f t="shared" si="14"/>
        <v>12/9/2003</v>
      </c>
      <c r="H133" s="224">
        <v>12</v>
      </c>
      <c r="I133" s="224">
        <v>9</v>
      </c>
      <c r="J133" s="209">
        <v>2003</v>
      </c>
      <c r="K133" s="210" t="s">
        <v>30</v>
      </c>
      <c r="L133" s="210">
        <v>1827</v>
      </c>
      <c r="M133" s="210" t="s">
        <v>649</v>
      </c>
      <c r="N133" s="214">
        <v>21920</v>
      </c>
      <c r="O133" s="214"/>
      <c r="Q133" s="205">
        <v>10</v>
      </c>
      <c r="R133" s="106">
        <f t="shared" si="16"/>
        <v>182.65833333333333</v>
      </c>
      <c r="S133" s="207">
        <f t="shared" ref="S133:S138" si="19">X133*R133</f>
        <v>21919</v>
      </c>
      <c r="T133" s="207">
        <f t="shared" si="17"/>
        <v>1</v>
      </c>
      <c r="U133" s="205">
        <v>2713</v>
      </c>
      <c r="V133" s="216"/>
      <c r="W133" s="207"/>
      <c r="X133" s="219">
        <f t="shared" si="15"/>
        <v>120</v>
      </c>
    </row>
    <row r="134" spans="1:24" s="205" customFormat="1" x14ac:dyDescent="0.25">
      <c r="A134" s="210" t="s">
        <v>1810</v>
      </c>
      <c r="B134" s="210" t="s">
        <v>1809</v>
      </c>
      <c r="C134" s="210"/>
      <c r="D134" s="210"/>
      <c r="E134" s="210"/>
      <c r="F134" s="210" t="s">
        <v>1480</v>
      </c>
      <c r="G134" s="204" t="str">
        <f t="shared" si="14"/>
        <v>12/1/2003</v>
      </c>
      <c r="H134" s="224">
        <v>12</v>
      </c>
      <c r="I134" s="224">
        <v>1</v>
      </c>
      <c r="J134" s="209">
        <v>2003</v>
      </c>
      <c r="K134" s="210" t="s">
        <v>1266</v>
      </c>
      <c r="L134" s="210">
        <v>703</v>
      </c>
      <c r="M134" s="210" t="s">
        <v>649</v>
      </c>
      <c r="N134" s="214">
        <v>10995</v>
      </c>
      <c r="O134" s="214"/>
      <c r="Q134" s="205">
        <v>10</v>
      </c>
      <c r="R134" s="106">
        <f t="shared" si="16"/>
        <v>91.616666666666674</v>
      </c>
      <c r="S134" s="207">
        <f t="shared" si="19"/>
        <v>10994</v>
      </c>
      <c r="T134" s="207">
        <f t="shared" si="17"/>
        <v>1</v>
      </c>
      <c r="U134" s="205">
        <v>2542</v>
      </c>
      <c r="V134" s="216"/>
      <c r="W134" s="207"/>
      <c r="X134" s="219">
        <f t="shared" si="15"/>
        <v>120</v>
      </c>
    </row>
    <row r="135" spans="1:24" s="205" customFormat="1" x14ac:dyDescent="0.25">
      <c r="A135" s="210" t="s">
        <v>1808</v>
      </c>
      <c r="B135" s="210" t="s">
        <v>1807</v>
      </c>
      <c r="C135" s="210"/>
      <c r="D135" s="193"/>
      <c r="E135" s="210"/>
      <c r="F135" s="210" t="s">
        <v>1806</v>
      </c>
      <c r="G135" s="204" t="str">
        <f t="shared" si="14"/>
        <v>19/1/2004</v>
      </c>
      <c r="H135" s="224">
        <v>19</v>
      </c>
      <c r="I135" s="224">
        <v>1</v>
      </c>
      <c r="J135" s="209">
        <v>2004</v>
      </c>
      <c r="K135" s="210" t="s">
        <v>30</v>
      </c>
      <c r="L135" s="210">
        <v>25831</v>
      </c>
      <c r="M135" s="210" t="s">
        <v>649</v>
      </c>
      <c r="N135" s="214">
        <v>267085.89</v>
      </c>
      <c r="O135" s="214"/>
      <c r="Q135" s="205">
        <v>10</v>
      </c>
      <c r="R135" s="106">
        <f t="shared" si="16"/>
        <v>2225.7074166666666</v>
      </c>
      <c r="S135" s="207">
        <f t="shared" si="19"/>
        <v>267084.89</v>
      </c>
      <c r="T135" s="207">
        <f t="shared" si="17"/>
        <v>1</v>
      </c>
      <c r="U135" s="205">
        <v>3006</v>
      </c>
      <c r="V135" s="216"/>
      <c r="W135" s="207"/>
      <c r="X135" s="219">
        <f t="shared" si="15"/>
        <v>120</v>
      </c>
    </row>
    <row r="136" spans="1:24" s="205" customFormat="1" x14ac:dyDescent="0.25">
      <c r="A136" s="210" t="s">
        <v>1805</v>
      </c>
      <c r="B136" s="210" t="s">
        <v>1804</v>
      </c>
      <c r="C136" s="210"/>
      <c r="D136" s="210">
        <v>300</v>
      </c>
      <c r="E136" s="210"/>
      <c r="F136" s="210" t="s">
        <v>1465</v>
      </c>
      <c r="G136" s="204" t="str">
        <f t="shared" si="14"/>
        <v>10/3/2006</v>
      </c>
      <c r="H136" s="224">
        <v>10</v>
      </c>
      <c r="I136" s="224">
        <v>3</v>
      </c>
      <c r="J136" s="209">
        <v>2006</v>
      </c>
      <c r="K136" s="210" t="s">
        <v>30</v>
      </c>
      <c r="L136" s="210">
        <v>7898</v>
      </c>
      <c r="M136" s="210" t="s">
        <v>649</v>
      </c>
      <c r="N136" s="214">
        <v>5862.65</v>
      </c>
      <c r="O136" s="214"/>
      <c r="Q136" s="205">
        <v>10</v>
      </c>
      <c r="R136" s="106">
        <f t="shared" si="16"/>
        <v>48.84708333333333</v>
      </c>
      <c r="S136" s="207">
        <f t="shared" si="19"/>
        <v>5128.9437499999995</v>
      </c>
      <c r="T136" s="207">
        <f t="shared" si="17"/>
        <v>733.70625000000018</v>
      </c>
      <c r="U136" s="205">
        <v>8017</v>
      </c>
      <c r="V136" s="216"/>
      <c r="W136" s="207"/>
      <c r="X136" s="219">
        <f t="shared" si="15"/>
        <v>105</v>
      </c>
    </row>
    <row r="137" spans="1:24" s="205" customFormat="1" x14ac:dyDescent="0.25">
      <c r="A137" s="210" t="s">
        <v>1803</v>
      </c>
      <c r="B137" s="210" t="s">
        <v>1802</v>
      </c>
      <c r="C137" s="210"/>
      <c r="D137" s="210" t="s">
        <v>1801</v>
      </c>
      <c r="E137" s="210"/>
      <c r="F137" s="210" t="s">
        <v>1465</v>
      </c>
      <c r="G137" s="204" t="str">
        <f t="shared" si="14"/>
        <v>25/11/2003</v>
      </c>
      <c r="H137" s="224">
        <v>25</v>
      </c>
      <c r="I137" s="224">
        <v>11</v>
      </c>
      <c r="J137" s="209">
        <v>2003</v>
      </c>
      <c r="K137" s="210" t="s">
        <v>30</v>
      </c>
      <c r="L137" s="210" t="s">
        <v>1728</v>
      </c>
      <c r="M137" s="210" t="s">
        <v>649</v>
      </c>
      <c r="N137" s="160">
        <v>4409.6000000000004</v>
      </c>
      <c r="O137" s="225" t="s">
        <v>277</v>
      </c>
      <c r="Q137" s="205">
        <v>10</v>
      </c>
      <c r="R137" s="106">
        <f t="shared" si="16"/>
        <v>36.738333333333337</v>
      </c>
      <c r="S137" s="207">
        <f t="shared" si="19"/>
        <v>4408.6000000000004</v>
      </c>
      <c r="T137" s="207">
        <f t="shared" si="17"/>
        <v>1</v>
      </c>
      <c r="U137" s="205">
        <v>2702</v>
      </c>
      <c r="V137" s="216"/>
      <c r="W137" s="207"/>
      <c r="X137" s="219">
        <f t="shared" si="15"/>
        <v>120</v>
      </c>
    </row>
    <row r="138" spans="1:24" s="205" customFormat="1" x14ac:dyDescent="0.25">
      <c r="A138" s="210" t="s">
        <v>1800</v>
      </c>
      <c r="B138" s="210" t="s">
        <v>1799</v>
      </c>
      <c r="C138" s="210"/>
      <c r="D138" s="210" t="s">
        <v>1798</v>
      </c>
      <c r="E138" s="210"/>
      <c r="F138" s="210" t="s">
        <v>1671</v>
      </c>
      <c r="G138" s="204" t="str">
        <f t="shared" si="14"/>
        <v>21/3/2003</v>
      </c>
      <c r="H138" s="224">
        <v>21</v>
      </c>
      <c r="I138" s="224">
        <v>3</v>
      </c>
      <c r="J138" s="209">
        <v>2003</v>
      </c>
      <c r="K138" s="210" t="s">
        <v>30</v>
      </c>
      <c r="L138" s="210">
        <v>27926</v>
      </c>
      <c r="M138" s="210" t="s">
        <v>649</v>
      </c>
      <c r="N138" s="214">
        <v>3528</v>
      </c>
      <c r="O138" s="214"/>
      <c r="Q138" s="205">
        <v>10</v>
      </c>
      <c r="R138" s="106">
        <f t="shared" si="16"/>
        <v>29.391666666666666</v>
      </c>
      <c r="S138" s="207">
        <f t="shared" si="19"/>
        <v>3527</v>
      </c>
      <c r="T138" s="207">
        <f t="shared" si="17"/>
        <v>1</v>
      </c>
      <c r="U138" s="205">
        <v>1137</v>
      </c>
      <c r="V138" s="216"/>
      <c r="W138" s="207"/>
      <c r="X138" s="219">
        <f t="shared" si="15"/>
        <v>120</v>
      </c>
    </row>
    <row r="139" spans="1:24" s="205" customFormat="1" x14ac:dyDescent="0.25">
      <c r="A139" s="210" t="s">
        <v>1797</v>
      </c>
      <c r="B139" s="210" t="s">
        <v>1788</v>
      </c>
      <c r="C139" s="210"/>
      <c r="D139" s="210"/>
      <c r="E139" s="210"/>
      <c r="F139" s="210"/>
      <c r="G139" s="204" t="str">
        <f t="shared" si="14"/>
        <v>8/10/2007</v>
      </c>
      <c r="H139" s="224">
        <v>8</v>
      </c>
      <c r="I139" s="224">
        <v>10</v>
      </c>
      <c r="J139" s="209">
        <v>2007</v>
      </c>
      <c r="K139" s="210" t="s">
        <v>1325</v>
      </c>
      <c r="L139" s="210" t="s">
        <v>1787</v>
      </c>
      <c r="M139" s="210" t="s">
        <v>649</v>
      </c>
      <c r="N139" s="160">
        <v>2000</v>
      </c>
      <c r="O139" s="160"/>
      <c r="Q139" s="205">
        <v>10</v>
      </c>
      <c r="R139" s="106">
        <f t="shared" si="16"/>
        <v>16.658333333333335</v>
      </c>
      <c r="S139" s="207">
        <f t="shared" ref="S139:S149" si="20">X139*R139</f>
        <v>1432.6166666666668</v>
      </c>
      <c r="T139" s="207">
        <f t="shared" si="17"/>
        <v>567.38333333333321</v>
      </c>
      <c r="V139" s="216"/>
      <c r="W139" s="207"/>
      <c r="X139" s="219">
        <f t="shared" si="15"/>
        <v>86</v>
      </c>
    </row>
    <row r="140" spans="1:24" s="205" customFormat="1" x14ac:dyDescent="0.25">
      <c r="A140" s="210" t="s">
        <v>1796</v>
      </c>
      <c r="B140" s="210" t="s">
        <v>1788</v>
      </c>
      <c r="C140" s="210"/>
      <c r="D140" s="210"/>
      <c r="E140" s="210"/>
      <c r="F140" s="210"/>
      <c r="G140" s="204" t="str">
        <f t="shared" si="14"/>
        <v>8/10/2007</v>
      </c>
      <c r="H140" s="224">
        <v>8</v>
      </c>
      <c r="I140" s="224">
        <v>10</v>
      </c>
      <c r="J140" s="209">
        <v>2007</v>
      </c>
      <c r="K140" s="210" t="s">
        <v>1325</v>
      </c>
      <c r="L140" s="210" t="s">
        <v>1787</v>
      </c>
      <c r="M140" s="210" t="s">
        <v>649</v>
      </c>
      <c r="N140" s="160">
        <v>2000</v>
      </c>
      <c r="O140" s="160"/>
      <c r="Q140" s="205">
        <v>10</v>
      </c>
      <c r="R140" s="106">
        <f t="shared" si="16"/>
        <v>16.658333333333335</v>
      </c>
      <c r="S140" s="207">
        <f t="shared" si="20"/>
        <v>1432.6166666666668</v>
      </c>
      <c r="T140" s="207">
        <f t="shared" si="17"/>
        <v>567.38333333333321</v>
      </c>
      <c r="V140" s="216"/>
      <c r="W140" s="207"/>
      <c r="X140" s="219">
        <f t="shared" si="15"/>
        <v>86</v>
      </c>
    </row>
    <row r="141" spans="1:24" s="205" customFormat="1" x14ac:dyDescent="0.25">
      <c r="A141" s="210" t="s">
        <v>1795</v>
      </c>
      <c r="B141" s="210" t="s">
        <v>1788</v>
      </c>
      <c r="C141" s="210"/>
      <c r="D141" s="210"/>
      <c r="E141" s="210"/>
      <c r="F141" s="210"/>
      <c r="G141" s="204" t="str">
        <f t="shared" si="14"/>
        <v>8/10/2007</v>
      </c>
      <c r="H141" s="224">
        <v>8</v>
      </c>
      <c r="I141" s="224">
        <v>10</v>
      </c>
      <c r="J141" s="209">
        <v>2007</v>
      </c>
      <c r="K141" s="210" t="s">
        <v>1325</v>
      </c>
      <c r="L141" s="210" t="s">
        <v>1787</v>
      </c>
      <c r="M141" s="210" t="s">
        <v>649</v>
      </c>
      <c r="N141" s="160">
        <v>2000</v>
      </c>
      <c r="O141" s="160"/>
      <c r="Q141" s="205">
        <v>10</v>
      </c>
      <c r="R141" s="106">
        <f t="shared" si="16"/>
        <v>16.658333333333335</v>
      </c>
      <c r="S141" s="207">
        <f t="shared" si="20"/>
        <v>1432.6166666666668</v>
      </c>
      <c r="T141" s="207">
        <f t="shared" si="17"/>
        <v>567.38333333333321</v>
      </c>
      <c r="V141" s="216"/>
      <c r="W141" s="207"/>
      <c r="X141" s="219">
        <f t="shared" si="15"/>
        <v>86</v>
      </c>
    </row>
    <row r="142" spans="1:24" s="205" customFormat="1" x14ac:dyDescent="0.25">
      <c r="A142" s="210" t="s">
        <v>1794</v>
      </c>
      <c r="B142" s="210" t="s">
        <v>1788</v>
      </c>
      <c r="C142" s="210"/>
      <c r="D142" s="210"/>
      <c r="E142" s="210"/>
      <c r="F142" s="210"/>
      <c r="G142" s="204" t="str">
        <f t="shared" si="14"/>
        <v>8/10/2007</v>
      </c>
      <c r="H142" s="224">
        <v>8</v>
      </c>
      <c r="I142" s="224">
        <v>10</v>
      </c>
      <c r="J142" s="209">
        <v>2007</v>
      </c>
      <c r="K142" s="210" t="s">
        <v>1325</v>
      </c>
      <c r="L142" s="210" t="s">
        <v>1787</v>
      </c>
      <c r="M142" s="210" t="s">
        <v>649</v>
      </c>
      <c r="N142" s="160">
        <v>2000</v>
      </c>
      <c r="O142" s="160"/>
      <c r="Q142" s="205">
        <v>10</v>
      </c>
      <c r="R142" s="106">
        <f t="shared" si="16"/>
        <v>16.658333333333335</v>
      </c>
      <c r="S142" s="207">
        <f t="shared" si="20"/>
        <v>1432.6166666666668</v>
      </c>
      <c r="T142" s="207">
        <f t="shared" si="17"/>
        <v>567.38333333333321</v>
      </c>
      <c r="V142" s="216"/>
      <c r="W142" s="207"/>
      <c r="X142" s="219">
        <f t="shared" si="15"/>
        <v>86</v>
      </c>
    </row>
    <row r="143" spans="1:24" s="205" customFormat="1" x14ac:dyDescent="0.25">
      <c r="A143" s="210" t="s">
        <v>1793</v>
      </c>
      <c r="B143" s="210" t="s">
        <v>1788</v>
      </c>
      <c r="C143" s="210"/>
      <c r="D143" s="210"/>
      <c r="E143" s="210"/>
      <c r="F143" s="210"/>
      <c r="G143" s="204" t="str">
        <f t="shared" si="14"/>
        <v>8/10/2007</v>
      </c>
      <c r="H143" s="224">
        <v>8</v>
      </c>
      <c r="I143" s="224">
        <v>10</v>
      </c>
      <c r="J143" s="209">
        <v>2007</v>
      </c>
      <c r="K143" s="210" t="s">
        <v>1325</v>
      </c>
      <c r="L143" s="210" t="s">
        <v>1787</v>
      </c>
      <c r="M143" s="210" t="s">
        <v>649</v>
      </c>
      <c r="N143" s="160">
        <v>2000</v>
      </c>
      <c r="O143" s="160"/>
      <c r="Q143" s="205">
        <v>10</v>
      </c>
      <c r="R143" s="106">
        <f t="shared" si="16"/>
        <v>16.658333333333335</v>
      </c>
      <c r="S143" s="207">
        <f t="shared" si="20"/>
        <v>1432.6166666666668</v>
      </c>
      <c r="T143" s="207">
        <f t="shared" si="17"/>
        <v>567.38333333333321</v>
      </c>
      <c r="V143" s="216"/>
      <c r="W143" s="207"/>
      <c r="X143" s="219">
        <f t="shared" si="15"/>
        <v>86</v>
      </c>
    </row>
    <row r="144" spans="1:24" s="205" customFormat="1" x14ac:dyDescent="0.25">
      <c r="A144" s="210" t="s">
        <v>1792</v>
      </c>
      <c r="B144" s="210" t="s">
        <v>1788</v>
      </c>
      <c r="C144" s="210"/>
      <c r="D144" s="210"/>
      <c r="E144" s="210"/>
      <c r="F144" s="210"/>
      <c r="G144" s="204" t="str">
        <f t="shared" ref="G144:G200" si="21">CONCATENATE(H144,"/",I144,"/",J144,)</f>
        <v>8/10/2007</v>
      </c>
      <c r="H144" s="224">
        <v>8</v>
      </c>
      <c r="I144" s="224">
        <v>10</v>
      </c>
      <c r="J144" s="209">
        <v>2007</v>
      </c>
      <c r="K144" s="210" t="s">
        <v>1325</v>
      </c>
      <c r="L144" s="210" t="s">
        <v>1787</v>
      </c>
      <c r="M144" s="210" t="s">
        <v>649</v>
      </c>
      <c r="N144" s="160">
        <v>2000</v>
      </c>
      <c r="O144" s="160"/>
      <c r="Q144" s="205">
        <v>10</v>
      </c>
      <c r="R144" s="106">
        <f t="shared" si="16"/>
        <v>16.658333333333335</v>
      </c>
      <c r="S144" s="207">
        <f t="shared" si="20"/>
        <v>1432.6166666666668</v>
      </c>
      <c r="T144" s="207">
        <f t="shared" si="17"/>
        <v>567.38333333333321</v>
      </c>
      <c r="V144" s="216"/>
      <c r="W144" s="207"/>
      <c r="X144" s="219">
        <f t="shared" ref="X144:X200" si="22">IF((DATEDIF(G144,X$4,"m"))&gt;=120,120,(DATEDIF(G144,X$4,"m")))</f>
        <v>86</v>
      </c>
    </row>
    <row r="145" spans="1:24" s="205" customFormat="1" x14ac:dyDescent="0.25">
      <c r="A145" s="210" t="s">
        <v>1792</v>
      </c>
      <c r="B145" s="210" t="s">
        <v>1788</v>
      </c>
      <c r="C145" s="210"/>
      <c r="D145" s="210"/>
      <c r="E145" s="210"/>
      <c r="F145" s="210"/>
      <c r="G145" s="204" t="str">
        <f t="shared" si="21"/>
        <v>8/10/2007</v>
      </c>
      <c r="H145" s="224">
        <v>8</v>
      </c>
      <c r="I145" s="224">
        <v>10</v>
      </c>
      <c r="J145" s="209">
        <v>2007</v>
      </c>
      <c r="K145" s="210" t="s">
        <v>1325</v>
      </c>
      <c r="L145" s="210" t="s">
        <v>1787</v>
      </c>
      <c r="M145" s="210" t="s">
        <v>649</v>
      </c>
      <c r="N145" s="160">
        <v>2000</v>
      </c>
      <c r="O145" s="160"/>
      <c r="Q145" s="205">
        <v>10</v>
      </c>
      <c r="R145" s="106">
        <f t="shared" si="16"/>
        <v>16.658333333333335</v>
      </c>
      <c r="S145" s="207">
        <f t="shared" si="20"/>
        <v>1432.6166666666668</v>
      </c>
      <c r="T145" s="207">
        <f t="shared" si="17"/>
        <v>567.38333333333321</v>
      </c>
      <c r="V145" s="216"/>
      <c r="W145" s="207"/>
      <c r="X145" s="219">
        <f t="shared" si="22"/>
        <v>86</v>
      </c>
    </row>
    <row r="146" spans="1:24" s="205" customFormat="1" x14ac:dyDescent="0.25">
      <c r="A146" s="210" t="s">
        <v>1791</v>
      </c>
      <c r="B146" s="210" t="s">
        <v>1788</v>
      </c>
      <c r="C146" s="210"/>
      <c r="D146" s="210"/>
      <c r="E146" s="210"/>
      <c r="F146" s="210"/>
      <c r="G146" s="204" t="str">
        <f t="shared" si="21"/>
        <v>8/10/2007</v>
      </c>
      <c r="H146" s="224">
        <v>8</v>
      </c>
      <c r="I146" s="224">
        <v>10</v>
      </c>
      <c r="J146" s="209">
        <v>2007</v>
      </c>
      <c r="K146" s="210" t="s">
        <v>1325</v>
      </c>
      <c r="L146" s="210" t="s">
        <v>1787</v>
      </c>
      <c r="M146" s="210" t="s">
        <v>649</v>
      </c>
      <c r="N146" s="160">
        <v>2000</v>
      </c>
      <c r="O146" s="160"/>
      <c r="Q146" s="205">
        <v>10</v>
      </c>
      <c r="R146" s="106">
        <f t="shared" ref="R146:R202" si="23">(((N146)-1)/10)/12</f>
        <v>16.658333333333335</v>
      </c>
      <c r="S146" s="207">
        <f t="shared" si="20"/>
        <v>1432.6166666666668</v>
      </c>
      <c r="T146" s="207">
        <f t="shared" si="17"/>
        <v>567.38333333333321</v>
      </c>
      <c r="V146" s="216"/>
      <c r="W146" s="207"/>
      <c r="X146" s="219">
        <f t="shared" si="22"/>
        <v>86</v>
      </c>
    </row>
    <row r="147" spans="1:24" s="205" customFormat="1" x14ac:dyDescent="0.25">
      <c r="A147" s="210" t="s">
        <v>1790</v>
      </c>
      <c r="B147" s="210" t="s">
        <v>1788</v>
      </c>
      <c r="C147" s="210"/>
      <c r="D147" s="210"/>
      <c r="E147" s="210"/>
      <c r="F147" s="210"/>
      <c r="G147" s="204" t="str">
        <f t="shared" si="21"/>
        <v>8/10/2007</v>
      </c>
      <c r="H147" s="224">
        <v>8</v>
      </c>
      <c r="I147" s="224">
        <v>10</v>
      </c>
      <c r="J147" s="209">
        <v>2007</v>
      </c>
      <c r="K147" s="210" t="s">
        <v>1325</v>
      </c>
      <c r="L147" s="210" t="s">
        <v>1787</v>
      </c>
      <c r="M147" s="210" t="s">
        <v>649</v>
      </c>
      <c r="N147" s="160">
        <v>2000</v>
      </c>
      <c r="O147" s="160"/>
      <c r="Q147" s="205">
        <v>10</v>
      </c>
      <c r="R147" s="106">
        <f t="shared" si="23"/>
        <v>16.658333333333335</v>
      </c>
      <c r="S147" s="207">
        <f t="shared" si="20"/>
        <v>1432.6166666666668</v>
      </c>
      <c r="T147" s="207">
        <f t="shared" ref="T147:T203" si="24">N147-S147</f>
        <v>567.38333333333321</v>
      </c>
      <c r="V147" s="216"/>
      <c r="W147" s="207"/>
      <c r="X147" s="219">
        <f t="shared" si="22"/>
        <v>86</v>
      </c>
    </row>
    <row r="148" spans="1:24" s="205" customFormat="1" x14ac:dyDescent="0.25">
      <c r="A148" s="210" t="s">
        <v>1789</v>
      </c>
      <c r="B148" s="210" t="s">
        <v>1788</v>
      </c>
      <c r="C148" s="210"/>
      <c r="D148" s="210"/>
      <c r="E148" s="210"/>
      <c r="F148" s="210"/>
      <c r="G148" s="204" t="str">
        <f t="shared" si="21"/>
        <v>8/10/2007</v>
      </c>
      <c r="H148" s="224">
        <v>8</v>
      </c>
      <c r="I148" s="224">
        <v>10</v>
      </c>
      <c r="J148" s="209">
        <v>2007</v>
      </c>
      <c r="K148" s="210" t="s">
        <v>1325</v>
      </c>
      <c r="L148" s="210" t="s">
        <v>1787</v>
      </c>
      <c r="M148" s="210" t="s">
        <v>649</v>
      </c>
      <c r="N148" s="160">
        <v>2000</v>
      </c>
      <c r="O148" s="160"/>
      <c r="Q148" s="205">
        <v>10</v>
      </c>
      <c r="R148" s="106">
        <f t="shared" si="23"/>
        <v>16.658333333333335</v>
      </c>
      <c r="S148" s="207">
        <f t="shared" si="20"/>
        <v>1432.6166666666668</v>
      </c>
      <c r="T148" s="207">
        <f t="shared" si="24"/>
        <v>567.38333333333321</v>
      </c>
      <c r="V148" s="216"/>
      <c r="W148" s="207"/>
      <c r="X148" s="219">
        <f t="shared" si="22"/>
        <v>86</v>
      </c>
    </row>
    <row r="149" spans="1:24" s="205" customFormat="1" ht="47.25" x14ac:dyDescent="0.25">
      <c r="A149" s="242" t="s">
        <v>1786</v>
      </c>
      <c r="B149" s="242" t="s">
        <v>1785</v>
      </c>
      <c r="C149" s="242"/>
      <c r="D149" s="242" t="s">
        <v>1784</v>
      </c>
      <c r="E149" s="242"/>
      <c r="F149" s="242" t="s">
        <v>1473</v>
      </c>
      <c r="G149" s="204" t="str">
        <f t="shared" si="21"/>
        <v>10/10/2003</v>
      </c>
      <c r="H149" s="244">
        <v>10</v>
      </c>
      <c r="I149" s="244">
        <v>10</v>
      </c>
      <c r="J149" s="243">
        <v>2003</v>
      </c>
      <c r="K149" s="242" t="s">
        <v>30</v>
      </c>
      <c r="L149" s="242" t="s">
        <v>1472</v>
      </c>
      <c r="M149" s="242" t="s">
        <v>649</v>
      </c>
      <c r="N149" s="241">
        <v>3705</v>
      </c>
      <c r="O149" s="240" t="s">
        <v>338</v>
      </c>
      <c r="Q149" s="205">
        <v>10</v>
      </c>
      <c r="R149" s="106">
        <f t="shared" si="23"/>
        <v>30.866666666666664</v>
      </c>
      <c r="S149" s="207">
        <f t="shared" si="20"/>
        <v>3703.9999999999995</v>
      </c>
      <c r="T149" s="207">
        <f t="shared" si="24"/>
        <v>1.0000000000004547</v>
      </c>
      <c r="U149" s="205">
        <v>2165</v>
      </c>
      <c r="V149" s="216"/>
      <c r="W149" s="207"/>
      <c r="X149" s="219">
        <f t="shared" si="22"/>
        <v>120</v>
      </c>
    </row>
    <row r="150" spans="1:24" s="205" customFormat="1" x14ac:dyDescent="0.25">
      <c r="A150" s="210" t="s">
        <v>1783</v>
      </c>
      <c r="B150" s="210" t="s">
        <v>1781</v>
      </c>
      <c r="C150" s="210"/>
      <c r="D150" s="210"/>
      <c r="E150" s="210"/>
      <c r="F150" s="210"/>
      <c r="G150" s="204" t="str">
        <f t="shared" si="21"/>
        <v>//</v>
      </c>
      <c r="H150" s="224"/>
      <c r="I150" s="224"/>
      <c r="J150" s="209"/>
      <c r="K150" s="210"/>
      <c r="L150" s="209"/>
      <c r="M150" s="210" t="s">
        <v>649</v>
      </c>
      <c r="N150" s="214">
        <v>1</v>
      </c>
      <c r="O150" s="214"/>
      <c r="Q150" s="205">
        <v>10</v>
      </c>
      <c r="R150" s="106">
        <f t="shared" si="23"/>
        <v>0</v>
      </c>
      <c r="S150" s="207">
        <v>0</v>
      </c>
      <c r="T150" s="207">
        <f t="shared" si="24"/>
        <v>1</v>
      </c>
      <c r="V150" s="216"/>
      <c r="W150" s="207"/>
      <c r="X150" s="219" t="e">
        <f t="shared" si="22"/>
        <v>#VALUE!</v>
      </c>
    </row>
    <row r="151" spans="1:24" s="205" customFormat="1" x14ac:dyDescent="0.25">
      <c r="A151" s="210" t="s">
        <v>1782</v>
      </c>
      <c r="B151" s="210" t="s">
        <v>1781</v>
      </c>
      <c r="C151" s="210"/>
      <c r="D151" s="210"/>
      <c r="E151" s="210"/>
      <c r="F151" s="210" t="s">
        <v>1780</v>
      </c>
      <c r="G151" s="204" t="str">
        <f t="shared" si="21"/>
        <v>22/6/2007</v>
      </c>
      <c r="H151" s="224">
        <v>22</v>
      </c>
      <c r="I151" s="224">
        <v>6</v>
      </c>
      <c r="J151" s="209">
        <v>2007</v>
      </c>
      <c r="K151" s="210" t="s">
        <v>1779</v>
      </c>
      <c r="L151" s="210">
        <v>17257</v>
      </c>
      <c r="M151" s="210" t="s">
        <v>649</v>
      </c>
      <c r="N151" s="214">
        <v>1999.95</v>
      </c>
      <c r="O151" s="214"/>
      <c r="Q151" s="205">
        <v>10</v>
      </c>
      <c r="R151" s="106">
        <f t="shared" si="23"/>
        <v>16.657916666666669</v>
      </c>
      <c r="S151" s="207">
        <f>X151*R151</f>
        <v>1499.2125000000001</v>
      </c>
      <c r="T151" s="207">
        <f t="shared" si="24"/>
        <v>500.73749999999995</v>
      </c>
      <c r="U151" s="205">
        <v>9714</v>
      </c>
      <c r="V151" s="216"/>
      <c r="W151" s="207"/>
      <c r="X151" s="219">
        <f t="shared" si="22"/>
        <v>90</v>
      </c>
    </row>
    <row r="152" spans="1:24" s="205" customFormat="1" x14ac:dyDescent="0.25">
      <c r="A152" s="210" t="s">
        <v>1778</v>
      </c>
      <c r="B152" s="193" t="s">
        <v>1777</v>
      </c>
      <c r="C152" s="210"/>
      <c r="D152" s="210" t="s">
        <v>1776</v>
      </c>
      <c r="E152" s="210"/>
      <c r="F152" s="210"/>
      <c r="G152" s="204" t="str">
        <f t="shared" si="21"/>
        <v>//</v>
      </c>
      <c r="H152" s="224"/>
      <c r="I152" s="224"/>
      <c r="J152" s="209"/>
      <c r="K152" s="210"/>
      <c r="L152" s="210"/>
      <c r="M152" s="210" t="s">
        <v>649</v>
      </c>
      <c r="N152" s="214">
        <v>1</v>
      </c>
      <c r="O152" s="214"/>
      <c r="Q152" s="205">
        <v>10</v>
      </c>
      <c r="R152" s="106">
        <f t="shared" si="23"/>
        <v>0</v>
      </c>
      <c r="S152" s="207">
        <v>0</v>
      </c>
      <c r="T152" s="207">
        <f t="shared" si="24"/>
        <v>1</v>
      </c>
      <c r="V152" s="216"/>
      <c r="W152" s="207"/>
      <c r="X152" s="219" t="e">
        <f t="shared" si="22"/>
        <v>#VALUE!</v>
      </c>
    </row>
    <row r="153" spans="1:24" s="205" customFormat="1" x14ac:dyDescent="0.25">
      <c r="A153" s="193" t="s">
        <v>1775</v>
      </c>
      <c r="B153" s="193" t="s">
        <v>1774</v>
      </c>
      <c r="C153" s="193"/>
      <c r="D153" s="193"/>
      <c r="E153" s="193"/>
      <c r="F153" s="193"/>
      <c r="G153" s="204" t="str">
        <f t="shared" si="21"/>
        <v>//</v>
      </c>
      <c r="H153" s="239"/>
      <c r="I153" s="239"/>
      <c r="J153" s="238"/>
      <c r="K153" s="193"/>
      <c r="L153" s="193"/>
      <c r="M153" s="193" t="s">
        <v>649</v>
      </c>
      <c r="N153" s="237">
        <v>1</v>
      </c>
      <c r="O153" s="237"/>
      <c r="P153" s="235"/>
      <c r="Q153" s="194">
        <v>10</v>
      </c>
      <c r="R153" s="106">
        <f t="shared" si="23"/>
        <v>0</v>
      </c>
      <c r="S153" s="207">
        <v>0</v>
      </c>
      <c r="T153" s="207">
        <f t="shared" si="24"/>
        <v>1</v>
      </c>
      <c r="U153" s="194"/>
      <c r="V153" s="216"/>
      <c r="W153" s="207"/>
      <c r="X153" s="219" t="e">
        <f t="shared" si="22"/>
        <v>#VALUE!</v>
      </c>
    </row>
    <row r="154" spans="1:24" s="205" customFormat="1" ht="31.5" x14ac:dyDescent="0.25">
      <c r="A154" s="193" t="s">
        <v>1773</v>
      </c>
      <c r="B154" s="193" t="s">
        <v>1772</v>
      </c>
      <c r="C154" s="193"/>
      <c r="D154" s="193" t="s">
        <v>1771</v>
      </c>
      <c r="E154" s="193"/>
      <c r="F154" s="193"/>
      <c r="G154" s="204" t="str">
        <f t="shared" si="21"/>
        <v>//</v>
      </c>
      <c r="H154" s="239"/>
      <c r="I154" s="239"/>
      <c r="J154" s="238"/>
      <c r="K154" s="193"/>
      <c r="L154" s="193"/>
      <c r="M154" s="193" t="s">
        <v>649</v>
      </c>
      <c r="N154" s="237">
        <v>1</v>
      </c>
      <c r="O154" s="236" t="s">
        <v>1770</v>
      </c>
      <c r="P154" s="235"/>
      <c r="Q154" s="194">
        <v>10</v>
      </c>
      <c r="R154" s="106">
        <f t="shared" si="23"/>
        <v>0</v>
      </c>
      <c r="S154" s="207">
        <v>0</v>
      </c>
      <c r="T154" s="207">
        <f t="shared" si="24"/>
        <v>1</v>
      </c>
      <c r="U154" s="194"/>
      <c r="V154" s="216"/>
      <c r="W154" s="207"/>
      <c r="X154" s="219" t="e">
        <f t="shared" si="22"/>
        <v>#VALUE!</v>
      </c>
    </row>
    <row r="155" spans="1:24" s="205" customFormat="1" x14ac:dyDescent="0.25">
      <c r="A155" s="210" t="s">
        <v>1769</v>
      </c>
      <c r="B155" s="210" t="s">
        <v>1768</v>
      </c>
      <c r="C155" s="210"/>
      <c r="D155" s="210" t="s">
        <v>1767</v>
      </c>
      <c r="E155" s="210"/>
      <c r="F155" s="210"/>
      <c r="G155" s="204" t="str">
        <f t="shared" si="21"/>
        <v>31/12/2003</v>
      </c>
      <c r="H155" s="224">
        <v>31</v>
      </c>
      <c r="I155" s="224">
        <v>12</v>
      </c>
      <c r="J155" s="209">
        <v>2003</v>
      </c>
      <c r="K155" s="210"/>
      <c r="L155" s="210"/>
      <c r="M155" s="210" t="s">
        <v>649</v>
      </c>
      <c r="N155" s="160">
        <v>4846.95</v>
      </c>
      <c r="O155" s="225" t="s">
        <v>300</v>
      </c>
      <c r="Q155" s="205">
        <v>10</v>
      </c>
      <c r="R155" s="106">
        <f t="shared" si="23"/>
        <v>40.382916666666667</v>
      </c>
      <c r="S155" s="207">
        <f>X155*R155</f>
        <v>4845.95</v>
      </c>
      <c r="T155" s="207">
        <f t="shared" si="24"/>
        <v>1</v>
      </c>
      <c r="V155" s="216"/>
      <c r="W155" s="207"/>
      <c r="X155" s="219">
        <f t="shared" si="22"/>
        <v>120</v>
      </c>
    </row>
    <row r="156" spans="1:24" s="205" customFormat="1" x14ac:dyDescent="0.25">
      <c r="A156" s="210" t="s">
        <v>1766</v>
      </c>
      <c r="B156" s="210" t="s">
        <v>1765</v>
      </c>
      <c r="C156" s="210"/>
      <c r="D156" s="210" t="s">
        <v>1764</v>
      </c>
      <c r="E156" s="210" t="s">
        <v>1763</v>
      </c>
      <c r="F156" s="210"/>
      <c r="G156" s="204" t="str">
        <f t="shared" si="21"/>
        <v>//</v>
      </c>
      <c r="H156" s="224"/>
      <c r="I156" s="224"/>
      <c r="J156" s="209"/>
      <c r="K156" s="210"/>
      <c r="L156" s="210"/>
      <c r="M156" s="210" t="s">
        <v>649</v>
      </c>
      <c r="N156" s="160">
        <v>1</v>
      </c>
      <c r="O156" s="160"/>
      <c r="Q156" s="205">
        <v>10</v>
      </c>
      <c r="R156" s="106">
        <f t="shared" si="23"/>
        <v>0</v>
      </c>
      <c r="S156" s="207">
        <v>0</v>
      </c>
      <c r="T156" s="207">
        <f t="shared" si="24"/>
        <v>1</v>
      </c>
      <c r="V156" s="216"/>
      <c r="W156" s="207"/>
      <c r="X156" s="219" t="e">
        <f t="shared" si="22"/>
        <v>#VALUE!</v>
      </c>
    </row>
    <row r="157" spans="1:24" s="205" customFormat="1" x14ac:dyDescent="0.25">
      <c r="A157" s="210" t="s">
        <v>1762</v>
      </c>
      <c r="B157" s="210" t="s">
        <v>1761</v>
      </c>
      <c r="C157" s="210"/>
      <c r="D157" s="210" t="s">
        <v>1760</v>
      </c>
      <c r="E157" s="229"/>
      <c r="F157" s="229"/>
      <c r="G157" s="204" t="str">
        <f t="shared" si="21"/>
        <v>//</v>
      </c>
      <c r="H157" s="232"/>
      <c r="I157" s="232"/>
      <c r="J157" s="231"/>
      <c r="K157" s="229"/>
      <c r="L157" s="231"/>
      <c r="M157" s="210" t="s">
        <v>649</v>
      </c>
      <c r="N157" s="214">
        <v>1</v>
      </c>
      <c r="O157" s="214"/>
      <c r="Q157" s="205">
        <v>10</v>
      </c>
      <c r="R157" s="106">
        <f t="shared" si="23"/>
        <v>0</v>
      </c>
      <c r="S157" s="207">
        <v>0</v>
      </c>
      <c r="T157" s="207">
        <f t="shared" si="24"/>
        <v>1</v>
      </c>
      <c r="V157" s="216"/>
      <c r="W157" s="207"/>
      <c r="X157" s="219" t="e">
        <f t="shared" si="22"/>
        <v>#VALUE!</v>
      </c>
    </row>
    <row r="158" spans="1:24" s="205" customFormat="1" x14ac:dyDescent="0.25">
      <c r="A158" s="210" t="s">
        <v>1759</v>
      </c>
      <c r="B158" s="210" t="s">
        <v>2503</v>
      </c>
      <c r="C158" s="210"/>
      <c r="D158" s="210" t="s">
        <v>1758</v>
      </c>
      <c r="E158" s="229"/>
      <c r="F158" s="229"/>
      <c r="G158" s="204" t="str">
        <f t="shared" si="21"/>
        <v>//</v>
      </c>
      <c r="H158" s="232"/>
      <c r="I158" s="232"/>
      <c r="J158" s="231"/>
      <c r="K158" s="229"/>
      <c r="L158" s="231"/>
      <c r="M158" s="210" t="s">
        <v>649</v>
      </c>
      <c r="N158" s="214">
        <v>1</v>
      </c>
      <c r="O158" s="214"/>
      <c r="Q158" s="205">
        <v>10</v>
      </c>
      <c r="R158" s="106">
        <f t="shared" si="23"/>
        <v>0</v>
      </c>
      <c r="S158" s="207">
        <v>0</v>
      </c>
      <c r="T158" s="207">
        <f t="shared" si="24"/>
        <v>1</v>
      </c>
      <c r="V158" s="216"/>
      <c r="W158" s="207"/>
      <c r="X158" s="219" t="e">
        <f t="shared" si="22"/>
        <v>#VALUE!</v>
      </c>
    </row>
    <row r="159" spans="1:24" s="205" customFormat="1" x14ac:dyDescent="0.25">
      <c r="A159" s="210" t="s">
        <v>1757</v>
      </c>
      <c r="B159" s="210" t="s">
        <v>1756</v>
      </c>
      <c r="C159" s="210"/>
      <c r="D159" s="210" t="s">
        <v>1755</v>
      </c>
      <c r="E159" s="210"/>
      <c r="F159" s="210"/>
      <c r="G159" s="204" t="str">
        <f t="shared" si="21"/>
        <v>//</v>
      </c>
      <c r="H159" s="224"/>
      <c r="I159" s="224"/>
      <c r="J159" s="209"/>
      <c r="K159" s="210"/>
      <c r="L159" s="210"/>
      <c r="M159" s="210" t="s">
        <v>649</v>
      </c>
      <c r="N159" s="214">
        <v>1</v>
      </c>
      <c r="O159" s="214"/>
      <c r="Q159" s="205">
        <v>10</v>
      </c>
      <c r="R159" s="106">
        <f t="shared" si="23"/>
        <v>0</v>
      </c>
      <c r="S159" s="207">
        <v>0</v>
      </c>
      <c r="T159" s="207">
        <f t="shared" si="24"/>
        <v>1</v>
      </c>
      <c r="V159" s="216"/>
      <c r="W159" s="207"/>
      <c r="X159" s="219" t="e">
        <f t="shared" si="22"/>
        <v>#VALUE!</v>
      </c>
    </row>
    <row r="160" spans="1:24" s="205" customFormat="1" x14ac:dyDescent="0.25">
      <c r="A160" s="210" t="s">
        <v>1754</v>
      </c>
      <c r="B160" s="210" t="s">
        <v>1751</v>
      </c>
      <c r="C160" s="210"/>
      <c r="D160" s="210" t="s">
        <v>1753</v>
      </c>
      <c r="E160" s="210"/>
      <c r="F160" s="210"/>
      <c r="G160" s="204" t="str">
        <f t="shared" si="21"/>
        <v>//</v>
      </c>
      <c r="H160" s="224"/>
      <c r="I160" s="224"/>
      <c r="J160" s="209"/>
      <c r="K160" s="210"/>
      <c r="L160" s="210"/>
      <c r="M160" s="210" t="s">
        <v>649</v>
      </c>
      <c r="N160" s="214">
        <v>1</v>
      </c>
      <c r="O160" s="214"/>
      <c r="Q160" s="205">
        <v>10</v>
      </c>
      <c r="R160" s="106">
        <f t="shared" si="23"/>
        <v>0</v>
      </c>
      <c r="S160" s="207">
        <v>0</v>
      </c>
      <c r="T160" s="207">
        <f t="shared" si="24"/>
        <v>1</v>
      </c>
      <c r="V160" s="216"/>
      <c r="W160" s="207"/>
      <c r="X160" s="219" t="e">
        <f t="shared" si="22"/>
        <v>#VALUE!</v>
      </c>
    </row>
    <row r="161" spans="1:24" s="205" customFormat="1" x14ac:dyDescent="0.25">
      <c r="A161" s="210" t="s">
        <v>1752</v>
      </c>
      <c r="B161" s="210" t="s">
        <v>2504</v>
      </c>
      <c r="C161" s="210"/>
      <c r="D161" s="210"/>
      <c r="E161" s="210"/>
      <c r="F161" s="210"/>
      <c r="G161" s="204" t="str">
        <f t="shared" si="21"/>
        <v>//</v>
      </c>
      <c r="H161" s="224"/>
      <c r="I161" s="224"/>
      <c r="J161" s="209"/>
      <c r="K161" s="210"/>
      <c r="L161" s="210"/>
      <c r="M161" s="210" t="s">
        <v>649</v>
      </c>
      <c r="N161" s="214">
        <v>1</v>
      </c>
      <c r="O161" s="214"/>
      <c r="Q161" s="205">
        <v>10</v>
      </c>
      <c r="R161" s="106">
        <f t="shared" si="23"/>
        <v>0</v>
      </c>
      <c r="S161" s="207">
        <v>0</v>
      </c>
      <c r="T161" s="207">
        <f t="shared" si="24"/>
        <v>1</v>
      </c>
      <c r="V161" s="216"/>
      <c r="W161" s="207"/>
      <c r="X161" s="219" t="e">
        <f t="shared" si="22"/>
        <v>#VALUE!</v>
      </c>
    </row>
    <row r="162" spans="1:24" s="205" customFormat="1" x14ac:dyDescent="0.25">
      <c r="A162" s="210" t="s">
        <v>1750</v>
      </c>
      <c r="B162" s="210" t="s">
        <v>1749</v>
      </c>
      <c r="C162" s="210"/>
      <c r="D162" s="210"/>
      <c r="E162" s="210"/>
      <c r="F162" s="210" t="s">
        <v>1461</v>
      </c>
      <c r="G162" s="204" t="str">
        <f t="shared" si="21"/>
        <v>27/1/2004</v>
      </c>
      <c r="H162" s="224">
        <v>27</v>
      </c>
      <c r="I162" s="224">
        <v>1</v>
      </c>
      <c r="J162" s="209">
        <v>2004</v>
      </c>
      <c r="K162" s="210" t="s">
        <v>30</v>
      </c>
      <c r="L162" s="210">
        <v>5494</v>
      </c>
      <c r="M162" s="210" t="s">
        <v>649</v>
      </c>
      <c r="N162" s="214">
        <v>3655</v>
      </c>
      <c r="O162" s="214"/>
      <c r="Q162" s="205">
        <v>10</v>
      </c>
      <c r="R162" s="106">
        <f t="shared" si="23"/>
        <v>30.45</v>
      </c>
      <c r="S162" s="207">
        <f t="shared" ref="S162:S182" si="25">X162*R162</f>
        <v>3654</v>
      </c>
      <c r="T162" s="207">
        <f t="shared" si="24"/>
        <v>1</v>
      </c>
      <c r="U162" s="205">
        <v>3182</v>
      </c>
      <c r="V162" s="216"/>
      <c r="W162" s="207"/>
      <c r="X162" s="219">
        <f t="shared" si="22"/>
        <v>120</v>
      </c>
    </row>
    <row r="163" spans="1:24" s="205" customFormat="1" x14ac:dyDescent="0.25">
      <c r="A163" s="210" t="s">
        <v>1748</v>
      </c>
      <c r="B163" s="210" t="s">
        <v>1747</v>
      </c>
      <c r="C163" s="210"/>
      <c r="D163" s="210"/>
      <c r="E163" s="210"/>
      <c r="F163" s="210" t="s">
        <v>1480</v>
      </c>
      <c r="G163" s="204" t="str">
        <f t="shared" si="21"/>
        <v>12/8/2003</v>
      </c>
      <c r="H163" s="224">
        <v>12</v>
      </c>
      <c r="I163" s="224">
        <v>8</v>
      </c>
      <c r="J163" s="209">
        <v>2003</v>
      </c>
      <c r="K163" s="210" t="s">
        <v>1266</v>
      </c>
      <c r="L163" s="210">
        <v>727</v>
      </c>
      <c r="M163" s="210" t="s">
        <v>649</v>
      </c>
      <c r="N163" s="214">
        <v>5310</v>
      </c>
      <c r="O163" s="214"/>
      <c r="Q163" s="205">
        <v>10</v>
      </c>
      <c r="R163" s="106">
        <f t="shared" si="23"/>
        <v>44.241666666666667</v>
      </c>
      <c r="S163" s="207">
        <f t="shared" si="25"/>
        <v>5309</v>
      </c>
      <c r="T163" s="207">
        <f t="shared" si="24"/>
        <v>1</v>
      </c>
      <c r="U163" s="205">
        <v>2710</v>
      </c>
      <c r="V163" s="216"/>
      <c r="W163" s="207"/>
      <c r="X163" s="219">
        <f t="shared" si="22"/>
        <v>120</v>
      </c>
    </row>
    <row r="164" spans="1:24" s="205" customFormat="1" x14ac:dyDescent="0.25">
      <c r="A164" s="210" t="s">
        <v>1746</v>
      </c>
      <c r="B164" s="210" t="s">
        <v>1745</v>
      </c>
      <c r="C164" s="210" t="s">
        <v>1699</v>
      </c>
      <c r="D164" s="210" t="s">
        <v>1744</v>
      </c>
      <c r="E164" s="210"/>
      <c r="F164" s="210" t="s">
        <v>476</v>
      </c>
      <c r="G164" s="204" t="str">
        <f t="shared" si="21"/>
        <v>20/12/2007</v>
      </c>
      <c r="H164" s="224">
        <v>20</v>
      </c>
      <c r="I164" s="224">
        <v>12</v>
      </c>
      <c r="J164" s="209">
        <v>2007</v>
      </c>
      <c r="K164" s="210" t="s">
        <v>30</v>
      </c>
      <c r="L164" s="210">
        <v>150008</v>
      </c>
      <c r="M164" s="210" t="s">
        <v>649</v>
      </c>
      <c r="N164" s="160">
        <v>779.52</v>
      </c>
      <c r="O164" s="160"/>
      <c r="Q164" s="205">
        <v>10</v>
      </c>
      <c r="R164" s="106">
        <f t="shared" si="23"/>
        <v>6.4876666666666667</v>
      </c>
      <c r="S164" s="207">
        <f t="shared" si="25"/>
        <v>544.96400000000006</v>
      </c>
      <c r="T164" s="207">
        <f t="shared" si="24"/>
        <v>234.55599999999993</v>
      </c>
      <c r="U164" s="205">
        <v>10394</v>
      </c>
      <c r="V164" s="216"/>
      <c r="W164" s="207"/>
      <c r="X164" s="219">
        <f t="shared" si="22"/>
        <v>84</v>
      </c>
    </row>
    <row r="165" spans="1:24" s="205" customFormat="1" x14ac:dyDescent="0.25">
      <c r="A165" s="210" t="s">
        <v>1743</v>
      </c>
      <c r="B165" s="210" t="s">
        <v>1742</v>
      </c>
      <c r="C165" s="210" t="s">
        <v>1699</v>
      </c>
      <c r="D165" s="210" t="s">
        <v>1741</v>
      </c>
      <c r="E165" s="210"/>
      <c r="F165" s="210" t="s">
        <v>476</v>
      </c>
      <c r="G165" s="204" t="str">
        <f t="shared" si="21"/>
        <v>20/12/2007</v>
      </c>
      <c r="H165" s="224">
        <v>20</v>
      </c>
      <c r="I165" s="224">
        <v>12</v>
      </c>
      <c r="J165" s="209">
        <v>2007</v>
      </c>
      <c r="K165" s="210" t="s">
        <v>30</v>
      </c>
      <c r="L165" s="210">
        <v>150008</v>
      </c>
      <c r="M165" s="210" t="s">
        <v>649</v>
      </c>
      <c r="N165" s="160">
        <v>1299.2</v>
      </c>
      <c r="O165" s="160"/>
      <c r="Q165" s="205">
        <v>10</v>
      </c>
      <c r="R165" s="106">
        <f t="shared" si="23"/>
        <v>10.818333333333333</v>
      </c>
      <c r="S165" s="207">
        <f t="shared" si="25"/>
        <v>908.74</v>
      </c>
      <c r="T165" s="207">
        <f t="shared" si="24"/>
        <v>390.46000000000004</v>
      </c>
      <c r="U165" s="205">
        <v>10394</v>
      </c>
      <c r="V165" s="216"/>
      <c r="W165" s="207"/>
      <c r="X165" s="219">
        <f t="shared" si="22"/>
        <v>84</v>
      </c>
    </row>
    <row r="166" spans="1:24" s="205" customFormat="1" x14ac:dyDescent="0.25">
      <c r="A166" s="210" t="s">
        <v>1740</v>
      </c>
      <c r="B166" s="210" t="s">
        <v>1739</v>
      </c>
      <c r="C166" s="210"/>
      <c r="D166" s="210"/>
      <c r="E166" s="210"/>
      <c r="F166" s="210" t="s">
        <v>1461</v>
      </c>
      <c r="G166" s="204" t="str">
        <f t="shared" si="21"/>
        <v>3/4/2004</v>
      </c>
      <c r="H166" s="224">
        <v>3</v>
      </c>
      <c r="I166" s="224">
        <v>4</v>
      </c>
      <c r="J166" s="209">
        <v>2004</v>
      </c>
      <c r="K166" s="210" t="s">
        <v>30</v>
      </c>
      <c r="L166" s="210">
        <v>2113</v>
      </c>
      <c r="M166" s="210" t="s">
        <v>649</v>
      </c>
      <c r="N166" s="214">
        <v>3492</v>
      </c>
      <c r="O166" s="214" t="s">
        <v>637</v>
      </c>
      <c r="Q166" s="205">
        <v>10</v>
      </c>
      <c r="R166" s="106">
        <f t="shared" si="23"/>
        <v>29.091666666666669</v>
      </c>
      <c r="S166" s="207">
        <f t="shared" si="25"/>
        <v>3491</v>
      </c>
      <c r="T166" s="207">
        <f t="shared" si="24"/>
        <v>1</v>
      </c>
      <c r="U166" s="205">
        <v>3837</v>
      </c>
      <c r="V166" s="216"/>
      <c r="W166" s="207"/>
      <c r="X166" s="219">
        <f t="shared" si="22"/>
        <v>120</v>
      </c>
    </row>
    <row r="167" spans="1:24" s="205" customFormat="1" x14ac:dyDescent="0.25">
      <c r="A167" s="210" t="s">
        <v>1738</v>
      </c>
      <c r="B167" s="210" t="s">
        <v>1736</v>
      </c>
      <c r="C167" s="210"/>
      <c r="D167" s="210"/>
      <c r="E167" s="210"/>
      <c r="F167" s="210" t="s">
        <v>1735</v>
      </c>
      <c r="G167" s="204" t="str">
        <f t="shared" si="21"/>
        <v>15/11/2006</v>
      </c>
      <c r="H167" s="224">
        <v>15</v>
      </c>
      <c r="I167" s="224">
        <v>11</v>
      </c>
      <c r="J167" s="209">
        <v>2006</v>
      </c>
      <c r="K167" s="210" t="s">
        <v>1386</v>
      </c>
      <c r="L167" s="210">
        <v>1681</v>
      </c>
      <c r="M167" s="210" t="s">
        <v>649</v>
      </c>
      <c r="N167" s="214">
        <v>3967.2</v>
      </c>
      <c r="O167" s="214"/>
      <c r="Q167" s="205">
        <v>10</v>
      </c>
      <c r="R167" s="106">
        <f t="shared" si="23"/>
        <v>33.051666666666669</v>
      </c>
      <c r="S167" s="207">
        <f t="shared" si="25"/>
        <v>3206.0116666666668</v>
      </c>
      <c r="T167" s="207">
        <f t="shared" si="24"/>
        <v>761.18833333333305</v>
      </c>
      <c r="V167" s="216"/>
      <c r="W167" s="207"/>
      <c r="X167" s="219">
        <f t="shared" si="22"/>
        <v>97</v>
      </c>
    </row>
    <row r="168" spans="1:24" s="205" customFormat="1" x14ac:dyDescent="0.25">
      <c r="A168" s="210" t="s">
        <v>1737</v>
      </c>
      <c r="B168" s="210" t="s">
        <v>1736</v>
      </c>
      <c r="C168" s="210"/>
      <c r="D168" s="210"/>
      <c r="E168" s="210"/>
      <c r="F168" s="210" t="s">
        <v>1735</v>
      </c>
      <c r="G168" s="204" t="str">
        <f t="shared" si="21"/>
        <v>15/11/2006</v>
      </c>
      <c r="H168" s="224">
        <v>15</v>
      </c>
      <c r="I168" s="224">
        <v>11</v>
      </c>
      <c r="J168" s="209">
        <v>2006</v>
      </c>
      <c r="K168" s="210" t="s">
        <v>1386</v>
      </c>
      <c r="L168" s="210">
        <v>1681</v>
      </c>
      <c r="M168" s="210" t="s">
        <v>649</v>
      </c>
      <c r="N168" s="214">
        <v>3967.2</v>
      </c>
      <c r="O168" s="214"/>
      <c r="Q168" s="205">
        <v>10</v>
      </c>
      <c r="R168" s="106">
        <f t="shared" si="23"/>
        <v>33.051666666666669</v>
      </c>
      <c r="S168" s="207">
        <f t="shared" si="25"/>
        <v>3206.0116666666668</v>
      </c>
      <c r="T168" s="207">
        <f t="shared" si="24"/>
        <v>761.18833333333305</v>
      </c>
      <c r="V168" s="216"/>
      <c r="W168" s="207"/>
      <c r="X168" s="219">
        <f t="shared" si="22"/>
        <v>97</v>
      </c>
    </row>
    <row r="169" spans="1:24" s="205" customFormat="1" x14ac:dyDescent="0.25">
      <c r="A169" s="210" t="s">
        <v>1734</v>
      </c>
      <c r="B169" s="210" t="s">
        <v>1733</v>
      </c>
      <c r="C169" s="210"/>
      <c r="D169" s="210" t="s">
        <v>1683</v>
      </c>
      <c r="E169" s="210"/>
      <c r="F169" s="210" t="s">
        <v>1461</v>
      </c>
      <c r="G169" s="204" t="str">
        <f t="shared" si="21"/>
        <v>3/10/2005</v>
      </c>
      <c r="H169" s="224">
        <v>3</v>
      </c>
      <c r="I169" s="224">
        <v>10</v>
      </c>
      <c r="J169" s="209">
        <v>2005</v>
      </c>
      <c r="K169" s="210" t="s">
        <v>30</v>
      </c>
      <c r="L169" s="210">
        <v>5961</v>
      </c>
      <c r="M169" s="210" t="s">
        <v>649</v>
      </c>
      <c r="N169" s="214">
        <v>2134.4</v>
      </c>
      <c r="O169" s="214"/>
      <c r="Q169" s="205">
        <v>10</v>
      </c>
      <c r="R169" s="106">
        <f t="shared" si="23"/>
        <v>17.778333333333332</v>
      </c>
      <c r="S169" s="207">
        <f t="shared" si="25"/>
        <v>1955.6166666666666</v>
      </c>
      <c r="T169" s="207">
        <f t="shared" si="24"/>
        <v>178.78333333333353</v>
      </c>
      <c r="U169" s="205">
        <v>6098</v>
      </c>
      <c r="V169" s="216"/>
      <c r="W169" s="207"/>
      <c r="X169" s="219">
        <f t="shared" si="22"/>
        <v>110</v>
      </c>
    </row>
    <row r="170" spans="1:24" s="205" customFormat="1" x14ac:dyDescent="0.25">
      <c r="A170" s="210" t="s">
        <v>1732</v>
      </c>
      <c r="B170" s="210" t="s">
        <v>1731</v>
      </c>
      <c r="C170" s="210"/>
      <c r="D170" s="210"/>
      <c r="E170" s="210"/>
      <c r="F170" s="210" t="s">
        <v>1461</v>
      </c>
      <c r="G170" s="204" t="str">
        <f t="shared" si="21"/>
        <v>20/6/2005</v>
      </c>
      <c r="H170" s="224">
        <v>20</v>
      </c>
      <c r="I170" s="224">
        <v>6</v>
      </c>
      <c r="J170" s="209">
        <v>2005</v>
      </c>
      <c r="K170" s="210" t="s">
        <v>30</v>
      </c>
      <c r="L170" s="209">
        <v>6063</v>
      </c>
      <c r="M170" s="210" t="s">
        <v>649</v>
      </c>
      <c r="N170" s="214">
        <v>4050.72</v>
      </c>
      <c r="O170" s="214"/>
      <c r="Q170" s="205">
        <v>10</v>
      </c>
      <c r="R170" s="106">
        <f t="shared" si="23"/>
        <v>33.747666666666667</v>
      </c>
      <c r="S170" s="207">
        <f t="shared" si="25"/>
        <v>3847.2339999999999</v>
      </c>
      <c r="T170" s="207">
        <f t="shared" si="24"/>
        <v>203.48599999999988</v>
      </c>
      <c r="U170" s="205">
        <v>6492</v>
      </c>
      <c r="V170" s="216"/>
      <c r="W170" s="207"/>
      <c r="X170" s="219">
        <f t="shared" si="22"/>
        <v>114</v>
      </c>
    </row>
    <row r="171" spans="1:24" s="205" customFormat="1" ht="14.25" customHeight="1" x14ac:dyDescent="0.25">
      <c r="A171" s="210" t="s">
        <v>1730</v>
      </c>
      <c r="B171" s="210" t="s">
        <v>1729</v>
      </c>
      <c r="C171" s="210"/>
      <c r="D171" s="210"/>
      <c r="E171" s="210"/>
      <c r="F171" s="210" t="s">
        <v>1465</v>
      </c>
      <c r="G171" s="204" t="str">
        <f t="shared" si="21"/>
        <v>25/11/2003</v>
      </c>
      <c r="H171" s="224">
        <v>25</v>
      </c>
      <c r="I171" s="224">
        <v>11</v>
      </c>
      <c r="J171" s="209">
        <v>2003</v>
      </c>
      <c r="K171" s="210" t="s">
        <v>30</v>
      </c>
      <c r="L171" s="210" t="s">
        <v>1728</v>
      </c>
      <c r="M171" s="210" t="s">
        <v>649</v>
      </c>
      <c r="N171" s="214">
        <v>3569.6</v>
      </c>
      <c r="O171" s="214"/>
      <c r="Q171" s="205">
        <v>10</v>
      </c>
      <c r="R171" s="106">
        <f t="shared" si="23"/>
        <v>29.738333333333333</v>
      </c>
      <c r="S171" s="207">
        <f t="shared" si="25"/>
        <v>3568.6</v>
      </c>
      <c r="T171" s="207">
        <f t="shared" si="24"/>
        <v>1</v>
      </c>
      <c r="U171" s="205">
        <v>2702</v>
      </c>
      <c r="V171" s="216"/>
      <c r="W171" s="207"/>
      <c r="X171" s="219">
        <f t="shared" si="22"/>
        <v>120</v>
      </c>
    </row>
    <row r="172" spans="1:24" s="205" customFormat="1" x14ac:dyDescent="0.25">
      <c r="A172" s="210" t="s">
        <v>1727</v>
      </c>
      <c r="B172" s="210" t="s">
        <v>1726</v>
      </c>
      <c r="C172" s="210"/>
      <c r="D172" s="210" t="s">
        <v>1725</v>
      </c>
      <c r="E172" s="210"/>
      <c r="F172" s="210" t="s">
        <v>1465</v>
      </c>
      <c r="G172" s="204" t="str">
        <f t="shared" si="21"/>
        <v>2/2/2005</v>
      </c>
      <c r="H172" s="224">
        <v>2</v>
      </c>
      <c r="I172" s="224">
        <v>2</v>
      </c>
      <c r="J172" s="209">
        <v>2005</v>
      </c>
      <c r="K172" s="210" t="s">
        <v>30</v>
      </c>
      <c r="L172" s="210">
        <v>6053</v>
      </c>
      <c r="M172" s="210" t="s">
        <v>649</v>
      </c>
      <c r="N172" s="214">
        <v>4105</v>
      </c>
      <c r="O172" s="214"/>
      <c r="Q172" s="205">
        <v>10</v>
      </c>
      <c r="R172" s="106">
        <f t="shared" si="23"/>
        <v>34.199999999999996</v>
      </c>
      <c r="S172" s="207">
        <f t="shared" si="25"/>
        <v>4035.5999999999995</v>
      </c>
      <c r="T172" s="207">
        <f t="shared" si="24"/>
        <v>69.400000000000546</v>
      </c>
      <c r="U172" s="205">
        <v>5561</v>
      </c>
      <c r="V172" s="216"/>
      <c r="W172" s="207"/>
      <c r="X172" s="219">
        <f t="shared" si="22"/>
        <v>118</v>
      </c>
    </row>
    <row r="173" spans="1:24" s="205" customFormat="1" x14ac:dyDescent="0.25">
      <c r="A173" s="210" t="s">
        <v>1724</v>
      </c>
      <c r="B173" s="210" t="s">
        <v>1723</v>
      </c>
      <c r="C173" s="210"/>
      <c r="D173" s="210"/>
      <c r="E173" s="210"/>
      <c r="F173" s="210" t="s">
        <v>1718</v>
      </c>
      <c r="G173" s="204" t="str">
        <f t="shared" si="21"/>
        <v>3/2/2006</v>
      </c>
      <c r="H173" s="224">
        <v>3</v>
      </c>
      <c r="I173" s="224">
        <v>2</v>
      </c>
      <c r="J173" s="209">
        <v>2006</v>
      </c>
      <c r="K173" s="210" t="s">
        <v>30</v>
      </c>
      <c r="L173" s="210">
        <v>604</v>
      </c>
      <c r="M173" s="210" t="s">
        <v>649</v>
      </c>
      <c r="N173" s="214">
        <v>9176</v>
      </c>
      <c r="O173" s="214"/>
      <c r="Q173" s="205">
        <v>10</v>
      </c>
      <c r="R173" s="106">
        <f t="shared" si="23"/>
        <v>76.458333333333329</v>
      </c>
      <c r="S173" s="207">
        <f t="shared" si="25"/>
        <v>8104.583333333333</v>
      </c>
      <c r="T173" s="207">
        <f t="shared" si="24"/>
        <v>1071.416666666667</v>
      </c>
      <c r="U173" s="205">
        <v>7865</v>
      </c>
      <c r="V173" s="216"/>
      <c r="W173" s="207"/>
      <c r="X173" s="219">
        <f t="shared" si="22"/>
        <v>106</v>
      </c>
    </row>
    <row r="174" spans="1:24" s="205" customFormat="1" x14ac:dyDescent="0.25">
      <c r="A174" s="210" t="s">
        <v>1722</v>
      </c>
      <c r="B174" s="210" t="s">
        <v>1721</v>
      </c>
      <c r="C174" s="210"/>
      <c r="D174" s="210"/>
      <c r="E174" s="210"/>
      <c r="F174" s="210" t="s">
        <v>1718</v>
      </c>
      <c r="G174" s="204" t="str">
        <f t="shared" si="21"/>
        <v>3/2/2006</v>
      </c>
      <c r="H174" s="224">
        <v>3</v>
      </c>
      <c r="I174" s="224">
        <v>2</v>
      </c>
      <c r="J174" s="209">
        <v>2006</v>
      </c>
      <c r="K174" s="210" t="s">
        <v>30</v>
      </c>
      <c r="L174" s="210">
        <v>604</v>
      </c>
      <c r="M174" s="210" t="s">
        <v>649</v>
      </c>
      <c r="N174" s="214">
        <v>12240</v>
      </c>
      <c r="O174" s="214"/>
      <c r="Q174" s="205">
        <v>10</v>
      </c>
      <c r="R174" s="106">
        <f t="shared" si="23"/>
        <v>101.99166666666667</v>
      </c>
      <c r="S174" s="207">
        <f t="shared" si="25"/>
        <v>10811.116666666667</v>
      </c>
      <c r="T174" s="207">
        <f t="shared" si="24"/>
        <v>1428.8833333333332</v>
      </c>
      <c r="U174" s="205">
        <v>7856</v>
      </c>
      <c r="V174" s="216"/>
      <c r="W174" s="207"/>
      <c r="X174" s="219">
        <f t="shared" si="22"/>
        <v>106</v>
      </c>
    </row>
    <row r="175" spans="1:24" s="205" customFormat="1" x14ac:dyDescent="0.25">
      <c r="A175" s="210" t="s">
        <v>1720</v>
      </c>
      <c r="B175" s="210" t="s">
        <v>1719</v>
      </c>
      <c r="C175" s="210"/>
      <c r="D175" s="210"/>
      <c r="E175" s="210"/>
      <c r="F175" s="210" t="s">
        <v>1718</v>
      </c>
      <c r="G175" s="204" t="str">
        <f t="shared" si="21"/>
        <v>3/2/2006</v>
      </c>
      <c r="H175" s="224">
        <v>3</v>
      </c>
      <c r="I175" s="224">
        <v>2</v>
      </c>
      <c r="J175" s="209">
        <v>2006</v>
      </c>
      <c r="K175" s="210" t="s">
        <v>30</v>
      </c>
      <c r="L175" s="210">
        <v>604</v>
      </c>
      <c r="M175" s="210" t="s">
        <v>649</v>
      </c>
      <c r="N175" s="214">
        <v>13500</v>
      </c>
      <c r="O175" s="214"/>
      <c r="Q175" s="205">
        <v>10</v>
      </c>
      <c r="R175" s="106">
        <f t="shared" si="23"/>
        <v>112.49166666666667</v>
      </c>
      <c r="S175" s="207">
        <f t="shared" si="25"/>
        <v>11924.116666666667</v>
      </c>
      <c r="T175" s="207">
        <f t="shared" si="24"/>
        <v>1575.8833333333332</v>
      </c>
      <c r="U175" s="205">
        <v>7865</v>
      </c>
      <c r="V175" s="216"/>
      <c r="W175" s="207"/>
      <c r="X175" s="219">
        <f t="shared" si="22"/>
        <v>106</v>
      </c>
    </row>
    <row r="176" spans="1:24" s="205" customFormat="1" x14ac:dyDescent="0.25">
      <c r="A176" s="210" t="s">
        <v>1717</v>
      </c>
      <c r="B176" s="210" t="s">
        <v>1716</v>
      </c>
      <c r="C176" s="210"/>
      <c r="D176" s="210"/>
      <c r="E176" s="210"/>
      <c r="F176" s="210" t="s">
        <v>742</v>
      </c>
      <c r="G176" s="204" t="str">
        <f t="shared" si="21"/>
        <v>11/12/2007</v>
      </c>
      <c r="H176" s="224">
        <v>11</v>
      </c>
      <c r="I176" s="224">
        <v>12</v>
      </c>
      <c r="J176" s="209">
        <v>2007</v>
      </c>
      <c r="K176" s="210" t="s">
        <v>1266</v>
      </c>
      <c r="L176" s="210">
        <v>1927</v>
      </c>
      <c r="M176" s="210" t="s">
        <v>649</v>
      </c>
      <c r="N176" s="214">
        <f>4092.48-1.7</f>
        <v>4090.78</v>
      </c>
      <c r="O176" s="214"/>
      <c r="Q176" s="205">
        <v>10</v>
      </c>
      <c r="R176" s="106">
        <f t="shared" si="23"/>
        <v>34.081499999999998</v>
      </c>
      <c r="S176" s="207">
        <f t="shared" si="25"/>
        <v>2862.846</v>
      </c>
      <c r="T176" s="207">
        <f t="shared" si="24"/>
        <v>1227.9340000000002</v>
      </c>
      <c r="U176" s="205">
        <v>10394</v>
      </c>
      <c r="V176" s="216"/>
      <c r="W176" s="207"/>
      <c r="X176" s="219">
        <f t="shared" si="22"/>
        <v>84</v>
      </c>
    </row>
    <row r="177" spans="1:24" s="205" customFormat="1" x14ac:dyDescent="0.25">
      <c r="A177" s="210" t="s">
        <v>1463</v>
      </c>
      <c r="B177" s="210" t="s">
        <v>1715</v>
      </c>
      <c r="C177" s="210"/>
      <c r="D177" s="210"/>
      <c r="E177" s="210"/>
      <c r="F177" s="210" t="s">
        <v>1461</v>
      </c>
      <c r="G177" s="204" t="str">
        <f t="shared" si="21"/>
        <v>26/11/2007</v>
      </c>
      <c r="H177" s="224">
        <v>26</v>
      </c>
      <c r="I177" s="224">
        <v>11</v>
      </c>
      <c r="J177" s="209">
        <v>2007</v>
      </c>
      <c r="K177" s="210" t="s">
        <v>1266</v>
      </c>
      <c r="L177" s="210">
        <v>1913</v>
      </c>
      <c r="M177" s="210" t="s">
        <v>649</v>
      </c>
      <c r="N177" s="214">
        <v>7609.6</v>
      </c>
      <c r="O177" s="214"/>
      <c r="Q177" s="205">
        <v>10</v>
      </c>
      <c r="R177" s="106">
        <f t="shared" si="23"/>
        <v>63.405000000000001</v>
      </c>
      <c r="S177" s="207">
        <f t="shared" si="25"/>
        <v>5389.4250000000002</v>
      </c>
      <c r="T177" s="207">
        <f t="shared" si="24"/>
        <v>2220.1750000000002</v>
      </c>
      <c r="U177" s="205">
        <v>10391</v>
      </c>
      <c r="V177" s="216"/>
      <c r="W177" s="207"/>
      <c r="X177" s="219">
        <f t="shared" si="22"/>
        <v>85</v>
      </c>
    </row>
    <row r="178" spans="1:24" s="205" customFormat="1" x14ac:dyDescent="0.25">
      <c r="A178" s="210" t="s">
        <v>1714</v>
      </c>
      <c r="B178" s="210" t="s">
        <v>1713</v>
      </c>
      <c r="C178" s="210" t="s">
        <v>1699</v>
      </c>
      <c r="D178" s="210" t="s">
        <v>1712</v>
      </c>
      <c r="E178" s="210"/>
      <c r="F178" s="210" t="s">
        <v>476</v>
      </c>
      <c r="G178" s="204" t="str">
        <f t="shared" si="21"/>
        <v>20/12/2007</v>
      </c>
      <c r="H178" s="224">
        <v>20</v>
      </c>
      <c r="I178" s="224">
        <v>12</v>
      </c>
      <c r="J178" s="209">
        <v>2007</v>
      </c>
      <c r="K178" s="210" t="s">
        <v>30</v>
      </c>
      <c r="L178" s="210">
        <v>150008</v>
      </c>
      <c r="M178" s="210" t="s">
        <v>649</v>
      </c>
      <c r="N178" s="160">
        <v>6820.8</v>
      </c>
      <c r="O178" s="160"/>
      <c r="Q178" s="205">
        <v>10</v>
      </c>
      <c r="R178" s="106">
        <f t="shared" si="23"/>
        <v>56.831666666666671</v>
      </c>
      <c r="S178" s="207">
        <f t="shared" si="25"/>
        <v>4773.8600000000006</v>
      </c>
      <c r="T178" s="207">
        <f t="shared" si="24"/>
        <v>2046.9399999999996</v>
      </c>
      <c r="U178" s="205">
        <v>10394</v>
      </c>
      <c r="V178" s="216"/>
      <c r="W178" s="207"/>
      <c r="X178" s="219">
        <f t="shared" si="22"/>
        <v>84</v>
      </c>
    </row>
    <row r="179" spans="1:24" s="205" customFormat="1" x14ac:dyDescent="0.25">
      <c r="A179" s="210" t="s">
        <v>1711</v>
      </c>
      <c r="B179" s="210" t="s">
        <v>1710</v>
      </c>
      <c r="C179" s="210"/>
      <c r="D179" s="210"/>
      <c r="E179" s="210"/>
      <c r="F179" s="210" t="s">
        <v>1480</v>
      </c>
      <c r="G179" s="204" t="str">
        <f t="shared" si="21"/>
        <v>28/11/2003</v>
      </c>
      <c r="H179" s="224">
        <v>28</v>
      </c>
      <c r="I179" s="224">
        <v>11</v>
      </c>
      <c r="J179" s="209">
        <v>2003</v>
      </c>
      <c r="K179" s="210" t="s">
        <v>1709</v>
      </c>
      <c r="L179" s="210">
        <v>697</v>
      </c>
      <c r="M179" s="210" t="s">
        <v>649</v>
      </c>
      <c r="N179" s="214">
        <v>1</v>
      </c>
      <c r="O179" s="214"/>
      <c r="Q179" s="205">
        <v>10</v>
      </c>
      <c r="R179" s="106">
        <f t="shared" si="23"/>
        <v>0</v>
      </c>
      <c r="S179" s="207">
        <f t="shared" si="25"/>
        <v>0</v>
      </c>
      <c r="T179" s="207">
        <f t="shared" si="24"/>
        <v>1</v>
      </c>
      <c r="U179" s="205">
        <v>2533</v>
      </c>
      <c r="V179" s="216"/>
      <c r="W179" s="207"/>
      <c r="X179" s="219">
        <f t="shared" si="22"/>
        <v>120</v>
      </c>
    </row>
    <row r="180" spans="1:24" s="205" customFormat="1" x14ac:dyDescent="0.25">
      <c r="A180" s="210" t="s">
        <v>1708</v>
      </c>
      <c r="B180" s="210" t="s">
        <v>1705</v>
      </c>
      <c r="C180" s="210"/>
      <c r="D180" s="210"/>
      <c r="E180" s="210"/>
      <c r="F180" s="210" t="s">
        <v>742</v>
      </c>
      <c r="G180" s="204" t="str">
        <f t="shared" si="21"/>
        <v>17/12/2007</v>
      </c>
      <c r="H180" s="224">
        <v>17</v>
      </c>
      <c r="I180" s="224">
        <v>12</v>
      </c>
      <c r="J180" s="209">
        <v>2007</v>
      </c>
      <c r="K180" s="210" t="s">
        <v>30</v>
      </c>
      <c r="L180" s="210">
        <v>150028</v>
      </c>
      <c r="M180" s="210" t="s">
        <v>649</v>
      </c>
      <c r="N180" s="214">
        <v>814.78</v>
      </c>
      <c r="O180" s="214"/>
      <c r="Q180" s="205">
        <v>10</v>
      </c>
      <c r="R180" s="106">
        <f t="shared" si="23"/>
        <v>6.7815000000000003</v>
      </c>
      <c r="S180" s="207">
        <f t="shared" si="25"/>
        <v>569.64600000000007</v>
      </c>
      <c r="T180" s="207">
        <f t="shared" si="24"/>
        <v>245.1339999999999</v>
      </c>
      <c r="U180" s="205">
        <v>10414</v>
      </c>
      <c r="V180" s="216"/>
      <c r="W180" s="207"/>
      <c r="X180" s="219">
        <f t="shared" si="22"/>
        <v>84</v>
      </c>
    </row>
    <row r="181" spans="1:24" s="205" customFormat="1" x14ac:dyDescent="0.25">
      <c r="A181" s="210" t="s">
        <v>1707</v>
      </c>
      <c r="B181" s="210" t="s">
        <v>1705</v>
      </c>
      <c r="C181" s="210"/>
      <c r="D181" s="210"/>
      <c r="E181" s="210"/>
      <c r="F181" s="210" t="s">
        <v>742</v>
      </c>
      <c r="G181" s="204" t="str">
        <f t="shared" si="21"/>
        <v>17/12/2007</v>
      </c>
      <c r="H181" s="224">
        <v>17</v>
      </c>
      <c r="I181" s="224">
        <v>12</v>
      </c>
      <c r="J181" s="209">
        <v>2007</v>
      </c>
      <c r="K181" s="210" t="s">
        <v>30</v>
      </c>
      <c r="L181" s="210">
        <v>150028</v>
      </c>
      <c r="M181" s="210" t="s">
        <v>649</v>
      </c>
      <c r="N181" s="214">
        <v>814.78</v>
      </c>
      <c r="O181" s="214"/>
      <c r="Q181" s="205">
        <v>10</v>
      </c>
      <c r="R181" s="106">
        <f t="shared" si="23"/>
        <v>6.7815000000000003</v>
      </c>
      <c r="S181" s="207">
        <f t="shared" si="25"/>
        <v>569.64600000000007</v>
      </c>
      <c r="T181" s="207">
        <f t="shared" si="24"/>
        <v>245.1339999999999</v>
      </c>
      <c r="U181" s="205">
        <v>10414</v>
      </c>
      <c r="V181" s="216"/>
      <c r="W181" s="207"/>
      <c r="X181" s="219">
        <f t="shared" si="22"/>
        <v>84</v>
      </c>
    </row>
    <row r="182" spans="1:24" s="205" customFormat="1" x14ac:dyDescent="0.25">
      <c r="A182" s="210" t="s">
        <v>1706</v>
      </c>
      <c r="B182" s="210" t="s">
        <v>1705</v>
      </c>
      <c r="C182" s="210"/>
      <c r="D182" s="210"/>
      <c r="E182" s="210"/>
      <c r="F182" s="210" t="s">
        <v>742</v>
      </c>
      <c r="G182" s="204" t="str">
        <f t="shared" si="21"/>
        <v>17/12/2007</v>
      </c>
      <c r="H182" s="224">
        <v>17</v>
      </c>
      <c r="I182" s="224">
        <v>12</v>
      </c>
      <c r="J182" s="209">
        <v>2007</v>
      </c>
      <c r="K182" s="210" t="s">
        <v>30</v>
      </c>
      <c r="L182" s="210">
        <v>150028</v>
      </c>
      <c r="M182" s="210" t="s">
        <v>649</v>
      </c>
      <c r="N182" s="214">
        <v>814.78</v>
      </c>
      <c r="O182" s="214"/>
      <c r="Q182" s="205">
        <v>10</v>
      </c>
      <c r="R182" s="106">
        <f t="shared" si="23"/>
        <v>6.7815000000000003</v>
      </c>
      <c r="S182" s="207">
        <f t="shared" si="25"/>
        <v>569.64600000000007</v>
      </c>
      <c r="T182" s="207">
        <f t="shared" si="24"/>
        <v>245.1339999999999</v>
      </c>
      <c r="U182" s="205">
        <v>10414</v>
      </c>
      <c r="V182" s="216"/>
      <c r="W182" s="207"/>
      <c r="X182" s="219">
        <f t="shared" si="22"/>
        <v>84</v>
      </c>
    </row>
    <row r="183" spans="1:24" s="205" customFormat="1" x14ac:dyDescent="0.25">
      <c r="A183" s="210" t="s">
        <v>1704</v>
      </c>
      <c r="B183" s="210" t="s">
        <v>1703</v>
      </c>
      <c r="C183" s="210"/>
      <c r="D183" s="210"/>
      <c r="E183" s="210"/>
      <c r="F183" s="210"/>
      <c r="G183" s="204" t="str">
        <f t="shared" si="21"/>
        <v>//</v>
      </c>
      <c r="H183" s="224"/>
      <c r="I183" s="224"/>
      <c r="J183" s="209"/>
      <c r="K183" s="210"/>
      <c r="L183" s="210"/>
      <c r="M183" s="210" t="s">
        <v>649</v>
      </c>
      <c r="N183" s="214">
        <v>1</v>
      </c>
      <c r="O183" s="214" t="s">
        <v>1702</v>
      </c>
      <c r="Q183" s="205">
        <v>10</v>
      </c>
      <c r="R183" s="106">
        <f t="shared" si="23"/>
        <v>0</v>
      </c>
      <c r="S183" s="207">
        <v>0</v>
      </c>
      <c r="T183" s="207">
        <f t="shared" si="24"/>
        <v>1</v>
      </c>
      <c r="V183" s="216"/>
      <c r="W183" s="207"/>
      <c r="X183" s="219" t="e">
        <f t="shared" si="22"/>
        <v>#VALUE!</v>
      </c>
    </row>
    <row r="184" spans="1:24" s="205" customFormat="1" x14ac:dyDescent="0.25">
      <c r="A184" s="210" t="s">
        <v>1701</v>
      </c>
      <c r="B184" s="210" t="s">
        <v>1700</v>
      </c>
      <c r="C184" s="210" t="s">
        <v>1699</v>
      </c>
      <c r="D184" s="210" t="s">
        <v>1698</v>
      </c>
      <c r="E184" s="210"/>
      <c r="F184" s="210" t="s">
        <v>476</v>
      </c>
      <c r="G184" s="204" t="str">
        <f t="shared" si="21"/>
        <v>20/12/2007</v>
      </c>
      <c r="H184" s="224">
        <v>20</v>
      </c>
      <c r="I184" s="224">
        <v>12</v>
      </c>
      <c r="J184" s="209">
        <v>2007</v>
      </c>
      <c r="K184" s="210" t="s">
        <v>30</v>
      </c>
      <c r="L184" s="210">
        <v>150008</v>
      </c>
      <c r="M184" s="210" t="s">
        <v>649</v>
      </c>
      <c r="N184" s="160">
        <v>3776.96</v>
      </c>
      <c r="O184" s="160"/>
      <c r="Q184" s="205">
        <v>10</v>
      </c>
      <c r="R184" s="106">
        <f t="shared" si="23"/>
        <v>31.466333333333335</v>
      </c>
      <c r="S184" s="207">
        <f>X184*R184</f>
        <v>2643.172</v>
      </c>
      <c r="T184" s="207">
        <f t="shared" si="24"/>
        <v>1133.788</v>
      </c>
      <c r="U184" s="205">
        <v>10394</v>
      </c>
      <c r="V184" s="216"/>
      <c r="W184" s="207"/>
      <c r="X184" s="219">
        <f t="shared" si="22"/>
        <v>84</v>
      </c>
    </row>
    <row r="185" spans="1:24" s="205" customFormat="1" x14ac:dyDescent="0.25">
      <c r="A185" s="210" t="s">
        <v>1697</v>
      </c>
      <c r="B185" s="210" t="s">
        <v>1696</v>
      </c>
      <c r="C185" s="210"/>
      <c r="D185" s="210"/>
      <c r="E185" s="210"/>
      <c r="F185" s="210" t="s">
        <v>1695</v>
      </c>
      <c r="G185" s="204" t="str">
        <f t="shared" si="21"/>
        <v>16/6/2004</v>
      </c>
      <c r="H185" s="224">
        <v>16</v>
      </c>
      <c r="I185" s="224">
        <v>6</v>
      </c>
      <c r="J185" s="209">
        <v>2004</v>
      </c>
      <c r="K185" s="210" t="s">
        <v>30</v>
      </c>
      <c r="L185" s="210">
        <v>685</v>
      </c>
      <c r="M185" s="210" t="s">
        <v>649</v>
      </c>
      <c r="N185" s="214">
        <v>4648</v>
      </c>
      <c r="O185" s="214"/>
      <c r="Q185" s="205">
        <v>10</v>
      </c>
      <c r="R185" s="106">
        <f t="shared" si="23"/>
        <v>38.725000000000001</v>
      </c>
      <c r="S185" s="207">
        <f>X185*R185</f>
        <v>4647</v>
      </c>
      <c r="T185" s="207">
        <f t="shared" si="24"/>
        <v>1</v>
      </c>
      <c r="U185" s="205">
        <v>4093</v>
      </c>
      <c r="V185" s="216"/>
      <c r="W185" s="207"/>
      <c r="X185" s="219">
        <f t="shared" si="22"/>
        <v>120</v>
      </c>
    </row>
    <row r="186" spans="1:24" s="205" customFormat="1" x14ac:dyDescent="0.25">
      <c r="A186" s="210" t="s">
        <v>1694</v>
      </c>
      <c r="B186" s="210" t="s">
        <v>1693</v>
      </c>
      <c r="C186" s="210"/>
      <c r="D186" s="210" t="s">
        <v>1683</v>
      </c>
      <c r="E186" s="210"/>
      <c r="F186" s="210"/>
      <c r="G186" s="204" t="str">
        <f t="shared" si="21"/>
        <v>//</v>
      </c>
      <c r="H186" s="224"/>
      <c r="I186" s="224"/>
      <c r="J186" s="209"/>
      <c r="K186" s="210"/>
      <c r="L186" s="210"/>
      <c r="M186" s="210" t="s">
        <v>649</v>
      </c>
      <c r="N186" s="214">
        <v>1</v>
      </c>
      <c r="O186" s="214"/>
      <c r="Q186" s="205">
        <v>10</v>
      </c>
      <c r="R186" s="106">
        <f t="shared" si="23"/>
        <v>0</v>
      </c>
      <c r="S186" s="207">
        <v>0</v>
      </c>
      <c r="T186" s="207">
        <f t="shared" si="24"/>
        <v>1</v>
      </c>
      <c r="V186" s="216"/>
      <c r="W186" s="207"/>
      <c r="X186" s="219" t="e">
        <f t="shared" si="22"/>
        <v>#VALUE!</v>
      </c>
    </row>
    <row r="187" spans="1:24" s="205" customFormat="1" x14ac:dyDescent="0.25">
      <c r="A187" s="210" t="s">
        <v>1692</v>
      </c>
      <c r="B187" s="210" t="s">
        <v>1691</v>
      </c>
      <c r="C187" s="210"/>
      <c r="D187" s="210" t="s">
        <v>1683</v>
      </c>
      <c r="E187" s="210"/>
      <c r="F187" s="210" t="s">
        <v>1461</v>
      </c>
      <c r="G187" s="204" t="str">
        <f t="shared" si="21"/>
        <v>18/2/2004</v>
      </c>
      <c r="H187" s="224">
        <v>18</v>
      </c>
      <c r="I187" s="224">
        <v>2</v>
      </c>
      <c r="J187" s="209">
        <v>2004</v>
      </c>
      <c r="K187" s="210" t="s">
        <v>30</v>
      </c>
      <c r="L187" s="210">
        <v>5509</v>
      </c>
      <c r="M187" s="210" t="s">
        <v>649</v>
      </c>
      <c r="N187" s="214">
        <v>4920</v>
      </c>
      <c r="O187" s="214"/>
      <c r="Q187" s="205">
        <v>10</v>
      </c>
      <c r="R187" s="106">
        <f t="shared" si="23"/>
        <v>40.991666666666667</v>
      </c>
      <c r="S187" s="207">
        <f>X187*R187</f>
        <v>4919</v>
      </c>
      <c r="T187" s="207">
        <f t="shared" si="24"/>
        <v>1</v>
      </c>
      <c r="U187" s="205">
        <v>3408</v>
      </c>
      <c r="V187" s="216"/>
      <c r="W187" s="207"/>
      <c r="X187" s="219">
        <f t="shared" si="22"/>
        <v>120</v>
      </c>
    </row>
    <row r="188" spans="1:24" s="205" customFormat="1" x14ac:dyDescent="0.25">
      <c r="A188" s="210" t="s">
        <v>1690</v>
      </c>
      <c r="B188" s="210" t="s">
        <v>1689</v>
      </c>
      <c r="C188" s="210"/>
      <c r="D188" s="210" t="s">
        <v>1686</v>
      </c>
      <c r="E188" s="210"/>
      <c r="F188" s="210"/>
      <c r="G188" s="204" t="str">
        <f t="shared" si="21"/>
        <v>//</v>
      </c>
      <c r="H188" s="224"/>
      <c r="I188" s="224"/>
      <c r="J188" s="209"/>
      <c r="K188" s="210"/>
      <c r="L188" s="210"/>
      <c r="M188" s="210" t="s">
        <v>649</v>
      </c>
      <c r="N188" s="214">
        <v>1</v>
      </c>
      <c r="O188" s="214"/>
      <c r="Q188" s="205">
        <v>10</v>
      </c>
      <c r="R188" s="106">
        <f t="shared" si="23"/>
        <v>0</v>
      </c>
      <c r="S188" s="207">
        <v>0</v>
      </c>
      <c r="T188" s="207">
        <f t="shared" si="24"/>
        <v>1</v>
      </c>
      <c r="V188" s="216"/>
      <c r="W188" s="207"/>
      <c r="X188" s="219" t="e">
        <f t="shared" si="22"/>
        <v>#VALUE!</v>
      </c>
    </row>
    <row r="189" spans="1:24" s="205" customFormat="1" x14ac:dyDescent="0.25">
      <c r="A189" s="210" t="s">
        <v>1688</v>
      </c>
      <c r="B189" s="210" t="s">
        <v>1687</v>
      </c>
      <c r="C189" s="210"/>
      <c r="D189" s="210" t="s">
        <v>1686</v>
      </c>
      <c r="E189" s="210"/>
      <c r="F189" s="210"/>
      <c r="G189" s="204" t="str">
        <f t="shared" si="21"/>
        <v>//</v>
      </c>
      <c r="H189" s="224"/>
      <c r="I189" s="224"/>
      <c r="J189" s="209"/>
      <c r="K189" s="210"/>
      <c r="L189" s="210"/>
      <c r="M189" s="210" t="s">
        <v>649</v>
      </c>
      <c r="N189" s="214">
        <v>1</v>
      </c>
      <c r="O189" s="214"/>
      <c r="Q189" s="205">
        <v>10</v>
      </c>
      <c r="R189" s="106">
        <f t="shared" si="23"/>
        <v>0</v>
      </c>
      <c r="S189" s="207">
        <v>0</v>
      </c>
      <c r="T189" s="207">
        <f t="shared" si="24"/>
        <v>1</v>
      </c>
      <c r="V189" s="216"/>
      <c r="W189" s="207"/>
      <c r="X189" s="219" t="e">
        <f t="shared" si="22"/>
        <v>#VALUE!</v>
      </c>
    </row>
    <row r="190" spans="1:24" s="205" customFormat="1" x14ac:dyDescent="0.25">
      <c r="A190" s="210" t="s">
        <v>1685</v>
      </c>
      <c r="B190" s="210" t="s">
        <v>1684</v>
      </c>
      <c r="C190" s="210"/>
      <c r="D190" s="210" t="s">
        <v>1683</v>
      </c>
      <c r="E190" s="210"/>
      <c r="F190" s="210" t="s">
        <v>1671</v>
      </c>
      <c r="G190" s="204" t="str">
        <f t="shared" si="21"/>
        <v>13/1/2003</v>
      </c>
      <c r="H190" s="224">
        <v>13</v>
      </c>
      <c r="I190" s="224">
        <v>1</v>
      </c>
      <c r="J190" s="209">
        <v>2003</v>
      </c>
      <c r="K190" s="210" t="s">
        <v>30</v>
      </c>
      <c r="L190" s="210">
        <v>26690</v>
      </c>
      <c r="M190" s="210" t="s">
        <v>649</v>
      </c>
      <c r="N190" s="214">
        <v>6139.39</v>
      </c>
      <c r="O190" s="214" t="s">
        <v>551</v>
      </c>
      <c r="Q190" s="205">
        <v>10</v>
      </c>
      <c r="R190" s="106">
        <f t="shared" si="23"/>
        <v>51.153250000000007</v>
      </c>
      <c r="S190" s="207">
        <f t="shared" ref="S190:S200" si="26">X190*R190</f>
        <v>6138.3900000000012</v>
      </c>
      <c r="T190" s="207">
        <f t="shared" si="24"/>
        <v>0.99999999999909051</v>
      </c>
      <c r="U190" s="205">
        <v>912</v>
      </c>
      <c r="V190" s="216"/>
      <c r="W190" s="207"/>
      <c r="X190" s="219">
        <f t="shared" si="22"/>
        <v>120</v>
      </c>
    </row>
    <row r="191" spans="1:24" s="205" customFormat="1" x14ac:dyDescent="0.25">
      <c r="A191" s="210" t="s">
        <v>1682</v>
      </c>
      <c r="B191" s="210" t="s">
        <v>1681</v>
      </c>
      <c r="C191" s="210"/>
      <c r="D191" s="210" t="s">
        <v>1678</v>
      </c>
      <c r="E191" s="210"/>
      <c r="F191" s="210" t="s">
        <v>1671</v>
      </c>
      <c r="G191" s="204" t="str">
        <f t="shared" si="21"/>
        <v>3/11/2003</v>
      </c>
      <c r="H191" s="224">
        <v>3</v>
      </c>
      <c r="I191" s="224">
        <v>11</v>
      </c>
      <c r="J191" s="209">
        <v>2003</v>
      </c>
      <c r="K191" s="210" t="s">
        <v>30</v>
      </c>
      <c r="L191" s="210">
        <v>27730</v>
      </c>
      <c r="M191" s="210" t="s">
        <v>649</v>
      </c>
      <c r="N191" s="214">
        <v>2391.42</v>
      </c>
      <c r="O191" s="214"/>
      <c r="Q191" s="205">
        <v>10</v>
      </c>
      <c r="R191" s="106">
        <f t="shared" si="23"/>
        <v>19.920166666666667</v>
      </c>
      <c r="S191" s="207">
        <f t="shared" si="26"/>
        <v>2390.42</v>
      </c>
      <c r="T191" s="207">
        <f t="shared" si="24"/>
        <v>1</v>
      </c>
      <c r="U191" s="205">
        <v>1070</v>
      </c>
      <c r="V191" s="216"/>
      <c r="W191" s="207"/>
      <c r="X191" s="219">
        <f t="shared" si="22"/>
        <v>120</v>
      </c>
    </row>
    <row r="192" spans="1:24" s="194" customFormat="1" x14ac:dyDescent="0.25">
      <c r="A192" s="210" t="s">
        <v>1680</v>
      </c>
      <c r="B192" s="210" t="s">
        <v>1679</v>
      </c>
      <c r="C192" s="210"/>
      <c r="D192" s="210" t="s">
        <v>1678</v>
      </c>
      <c r="E192" s="210"/>
      <c r="F192" s="210" t="s">
        <v>1671</v>
      </c>
      <c r="G192" s="204" t="str">
        <f t="shared" si="21"/>
        <v>24/4/2003</v>
      </c>
      <c r="H192" s="224">
        <v>24</v>
      </c>
      <c r="I192" s="224">
        <v>4</v>
      </c>
      <c r="J192" s="209">
        <v>2003</v>
      </c>
      <c r="K192" s="210" t="s">
        <v>30</v>
      </c>
      <c r="L192" s="210">
        <v>28496</v>
      </c>
      <c r="M192" s="210" t="s">
        <v>649</v>
      </c>
      <c r="N192" s="214">
        <v>2512</v>
      </c>
      <c r="O192" s="214"/>
      <c r="P192" s="205"/>
      <c r="Q192" s="205">
        <v>10</v>
      </c>
      <c r="R192" s="106">
        <f t="shared" si="23"/>
        <v>20.925000000000001</v>
      </c>
      <c r="S192" s="207">
        <f t="shared" si="26"/>
        <v>2511</v>
      </c>
      <c r="T192" s="207">
        <f t="shared" si="24"/>
        <v>1</v>
      </c>
      <c r="U192" s="205">
        <v>1259</v>
      </c>
      <c r="V192" s="216"/>
      <c r="W192" s="207"/>
      <c r="X192" s="219">
        <f t="shared" si="22"/>
        <v>120</v>
      </c>
    </row>
    <row r="193" spans="1:24" s="194" customFormat="1" x14ac:dyDescent="0.25">
      <c r="A193" s="210" t="s">
        <v>1677</v>
      </c>
      <c r="B193" s="210" t="s">
        <v>1676</v>
      </c>
      <c r="C193" s="210"/>
      <c r="D193" s="210" t="s">
        <v>1675</v>
      </c>
      <c r="E193" s="229"/>
      <c r="F193" s="229" t="s">
        <v>1671</v>
      </c>
      <c r="G193" s="204" t="str">
        <f t="shared" si="21"/>
        <v>25/4/2003</v>
      </c>
      <c r="H193" s="232">
        <v>25</v>
      </c>
      <c r="I193" s="232">
        <v>4</v>
      </c>
      <c r="J193" s="231">
        <v>2003</v>
      </c>
      <c r="K193" s="229" t="s">
        <v>30</v>
      </c>
      <c r="L193" s="231">
        <v>28496</v>
      </c>
      <c r="M193" s="210" t="s">
        <v>649</v>
      </c>
      <c r="N193" s="214">
        <v>2512</v>
      </c>
      <c r="O193" s="214" t="s">
        <v>551</v>
      </c>
      <c r="P193" s="205"/>
      <c r="Q193" s="205">
        <v>10</v>
      </c>
      <c r="R193" s="106">
        <f t="shared" si="23"/>
        <v>20.925000000000001</v>
      </c>
      <c r="S193" s="207">
        <f t="shared" si="26"/>
        <v>2511</v>
      </c>
      <c r="T193" s="207">
        <f t="shared" si="24"/>
        <v>1</v>
      </c>
      <c r="U193" s="205">
        <v>1259</v>
      </c>
      <c r="V193" s="216"/>
      <c r="W193" s="207"/>
      <c r="X193" s="219">
        <f t="shared" si="22"/>
        <v>120</v>
      </c>
    </row>
    <row r="194" spans="1:24" s="205" customFormat="1" x14ac:dyDescent="0.25">
      <c r="A194" s="210" t="s">
        <v>1674</v>
      </c>
      <c r="B194" s="210" t="s">
        <v>1673</v>
      </c>
      <c r="C194" s="210"/>
      <c r="D194" s="210" t="s">
        <v>1672</v>
      </c>
      <c r="E194" s="210"/>
      <c r="F194" s="210" t="s">
        <v>1671</v>
      </c>
      <c r="G194" s="204" t="str">
        <f t="shared" si="21"/>
        <v>16/1/2003</v>
      </c>
      <c r="H194" s="224">
        <v>16</v>
      </c>
      <c r="I194" s="224">
        <v>1</v>
      </c>
      <c r="J194" s="209">
        <v>2003</v>
      </c>
      <c r="K194" s="210" t="s">
        <v>30</v>
      </c>
      <c r="L194" s="210">
        <v>26779</v>
      </c>
      <c r="M194" s="210" t="s">
        <v>649</v>
      </c>
      <c r="N194" s="214">
        <v>2046.46</v>
      </c>
      <c r="O194" s="214"/>
      <c r="Q194" s="205">
        <v>10</v>
      </c>
      <c r="R194" s="106">
        <f t="shared" si="23"/>
        <v>17.045500000000001</v>
      </c>
      <c r="S194" s="207">
        <f t="shared" si="26"/>
        <v>2045.46</v>
      </c>
      <c r="T194" s="207">
        <f t="shared" si="24"/>
        <v>1</v>
      </c>
      <c r="U194" s="205">
        <v>913</v>
      </c>
      <c r="V194" s="216"/>
      <c r="W194" s="207"/>
      <c r="X194" s="219">
        <f t="shared" si="22"/>
        <v>120</v>
      </c>
    </row>
    <row r="195" spans="1:24" s="205" customFormat="1" x14ac:dyDescent="0.25">
      <c r="A195" s="210" t="s">
        <v>1670</v>
      </c>
      <c r="B195" s="210" t="s">
        <v>1669</v>
      </c>
      <c r="C195" s="210"/>
      <c r="D195" s="210"/>
      <c r="E195" s="210"/>
      <c r="F195" s="210" t="s">
        <v>476</v>
      </c>
      <c r="G195" s="204" t="str">
        <f t="shared" si="21"/>
        <v>21/12/2007</v>
      </c>
      <c r="H195" s="224">
        <v>21</v>
      </c>
      <c r="I195" s="224">
        <v>12</v>
      </c>
      <c r="J195" s="209">
        <v>2007</v>
      </c>
      <c r="K195" s="210" t="s">
        <v>30</v>
      </c>
      <c r="L195" s="210">
        <v>150028</v>
      </c>
      <c r="M195" s="210" t="s">
        <v>649</v>
      </c>
      <c r="N195" s="160">
        <v>3470.72</v>
      </c>
      <c r="O195" s="160"/>
      <c r="Q195" s="205">
        <v>10</v>
      </c>
      <c r="R195" s="106">
        <f t="shared" si="23"/>
        <v>28.914333333333332</v>
      </c>
      <c r="S195" s="207">
        <f t="shared" si="26"/>
        <v>2428.8040000000001</v>
      </c>
      <c r="T195" s="207">
        <f t="shared" si="24"/>
        <v>1041.9159999999997</v>
      </c>
      <c r="U195" s="205">
        <v>10462</v>
      </c>
      <c r="V195" s="216"/>
      <c r="W195" s="207"/>
      <c r="X195" s="219">
        <f t="shared" si="22"/>
        <v>84</v>
      </c>
    </row>
    <row r="196" spans="1:24" s="205" customFormat="1" x14ac:dyDescent="0.25">
      <c r="A196" s="210" t="s">
        <v>1668</v>
      </c>
      <c r="B196" s="210" t="s">
        <v>1667</v>
      </c>
      <c r="C196" s="210"/>
      <c r="D196" s="210"/>
      <c r="E196" s="210"/>
      <c r="F196" s="210" t="s">
        <v>476</v>
      </c>
      <c r="G196" s="204" t="str">
        <f t="shared" si="21"/>
        <v>21/12/2007</v>
      </c>
      <c r="H196" s="224">
        <v>21</v>
      </c>
      <c r="I196" s="224">
        <v>12</v>
      </c>
      <c r="J196" s="209">
        <v>2007</v>
      </c>
      <c r="K196" s="210" t="s">
        <v>30</v>
      </c>
      <c r="L196" s="210">
        <v>150028</v>
      </c>
      <c r="M196" s="210" t="s">
        <v>649</v>
      </c>
      <c r="N196" s="160">
        <v>3776.96</v>
      </c>
      <c r="O196" s="160"/>
      <c r="Q196" s="205">
        <v>10</v>
      </c>
      <c r="R196" s="106">
        <f t="shared" si="23"/>
        <v>31.466333333333335</v>
      </c>
      <c r="S196" s="207">
        <f t="shared" si="26"/>
        <v>2643.172</v>
      </c>
      <c r="T196" s="207">
        <f t="shared" si="24"/>
        <v>1133.788</v>
      </c>
      <c r="U196" s="205">
        <v>10462</v>
      </c>
      <c r="V196" s="216"/>
      <c r="W196" s="207"/>
      <c r="X196" s="219">
        <f t="shared" si="22"/>
        <v>84</v>
      </c>
    </row>
    <row r="197" spans="1:24" s="205" customFormat="1" x14ac:dyDescent="0.25">
      <c r="A197" s="210" t="s">
        <v>1666</v>
      </c>
      <c r="B197" s="210" t="s">
        <v>1665</v>
      </c>
      <c r="C197" s="210"/>
      <c r="D197" s="210"/>
      <c r="E197" s="210"/>
      <c r="F197" s="210" t="s">
        <v>1664</v>
      </c>
      <c r="G197" s="204" t="str">
        <f t="shared" si="21"/>
        <v>9/5/2006</v>
      </c>
      <c r="H197" s="224">
        <v>9</v>
      </c>
      <c r="I197" s="224">
        <v>5</v>
      </c>
      <c r="J197" s="209">
        <v>2006</v>
      </c>
      <c r="K197" s="210" t="s">
        <v>1386</v>
      </c>
      <c r="L197" s="210">
        <v>1591</v>
      </c>
      <c r="M197" s="210" t="s">
        <v>649</v>
      </c>
      <c r="N197" s="214">
        <v>1125.2</v>
      </c>
      <c r="O197" s="214" t="s">
        <v>1426</v>
      </c>
      <c r="Q197" s="205">
        <v>10</v>
      </c>
      <c r="R197" s="106">
        <f t="shared" si="23"/>
        <v>9.3683333333333341</v>
      </c>
      <c r="S197" s="207">
        <f t="shared" si="26"/>
        <v>964.93833333333339</v>
      </c>
      <c r="T197" s="207">
        <f t="shared" si="24"/>
        <v>160.26166666666666</v>
      </c>
      <c r="U197" s="205">
        <v>8260</v>
      </c>
      <c r="V197" s="216"/>
      <c r="W197" s="207"/>
      <c r="X197" s="219">
        <f t="shared" si="22"/>
        <v>103</v>
      </c>
    </row>
    <row r="198" spans="1:24" s="205" customFormat="1" ht="31.5" x14ac:dyDescent="0.25">
      <c r="A198" s="210" t="s">
        <v>1663</v>
      </c>
      <c r="B198" s="210" t="s">
        <v>1662</v>
      </c>
      <c r="C198" s="210"/>
      <c r="D198" s="210"/>
      <c r="E198" s="210"/>
      <c r="F198" s="210" t="s">
        <v>1480</v>
      </c>
      <c r="G198" s="204" t="str">
        <f t="shared" si="21"/>
        <v>12/8/2003</v>
      </c>
      <c r="H198" s="224">
        <v>12</v>
      </c>
      <c r="I198" s="224">
        <v>8</v>
      </c>
      <c r="J198" s="209">
        <v>2003</v>
      </c>
      <c r="K198" s="210" t="s">
        <v>1266</v>
      </c>
      <c r="L198" s="210">
        <v>727</v>
      </c>
      <c r="M198" s="210" t="s">
        <v>649</v>
      </c>
      <c r="N198" s="214">
        <v>1201.5</v>
      </c>
      <c r="O198" s="187" t="s">
        <v>1657</v>
      </c>
      <c r="Q198" s="205">
        <v>10</v>
      </c>
      <c r="R198" s="106">
        <f t="shared" si="23"/>
        <v>10.004166666666666</v>
      </c>
      <c r="S198" s="207">
        <f t="shared" si="26"/>
        <v>1200.5</v>
      </c>
      <c r="T198" s="207">
        <f t="shared" si="24"/>
        <v>1</v>
      </c>
      <c r="U198" s="205">
        <v>2710</v>
      </c>
      <c r="V198" s="216"/>
      <c r="W198" s="207"/>
      <c r="X198" s="219">
        <f t="shared" si="22"/>
        <v>120</v>
      </c>
    </row>
    <row r="199" spans="1:24" s="205" customFormat="1" ht="31.5" x14ac:dyDescent="0.25">
      <c r="A199" s="210" t="s">
        <v>1661</v>
      </c>
      <c r="B199" s="210" t="s">
        <v>1658</v>
      </c>
      <c r="C199" s="210"/>
      <c r="D199" s="210"/>
      <c r="E199" s="210"/>
      <c r="F199" s="210" t="s">
        <v>1480</v>
      </c>
      <c r="G199" s="204" t="str">
        <f t="shared" si="21"/>
        <v>12/8/2003</v>
      </c>
      <c r="H199" s="224">
        <v>12</v>
      </c>
      <c r="I199" s="224">
        <v>8</v>
      </c>
      <c r="J199" s="209">
        <v>2003</v>
      </c>
      <c r="K199" s="210" t="s">
        <v>1266</v>
      </c>
      <c r="L199" s="210">
        <v>727</v>
      </c>
      <c r="M199" s="210" t="s">
        <v>649</v>
      </c>
      <c r="N199" s="214">
        <v>1201.5</v>
      </c>
      <c r="O199" s="187" t="s">
        <v>1660</v>
      </c>
      <c r="Q199" s="205">
        <v>10</v>
      </c>
      <c r="R199" s="106">
        <f t="shared" si="23"/>
        <v>10.004166666666666</v>
      </c>
      <c r="S199" s="207">
        <f t="shared" si="26"/>
        <v>1200.5</v>
      </c>
      <c r="T199" s="207">
        <f t="shared" si="24"/>
        <v>1</v>
      </c>
      <c r="U199" s="205">
        <v>2710</v>
      </c>
      <c r="V199" s="216"/>
      <c r="W199" s="207"/>
      <c r="X199" s="219">
        <f t="shared" si="22"/>
        <v>120</v>
      </c>
    </row>
    <row r="200" spans="1:24" s="205" customFormat="1" ht="31.5" x14ac:dyDescent="0.25">
      <c r="A200" s="210" t="s">
        <v>1659</v>
      </c>
      <c r="B200" s="210" t="s">
        <v>1658</v>
      </c>
      <c r="C200" s="210"/>
      <c r="D200" s="210"/>
      <c r="E200" s="210"/>
      <c r="F200" s="210" t="s">
        <v>1480</v>
      </c>
      <c r="G200" s="204" t="str">
        <f t="shared" si="21"/>
        <v>12/8/2003</v>
      </c>
      <c r="H200" s="224">
        <v>12</v>
      </c>
      <c r="I200" s="224">
        <v>8</v>
      </c>
      <c r="J200" s="209">
        <v>2003</v>
      </c>
      <c r="K200" s="210" t="s">
        <v>1266</v>
      </c>
      <c r="L200" s="210">
        <v>727</v>
      </c>
      <c r="M200" s="210" t="s">
        <v>649</v>
      </c>
      <c r="N200" s="214">
        <v>1201.5</v>
      </c>
      <c r="O200" s="187" t="s">
        <v>1657</v>
      </c>
      <c r="Q200" s="205">
        <v>10</v>
      </c>
      <c r="R200" s="106">
        <f t="shared" si="23"/>
        <v>10.004166666666666</v>
      </c>
      <c r="S200" s="207">
        <f t="shared" si="26"/>
        <v>1200.5</v>
      </c>
      <c r="T200" s="207">
        <f t="shared" si="24"/>
        <v>1</v>
      </c>
      <c r="U200" s="205">
        <v>2710</v>
      </c>
      <c r="V200" s="216"/>
      <c r="W200" s="207"/>
      <c r="X200" s="219">
        <f t="shared" si="22"/>
        <v>120</v>
      </c>
    </row>
    <row r="201" spans="1:24" s="205" customFormat="1" x14ac:dyDescent="0.25">
      <c r="A201" s="210" t="s">
        <v>1656</v>
      </c>
      <c r="B201" s="210" t="s">
        <v>1652</v>
      </c>
      <c r="C201" s="210"/>
      <c r="D201" s="210"/>
      <c r="E201" s="210"/>
      <c r="F201" s="210"/>
      <c r="G201" s="204" t="str">
        <f t="shared" ref="G201:G254" si="27">CONCATENATE(H201,"/",I201,"/",J201,)</f>
        <v>//</v>
      </c>
      <c r="H201" s="224"/>
      <c r="I201" s="224"/>
      <c r="J201" s="209"/>
      <c r="K201" s="210"/>
      <c r="L201" s="209"/>
      <c r="M201" s="210" t="s">
        <v>649</v>
      </c>
      <c r="N201" s="214">
        <v>1</v>
      </c>
      <c r="O201" s="214"/>
      <c r="Q201" s="205">
        <v>10</v>
      </c>
      <c r="R201" s="106">
        <f t="shared" si="23"/>
        <v>0</v>
      </c>
      <c r="S201" s="207">
        <v>0</v>
      </c>
      <c r="T201" s="207">
        <f t="shared" si="24"/>
        <v>1</v>
      </c>
      <c r="V201" s="216"/>
      <c r="W201" s="207"/>
      <c r="X201" s="219" t="e">
        <f t="shared" ref="X201:X254" si="28">IF((DATEDIF(G201,X$4,"m"))&gt;=120,120,(DATEDIF(G201,X$4,"m")))</f>
        <v>#VALUE!</v>
      </c>
    </row>
    <row r="202" spans="1:24" s="205" customFormat="1" x14ac:dyDescent="0.25">
      <c r="A202" s="210" t="s">
        <v>1655</v>
      </c>
      <c r="B202" s="210" t="s">
        <v>1652</v>
      </c>
      <c r="C202" s="210"/>
      <c r="D202" s="210"/>
      <c r="E202" s="210"/>
      <c r="F202" s="210"/>
      <c r="G202" s="204" t="str">
        <f t="shared" si="27"/>
        <v>//</v>
      </c>
      <c r="H202" s="224"/>
      <c r="I202" s="224"/>
      <c r="J202" s="209"/>
      <c r="K202" s="210"/>
      <c r="L202" s="209"/>
      <c r="M202" s="210" t="s">
        <v>649</v>
      </c>
      <c r="N202" s="214">
        <v>1</v>
      </c>
      <c r="O202" s="214"/>
      <c r="Q202" s="205">
        <v>10</v>
      </c>
      <c r="R202" s="106">
        <f t="shared" si="23"/>
        <v>0</v>
      </c>
      <c r="S202" s="207">
        <v>0</v>
      </c>
      <c r="T202" s="207">
        <f t="shared" si="24"/>
        <v>1</v>
      </c>
      <c r="V202" s="216"/>
      <c r="W202" s="207"/>
      <c r="X202" s="219" t="e">
        <f t="shared" si="28"/>
        <v>#VALUE!</v>
      </c>
    </row>
    <row r="203" spans="1:24" s="205" customFormat="1" x14ac:dyDescent="0.25">
      <c r="A203" s="210" t="s">
        <v>1654</v>
      </c>
      <c r="B203" s="210" t="s">
        <v>1652</v>
      </c>
      <c r="C203" s="210"/>
      <c r="D203" s="210"/>
      <c r="E203" s="210"/>
      <c r="F203" s="210"/>
      <c r="G203" s="204" t="str">
        <f t="shared" si="27"/>
        <v>//</v>
      </c>
      <c r="H203" s="224"/>
      <c r="I203" s="224"/>
      <c r="J203" s="209"/>
      <c r="K203" s="210"/>
      <c r="L203" s="209"/>
      <c r="M203" s="210" t="s">
        <v>649</v>
      </c>
      <c r="N203" s="214">
        <v>1</v>
      </c>
      <c r="O203" s="214"/>
      <c r="Q203" s="205">
        <v>10</v>
      </c>
      <c r="R203" s="106">
        <f t="shared" ref="R203:R256" si="29">(((N203)-1)/10)/12</f>
        <v>0</v>
      </c>
      <c r="S203" s="207">
        <v>0</v>
      </c>
      <c r="T203" s="207">
        <f t="shared" si="24"/>
        <v>1</v>
      </c>
      <c r="V203" s="216"/>
      <c r="W203" s="207"/>
      <c r="X203" s="219" t="e">
        <f t="shared" si="28"/>
        <v>#VALUE!</v>
      </c>
    </row>
    <row r="204" spans="1:24" s="205" customFormat="1" x14ac:dyDescent="0.25">
      <c r="A204" s="210" t="s">
        <v>1653</v>
      </c>
      <c r="B204" s="210" t="s">
        <v>1652</v>
      </c>
      <c r="C204" s="210"/>
      <c r="D204" s="210"/>
      <c r="E204" s="210"/>
      <c r="F204" s="210"/>
      <c r="G204" s="204" t="str">
        <f t="shared" si="27"/>
        <v>//</v>
      </c>
      <c r="H204" s="224"/>
      <c r="I204" s="224"/>
      <c r="J204" s="209"/>
      <c r="K204" s="210"/>
      <c r="L204" s="209"/>
      <c r="M204" s="210" t="s">
        <v>649</v>
      </c>
      <c r="N204" s="214">
        <v>1</v>
      </c>
      <c r="O204" s="214"/>
      <c r="Q204" s="205">
        <v>10</v>
      </c>
      <c r="R204" s="106">
        <f t="shared" si="29"/>
        <v>0</v>
      </c>
      <c r="S204" s="207">
        <v>0</v>
      </c>
      <c r="T204" s="207">
        <f t="shared" ref="T204:T257" si="30">N204-S204</f>
        <v>1</v>
      </c>
      <c r="V204" s="216"/>
      <c r="W204" s="207"/>
      <c r="X204" s="219" t="e">
        <f t="shared" si="28"/>
        <v>#VALUE!</v>
      </c>
    </row>
    <row r="205" spans="1:24" s="205" customFormat="1" x14ac:dyDescent="0.25">
      <c r="A205" s="210" t="s">
        <v>1651</v>
      </c>
      <c r="B205" s="210" t="s">
        <v>1649</v>
      </c>
      <c r="C205" s="210"/>
      <c r="D205" s="210"/>
      <c r="E205" s="210"/>
      <c r="F205" s="210"/>
      <c r="G205" s="204" t="str">
        <f t="shared" si="27"/>
        <v>//</v>
      </c>
      <c r="H205" s="224"/>
      <c r="I205" s="224"/>
      <c r="J205" s="209"/>
      <c r="K205" s="210"/>
      <c r="L205" s="210"/>
      <c r="M205" s="210" t="s">
        <v>649</v>
      </c>
      <c r="N205" s="214">
        <v>1</v>
      </c>
      <c r="O205" s="214"/>
      <c r="Q205" s="205">
        <v>10</v>
      </c>
      <c r="R205" s="106">
        <f t="shared" si="29"/>
        <v>0</v>
      </c>
      <c r="S205" s="207">
        <v>0</v>
      </c>
      <c r="T205" s="207">
        <f t="shared" si="30"/>
        <v>1</v>
      </c>
      <c r="V205" s="216"/>
      <c r="W205" s="207"/>
      <c r="X205" s="219" t="e">
        <f t="shared" si="28"/>
        <v>#VALUE!</v>
      </c>
    </row>
    <row r="206" spans="1:24" s="205" customFormat="1" x14ac:dyDescent="0.25">
      <c r="A206" s="210" t="s">
        <v>1650</v>
      </c>
      <c r="B206" s="210" t="s">
        <v>1649</v>
      </c>
      <c r="C206" s="210"/>
      <c r="D206" s="210"/>
      <c r="E206" s="210"/>
      <c r="F206" s="210"/>
      <c r="G206" s="204" t="str">
        <f t="shared" si="27"/>
        <v>//</v>
      </c>
      <c r="H206" s="224"/>
      <c r="I206" s="224"/>
      <c r="J206" s="209"/>
      <c r="K206" s="210"/>
      <c r="L206" s="210"/>
      <c r="M206" s="210" t="s">
        <v>649</v>
      </c>
      <c r="N206" s="214">
        <v>1</v>
      </c>
      <c r="O206" s="214"/>
      <c r="Q206" s="205">
        <v>10</v>
      </c>
      <c r="R206" s="106">
        <f t="shared" si="29"/>
        <v>0</v>
      </c>
      <c r="S206" s="207">
        <v>0</v>
      </c>
      <c r="T206" s="207">
        <f t="shared" si="30"/>
        <v>1</v>
      </c>
      <c r="V206" s="216"/>
      <c r="W206" s="207"/>
      <c r="X206" s="219" t="e">
        <f t="shared" si="28"/>
        <v>#VALUE!</v>
      </c>
    </row>
    <row r="207" spans="1:24" s="205" customFormat="1" x14ac:dyDescent="0.25">
      <c r="A207" s="210" t="s">
        <v>1648</v>
      </c>
      <c r="B207" s="210" t="s">
        <v>1645</v>
      </c>
      <c r="C207" s="210"/>
      <c r="D207" s="210"/>
      <c r="E207" s="210"/>
      <c r="F207" s="210" t="s">
        <v>1604</v>
      </c>
      <c r="G207" s="204" t="str">
        <f t="shared" si="27"/>
        <v>2/6/2004</v>
      </c>
      <c r="H207" s="224">
        <v>2</v>
      </c>
      <c r="I207" s="224">
        <v>6</v>
      </c>
      <c r="J207" s="209">
        <v>2004</v>
      </c>
      <c r="K207" s="210" t="s">
        <v>1266</v>
      </c>
      <c r="L207" s="210">
        <v>841</v>
      </c>
      <c r="M207" s="210" t="s">
        <v>649</v>
      </c>
      <c r="N207" s="214">
        <v>900</v>
      </c>
      <c r="O207" s="214" t="s">
        <v>1647</v>
      </c>
      <c r="Q207" s="205">
        <v>10</v>
      </c>
      <c r="R207" s="106">
        <f t="shared" si="29"/>
        <v>7.4916666666666671</v>
      </c>
      <c r="S207" s="207">
        <f t="shared" ref="S207:S213" si="31">X207*R207</f>
        <v>899</v>
      </c>
      <c r="T207" s="207">
        <f t="shared" si="30"/>
        <v>1</v>
      </c>
      <c r="U207" s="205">
        <v>3169</v>
      </c>
      <c r="V207" s="216"/>
      <c r="W207" s="207"/>
      <c r="X207" s="219">
        <f t="shared" si="28"/>
        <v>120</v>
      </c>
    </row>
    <row r="208" spans="1:24" s="205" customFormat="1" x14ac:dyDescent="0.25">
      <c r="A208" s="210" t="s">
        <v>1646</v>
      </c>
      <c r="B208" s="210" t="s">
        <v>1645</v>
      </c>
      <c r="C208" s="210"/>
      <c r="D208" s="210"/>
      <c r="E208" s="210"/>
      <c r="F208" s="210" t="s">
        <v>1604</v>
      </c>
      <c r="G208" s="204" t="str">
        <f t="shared" si="27"/>
        <v>2/6/2004</v>
      </c>
      <c r="H208" s="224">
        <v>2</v>
      </c>
      <c r="I208" s="224">
        <v>6</v>
      </c>
      <c r="J208" s="209">
        <v>2004</v>
      </c>
      <c r="K208" s="210" t="s">
        <v>1266</v>
      </c>
      <c r="L208" s="210">
        <v>841</v>
      </c>
      <c r="M208" s="210" t="s">
        <v>649</v>
      </c>
      <c r="N208" s="214">
        <v>900</v>
      </c>
      <c r="O208" s="214" t="s">
        <v>1576</v>
      </c>
      <c r="Q208" s="205">
        <v>10</v>
      </c>
      <c r="R208" s="106">
        <f t="shared" si="29"/>
        <v>7.4916666666666671</v>
      </c>
      <c r="S208" s="207">
        <f t="shared" si="31"/>
        <v>899</v>
      </c>
      <c r="T208" s="207">
        <f t="shared" si="30"/>
        <v>1</v>
      </c>
      <c r="U208" s="205">
        <v>3169</v>
      </c>
      <c r="V208" s="216"/>
      <c r="W208" s="207"/>
      <c r="X208" s="219">
        <f t="shared" si="28"/>
        <v>120</v>
      </c>
    </row>
    <row r="209" spans="1:24" s="205" customFormat="1" ht="31.5" x14ac:dyDescent="0.25">
      <c r="A209" s="210" t="s">
        <v>1644</v>
      </c>
      <c r="B209" s="210" t="s">
        <v>1643</v>
      </c>
      <c r="C209" s="210"/>
      <c r="D209" s="210"/>
      <c r="E209" s="229"/>
      <c r="F209" s="229" t="s">
        <v>1604</v>
      </c>
      <c r="G209" s="204" t="str">
        <f t="shared" si="27"/>
        <v>2/6/2004</v>
      </c>
      <c r="H209" s="232">
        <v>2</v>
      </c>
      <c r="I209" s="232">
        <v>6</v>
      </c>
      <c r="J209" s="231">
        <v>2004</v>
      </c>
      <c r="K209" s="229" t="s">
        <v>1266</v>
      </c>
      <c r="L209" s="231">
        <v>841</v>
      </c>
      <c r="M209" s="210" t="s">
        <v>649</v>
      </c>
      <c r="N209" s="214">
        <v>900</v>
      </c>
      <c r="O209" s="187" t="s">
        <v>1642</v>
      </c>
      <c r="Q209" s="205">
        <v>10</v>
      </c>
      <c r="R209" s="106">
        <f t="shared" si="29"/>
        <v>7.4916666666666671</v>
      </c>
      <c r="S209" s="207">
        <f t="shared" si="31"/>
        <v>899</v>
      </c>
      <c r="T209" s="207">
        <f t="shared" si="30"/>
        <v>1</v>
      </c>
      <c r="U209" s="205">
        <v>3169</v>
      </c>
      <c r="V209" s="216"/>
      <c r="W209" s="207"/>
      <c r="X209" s="219">
        <f t="shared" si="28"/>
        <v>120</v>
      </c>
    </row>
    <row r="210" spans="1:24" s="205" customFormat="1" x14ac:dyDescent="0.25">
      <c r="A210" s="210" t="s">
        <v>1641</v>
      </c>
      <c r="B210" s="210" t="s">
        <v>1640</v>
      </c>
      <c r="C210" s="210"/>
      <c r="D210" s="210"/>
      <c r="E210" s="210"/>
      <c r="F210" s="210" t="s">
        <v>1604</v>
      </c>
      <c r="G210" s="204" t="str">
        <f t="shared" si="27"/>
        <v>2/6/2004</v>
      </c>
      <c r="H210" s="224">
        <v>2</v>
      </c>
      <c r="I210" s="224">
        <v>6</v>
      </c>
      <c r="J210" s="209">
        <v>2004</v>
      </c>
      <c r="K210" s="210" t="s">
        <v>1266</v>
      </c>
      <c r="L210" s="210">
        <v>841</v>
      </c>
      <c r="M210" s="210" t="s">
        <v>649</v>
      </c>
      <c r="N210" s="214">
        <v>900</v>
      </c>
      <c r="O210" s="214" t="s">
        <v>1639</v>
      </c>
      <c r="Q210" s="205">
        <v>10</v>
      </c>
      <c r="R210" s="106">
        <f t="shared" si="29"/>
        <v>7.4916666666666671</v>
      </c>
      <c r="S210" s="207">
        <f t="shared" si="31"/>
        <v>899</v>
      </c>
      <c r="T210" s="207">
        <f t="shared" si="30"/>
        <v>1</v>
      </c>
      <c r="U210" s="205">
        <v>3169</v>
      </c>
      <c r="V210" s="216"/>
      <c r="W210" s="207"/>
      <c r="X210" s="219">
        <f t="shared" si="28"/>
        <v>120</v>
      </c>
    </row>
    <row r="211" spans="1:24" s="205" customFormat="1" x14ac:dyDescent="0.25">
      <c r="A211" s="210" t="s">
        <v>1638</v>
      </c>
      <c r="B211" s="210" t="s">
        <v>1640</v>
      </c>
      <c r="C211" s="210"/>
      <c r="D211" s="210"/>
      <c r="E211" s="210"/>
      <c r="F211" s="210" t="s">
        <v>1604</v>
      </c>
      <c r="G211" s="204" t="str">
        <f t="shared" si="27"/>
        <v>2/6/2004</v>
      </c>
      <c r="H211" s="224">
        <v>2</v>
      </c>
      <c r="I211" s="224">
        <v>6</v>
      </c>
      <c r="J211" s="209">
        <v>2004</v>
      </c>
      <c r="K211" s="210" t="s">
        <v>1266</v>
      </c>
      <c r="L211" s="210">
        <v>841</v>
      </c>
      <c r="M211" s="210" t="s">
        <v>649</v>
      </c>
      <c r="N211" s="214">
        <v>900</v>
      </c>
      <c r="O211" s="214" t="s">
        <v>551</v>
      </c>
      <c r="Q211" s="205">
        <v>10</v>
      </c>
      <c r="R211" s="106">
        <f t="shared" si="29"/>
        <v>7.4916666666666671</v>
      </c>
      <c r="S211" s="207">
        <f t="shared" si="31"/>
        <v>899</v>
      </c>
      <c r="T211" s="207">
        <f t="shared" si="30"/>
        <v>1</v>
      </c>
      <c r="U211" s="205">
        <v>3169</v>
      </c>
      <c r="V211" s="216"/>
      <c r="W211" s="207"/>
      <c r="X211" s="219">
        <f t="shared" si="28"/>
        <v>120</v>
      </c>
    </row>
    <row r="212" spans="1:24" s="205" customFormat="1" x14ac:dyDescent="0.25">
      <c r="A212" s="210" t="s">
        <v>1637</v>
      </c>
      <c r="B212" s="210" t="s">
        <v>1635</v>
      </c>
      <c r="C212" s="210"/>
      <c r="D212" s="210"/>
      <c r="E212" s="210"/>
      <c r="F212" s="210" t="s">
        <v>1604</v>
      </c>
      <c r="G212" s="204" t="str">
        <f t="shared" si="27"/>
        <v>2/6/2004</v>
      </c>
      <c r="H212" s="224">
        <v>2</v>
      </c>
      <c r="I212" s="224">
        <v>6</v>
      </c>
      <c r="J212" s="209">
        <v>2004</v>
      </c>
      <c r="K212" s="210" t="s">
        <v>1266</v>
      </c>
      <c r="L212" s="210">
        <v>841</v>
      </c>
      <c r="M212" s="210" t="s">
        <v>649</v>
      </c>
      <c r="N212" s="214">
        <v>900</v>
      </c>
      <c r="O212" s="214"/>
      <c r="Q212" s="205">
        <v>10</v>
      </c>
      <c r="R212" s="106">
        <f t="shared" si="29"/>
        <v>7.4916666666666671</v>
      </c>
      <c r="S212" s="207">
        <f t="shared" si="31"/>
        <v>899</v>
      </c>
      <c r="T212" s="207">
        <f t="shared" si="30"/>
        <v>1</v>
      </c>
      <c r="U212" s="205">
        <v>3169</v>
      </c>
      <c r="V212" s="216"/>
      <c r="W212" s="207"/>
      <c r="X212" s="219">
        <f t="shared" si="28"/>
        <v>120</v>
      </c>
    </row>
    <row r="213" spans="1:24" s="205" customFormat="1" x14ac:dyDescent="0.25">
      <c r="A213" s="210" t="s">
        <v>1636</v>
      </c>
      <c r="B213" s="210" t="s">
        <v>1635</v>
      </c>
      <c r="C213" s="210"/>
      <c r="D213" s="210"/>
      <c r="E213" s="210"/>
      <c r="F213" s="210" t="s">
        <v>1604</v>
      </c>
      <c r="G213" s="204" t="str">
        <f t="shared" si="27"/>
        <v>2/6/2004</v>
      </c>
      <c r="H213" s="224">
        <v>2</v>
      </c>
      <c r="I213" s="224">
        <v>6</v>
      </c>
      <c r="J213" s="209">
        <v>2004</v>
      </c>
      <c r="K213" s="210" t="s">
        <v>1266</v>
      </c>
      <c r="L213" s="210">
        <v>841</v>
      </c>
      <c r="M213" s="210" t="s">
        <v>649</v>
      </c>
      <c r="N213" s="214">
        <v>900</v>
      </c>
      <c r="O213" s="214"/>
      <c r="Q213" s="205">
        <v>10</v>
      </c>
      <c r="R213" s="106">
        <f t="shared" si="29"/>
        <v>7.4916666666666671</v>
      </c>
      <c r="S213" s="207">
        <f t="shared" si="31"/>
        <v>899</v>
      </c>
      <c r="T213" s="207">
        <f t="shared" si="30"/>
        <v>1</v>
      </c>
      <c r="U213" s="205">
        <v>3169</v>
      </c>
      <c r="V213" s="216"/>
      <c r="W213" s="207"/>
      <c r="X213" s="219">
        <f t="shared" si="28"/>
        <v>120</v>
      </c>
    </row>
    <row r="214" spans="1:24" s="205" customFormat="1" x14ac:dyDescent="0.25">
      <c r="A214" s="210" t="s">
        <v>1634</v>
      </c>
      <c r="B214" s="210" t="s">
        <v>2276</v>
      </c>
      <c r="C214" s="210"/>
      <c r="D214" s="210"/>
      <c r="E214" s="210"/>
      <c r="F214" s="210"/>
      <c r="G214" s="204" t="str">
        <f t="shared" si="27"/>
        <v>//</v>
      </c>
      <c r="H214" s="224"/>
      <c r="I214" s="224"/>
      <c r="J214" s="209"/>
      <c r="K214" s="210"/>
      <c r="L214" s="209"/>
      <c r="M214" s="210" t="s">
        <v>649</v>
      </c>
      <c r="N214" s="214">
        <v>1</v>
      </c>
      <c r="O214" s="214"/>
      <c r="Q214" s="205">
        <v>10</v>
      </c>
      <c r="R214" s="106">
        <f t="shared" si="29"/>
        <v>0</v>
      </c>
      <c r="S214" s="207">
        <v>0</v>
      </c>
      <c r="T214" s="207">
        <f t="shared" si="30"/>
        <v>1</v>
      </c>
      <c r="V214" s="216"/>
      <c r="W214" s="207"/>
      <c r="X214" s="219" t="e">
        <f t="shared" si="28"/>
        <v>#VALUE!</v>
      </c>
    </row>
    <row r="215" spans="1:24" s="205" customFormat="1" x14ac:dyDescent="0.25">
      <c r="A215" s="210" t="s">
        <v>1633</v>
      </c>
      <c r="B215" s="210" t="s">
        <v>1632</v>
      </c>
      <c r="C215" s="210"/>
      <c r="D215" s="210"/>
      <c r="E215" s="210"/>
      <c r="F215" s="210"/>
      <c r="G215" s="204" t="str">
        <f t="shared" si="27"/>
        <v>//</v>
      </c>
      <c r="H215" s="224"/>
      <c r="I215" s="224"/>
      <c r="J215" s="209"/>
      <c r="K215" s="210"/>
      <c r="L215" s="209"/>
      <c r="M215" s="210" t="s">
        <v>649</v>
      </c>
      <c r="N215" s="214">
        <v>1</v>
      </c>
      <c r="O215" s="214"/>
      <c r="Q215" s="205">
        <v>10</v>
      </c>
      <c r="R215" s="106">
        <f t="shared" si="29"/>
        <v>0</v>
      </c>
      <c r="S215" s="207">
        <v>0</v>
      </c>
      <c r="T215" s="207">
        <f t="shared" si="30"/>
        <v>1</v>
      </c>
      <c r="V215" s="216"/>
      <c r="W215" s="207"/>
      <c r="X215" s="219" t="e">
        <f t="shared" si="28"/>
        <v>#VALUE!</v>
      </c>
    </row>
    <row r="216" spans="1:24" s="205" customFormat="1" x14ac:dyDescent="0.25">
      <c r="A216" s="210" t="s">
        <v>1631</v>
      </c>
      <c r="B216" s="210" t="s">
        <v>2277</v>
      </c>
      <c r="C216" s="210"/>
      <c r="D216" s="210"/>
      <c r="E216" s="210"/>
      <c r="F216" s="210"/>
      <c r="G216" s="204" t="str">
        <f t="shared" si="27"/>
        <v>//</v>
      </c>
      <c r="H216" s="224"/>
      <c r="I216" s="224"/>
      <c r="J216" s="209"/>
      <c r="K216" s="210"/>
      <c r="L216" s="210"/>
      <c r="M216" s="210" t="s">
        <v>649</v>
      </c>
      <c r="N216" s="214">
        <v>1</v>
      </c>
      <c r="O216" s="214" t="s">
        <v>1630</v>
      </c>
      <c r="Q216" s="205">
        <v>10</v>
      </c>
      <c r="R216" s="106">
        <f t="shared" si="29"/>
        <v>0</v>
      </c>
      <c r="S216" s="207">
        <v>0</v>
      </c>
      <c r="T216" s="207">
        <f t="shared" si="30"/>
        <v>1</v>
      </c>
      <c r="V216" s="216"/>
      <c r="W216" s="207"/>
      <c r="X216" s="219" t="e">
        <f t="shared" si="28"/>
        <v>#VALUE!</v>
      </c>
    </row>
    <row r="217" spans="1:24" s="205" customFormat="1" x14ac:dyDescent="0.25">
      <c r="A217" s="210" t="s">
        <v>1629</v>
      </c>
      <c r="B217" s="210" t="s">
        <v>1628</v>
      </c>
      <c r="C217" s="210"/>
      <c r="D217" s="210"/>
      <c r="E217" s="210"/>
      <c r="F217" s="210"/>
      <c r="G217" s="204" t="str">
        <f t="shared" si="27"/>
        <v>//</v>
      </c>
      <c r="H217" s="224"/>
      <c r="I217" s="224"/>
      <c r="J217" s="209"/>
      <c r="K217" s="210"/>
      <c r="L217" s="209"/>
      <c r="M217" s="210" t="s">
        <v>649</v>
      </c>
      <c r="N217" s="214">
        <v>1</v>
      </c>
      <c r="O217" s="214"/>
      <c r="Q217" s="205">
        <v>10</v>
      </c>
      <c r="R217" s="106">
        <f t="shared" si="29"/>
        <v>0</v>
      </c>
      <c r="S217" s="207">
        <v>0</v>
      </c>
      <c r="T217" s="207">
        <f t="shared" si="30"/>
        <v>1</v>
      </c>
      <c r="V217" s="216"/>
      <c r="W217" s="207"/>
      <c r="X217" s="219" t="e">
        <f t="shared" si="28"/>
        <v>#VALUE!</v>
      </c>
    </row>
    <row r="218" spans="1:24" s="205" customFormat="1" x14ac:dyDescent="0.25">
      <c r="A218" s="210" t="s">
        <v>1627</v>
      </c>
      <c r="B218" s="193" t="s">
        <v>1619</v>
      </c>
      <c r="C218" s="210"/>
      <c r="D218" s="210"/>
      <c r="E218" s="210"/>
      <c r="F218" s="210"/>
      <c r="G218" s="204" t="str">
        <f t="shared" si="27"/>
        <v>//</v>
      </c>
      <c r="H218" s="224"/>
      <c r="I218" s="224"/>
      <c r="J218" s="209"/>
      <c r="K218" s="210"/>
      <c r="L218" s="210"/>
      <c r="M218" s="210" t="s">
        <v>649</v>
      </c>
      <c r="N218" s="214">
        <v>1</v>
      </c>
      <c r="O218" s="214" t="s">
        <v>1615</v>
      </c>
      <c r="Q218" s="205">
        <v>10</v>
      </c>
      <c r="R218" s="106">
        <f t="shared" si="29"/>
        <v>0</v>
      </c>
      <c r="S218" s="207">
        <v>0</v>
      </c>
      <c r="T218" s="207">
        <f t="shared" si="30"/>
        <v>1</v>
      </c>
      <c r="V218" s="216"/>
      <c r="W218" s="207"/>
      <c r="X218" s="219" t="e">
        <f t="shared" si="28"/>
        <v>#VALUE!</v>
      </c>
    </row>
    <row r="219" spans="1:24" s="205" customFormat="1" x14ac:dyDescent="0.25">
      <c r="A219" s="210" t="s">
        <v>1626</v>
      </c>
      <c r="B219" s="193" t="s">
        <v>1619</v>
      </c>
      <c r="C219" s="210"/>
      <c r="D219" s="210"/>
      <c r="E219" s="210"/>
      <c r="F219" s="210"/>
      <c r="G219" s="204" t="str">
        <f t="shared" si="27"/>
        <v>//</v>
      </c>
      <c r="H219" s="224"/>
      <c r="I219" s="224"/>
      <c r="J219" s="209"/>
      <c r="K219" s="210"/>
      <c r="L219" s="210"/>
      <c r="M219" s="210" t="s">
        <v>649</v>
      </c>
      <c r="N219" s="214">
        <v>1</v>
      </c>
      <c r="O219" s="214"/>
      <c r="Q219" s="205">
        <v>10</v>
      </c>
      <c r="R219" s="106">
        <f t="shared" si="29"/>
        <v>0</v>
      </c>
      <c r="S219" s="207">
        <v>0</v>
      </c>
      <c r="T219" s="207">
        <f t="shared" si="30"/>
        <v>1</v>
      </c>
      <c r="V219" s="216"/>
      <c r="W219" s="207"/>
      <c r="X219" s="219" t="e">
        <f t="shared" si="28"/>
        <v>#VALUE!</v>
      </c>
    </row>
    <row r="220" spans="1:24" s="205" customFormat="1" x14ac:dyDescent="0.25">
      <c r="A220" s="210" t="s">
        <v>1625</v>
      </c>
      <c r="B220" s="193" t="s">
        <v>1619</v>
      </c>
      <c r="C220" s="210"/>
      <c r="D220" s="210"/>
      <c r="E220" s="210"/>
      <c r="F220" s="210"/>
      <c r="G220" s="204" t="str">
        <f t="shared" si="27"/>
        <v>//</v>
      </c>
      <c r="H220" s="224"/>
      <c r="I220" s="224"/>
      <c r="J220" s="209"/>
      <c r="K220" s="210"/>
      <c r="L220" s="210"/>
      <c r="M220" s="210" t="s">
        <v>649</v>
      </c>
      <c r="N220" s="214">
        <v>1</v>
      </c>
      <c r="O220" s="214" t="s">
        <v>1615</v>
      </c>
      <c r="Q220" s="205">
        <v>10</v>
      </c>
      <c r="R220" s="106">
        <f t="shared" si="29"/>
        <v>0</v>
      </c>
      <c r="S220" s="207">
        <v>0</v>
      </c>
      <c r="T220" s="207">
        <f t="shared" si="30"/>
        <v>1</v>
      </c>
      <c r="V220" s="216"/>
      <c r="W220" s="207"/>
      <c r="X220" s="219" t="e">
        <f t="shared" si="28"/>
        <v>#VALUE!</v>
      </c>
    </row>
    <row r="221" spans="1:24" s="205" customFormat="1" x14ac:dyDescent="0.25">
      <c r="A221" s="210" t="s">
        <v>1624</v>
      </c>
      <c r="B221" s="193" t="s">
        <v>1619</v>
      </c>
      <c r="C221" s="210"/>
      <c r="D221" s="210"/>
      <c r="E221" s="210"/>
      <c r="F221" s="210"/>
      <c r="G221" s="204" t="str">
        <f t="shared" si="27"/>
        <v>//</v>
      </c>
      <c r="H221" s="224"/>
      <c r="I221" s="224"/>
      <c r="J221" s="209"/>
      <c r="K221" s="210"/>
      <c r="L221" s="210"/>
      <c r="M221" s="210" t="s">
        <v>649</v>
      </c>
      <c r="N221" s="214">
        <v>1</v>
      </c>
      <c r="O221" s="214" t="s">
        <v>1615</v>
      </c>
      <c r="Q221" s="205">
        <v>10</v>
      </c>
      <c r="R221" s="106">
        <f t="shared" si="29"/>
        <v>0</v>
      </c>
      <c r="S221" s="207">
        <v>0</v>
      </c>
      <c r="T221" s="207">
        <f t="shared" si="30"/>
        <v>1</v>
      </c>
      <c r="V221" s="216"/>
      <c r="W221" s="207"/>
      <c r="X221" s="219" t="e">
        <f t="shared" si="28"/>
        <v>#VALUE!</v>
      </c>
    </row>
    <row r="222" spans="1:24" s="205" customFormat="1" x14ac:dyDescent="0.25">
      <c r="A222" s="210" t="s">
        <v>1623</v>
      </c>
      <c r="B222" s="193" t="s">
        <v>1619</v>
      </c>
      <c r="C222" s="210"/>
      <c r="D222" s="210"/>
      <c r="E222" s="210"/>
      <c r="F222" s="210"/>
      <c r="G222" s="204" t="str">
        <f t="shared" si="27"/>
        <v>//</v>
      </c>
      <c r="H222" s="224"/>
      <c r="I222" s="224"/>
      <c r="J222" s="209"/>
      <c r="K222" s="210"/>
      <c r="L222" s="210"/>
      <c r="M222" s="210" t="s">
        <v>649</v>
      </c>
      <c r="N222" s="214">
        <v>1</v>
      </c>
      <c r="O222" s="214" t="s">
        <v>1615</v>
      </c>
      <c r="Q222" s="205">
        <v>10</v>
      </c>
      <c r="R222" s="106">
        <f t="shared" si="29"/>
        <v>0</v>
      </c>
      <c r="S222" s="207">
        <v>0</v>
      </c>
      <c r="T222" s="207">
        <f t="shared" si="30"/>
        <v>1</v>
      </c>
      <c r="V222" s="216"/>
      <c r="W222" s="207"/>
      <c r="X222" s="219" t="e">
        <f t="shared" si="28"/>
        <v>#VALUE!</v>
      </c>
    </row>
    <row r="223" spans="1:24" s="205" customFormat="1" x14ac:dyDescent="0.25">
      <c r="A223" s="210" t="s">
        <v>1622</v>
      </c>
      <c r="B223" s="193" t="s">
        <v>1619</v>
      </c>
      <c r="C223" s="210"/>
      <c r="D223" s="210"/>
      <c r="E223" s="210"/>
      <c r="F223" s="210"/>
      <c r="G223" s="204" t="str">
        <f t="shared" si="27"/>
        <v>//</v>
      </c>
      <c r="H223" s="224"/>
      <c r="I223" s="224"/>
      <c r="J223" s="209"/>
      <c r="K223" s="210"/>
      <c r="L223" s="210"/>
      <c r="M223" s="210" t="s">
        <v>649</v>
      </c>
      <c r="N223" s="214">
        <v>1</v>
      </c>
      <c r="O223" s="214" t="s">
        <v>1615</v>
      </c>
      <c r="Q223" s="205">
        <v>10</v>
      </c>
      <c r="R223" s="106">
        <f t="shared" si="29"/>
        <v>0</v>
      </c>
      <c r="S223" s="207">
        <v>0</v>
      </c>
      <c r="T223" s="207">
        <f t="shared" si="30"/>
        <v>1</v>
      </c>
      <c r="V223" s="216"/>
      <c r="W223" s="207"/>
      <c r="X223" s="219" t="e">
        <f t="shared" si="28"/>
        <v>#VALUE!</v>
      </c>
    </row>
    <row r="224" spans="1:24" s="205" customFormat="1" x14ac:dyDescent="0.25">
      <c r="A224" s="210" t="s">
        <v>1621</v>
      </c>
      <c r="B224" s="193" t="s">
        <v>1619</v>
      </c>
      <c r="C224" s="210"/>
      <c r="D224" s="210"/>
      <c r="E224" s="210"/>
      <c r="F224" s="210"/>
      <c r="G224" s="204" t="str">
        <f t="shared" si="27"/>
        <v>//</v>
      </c>
      <c r="H224" s="224"/>
      <c r="I224" s="224"/>
      <c r="J224" s="209"/>
      <c r="K224" s="210"/>
      <c r="L224" s="210"/>
      <c r="M224" s="210" t="s">
        <v>649</v>
      </c>
      <c r="N224" s="214">
        <v>1</v>
      </c>
      <c r="O224" s="214" t="s">
        <v>1615</v>
      </c>
      <c r="Q224" s="205">
        <v>10</v>
      </c>
      <c r="R224" s="106">
        <f t="shared" si="29"/>
        <v>0</v>
      </c>
      <c r="S224" s="207">
        <v>0</v>
      </c>
      <c r="T224" s="207">
        <f t="shared" si="30"/>
        <v>1</v>
      </c>
      <c r="V224" s="216"/>
      <c r="W224" s="207"/>
      <c r="X224" s="219" t="e">
        <f t="shared" si="28"/>
        <v>#VALUE!</v>
      </c>
    </row>
    <row r="225" spans="1:24" s="205" customFormat="1" x14ac:dyDescent="0.25">
      <c r="A225" s="210" t="s">
        <v>1620</v>
      </c>
      <c r="B225" s="193" t="s">
        <v>1619</v>
      </c>
      <c r="C225" s="210"/>
      <c r="D225" s="210"/>
      <c r="E225" s="210"/>
      <c r="F225" s="210"/>
      <c r="G225" s="204" t="str">
        <f t="shared" si="27"/>
        <v>//</v>
      </c>
      <c r="H225" s="224"/>
      <c r="I225" s="224"/>
      <c r="J225" s="209"/>
      <c r="K225" s="210"/>
      <c r="L225" s="210"/>
      <c r="M225" s="210" t="s">
        <v>649</v>
      </c>
      <c r="N225" s="214">
        <v>1</v>
      </c>
      <c r="O225" s="214" t="s">
        <v>1615</v>
      </c>
      <c r="Q225" s="205">
        <v>10</v>
      </c>
      <c r="R225" s="106">
        <f t="shared" si="29"/>
        <v>0</v>
      </c>
      <c r="S225" s="207">
        <v>0</v>
      </c>
      <c r="T225" s="207">
        <f t="shared" si="30"/>
        <v>1</v>
      </c>
      <c r="V225" s="216"/>
      <c r="W225" s="207"/>
      <c r="X225" s="219" t="e">
        <f t="shared" si="28"/>
        <v>#VALUE!</v>
      </c>
    </row>
    <row r="226" spans="1:24" s="205" customFormat="1" x14ac:dyDescent="0.25">
      <c r="A226" s="210" t="s">
        <v>1618</v>
      </c>
      <c r="B226" s="210" t="s">
        <v>1616</v>
      </c>
      <c r="C226" s="210"/>
      <c r="D226" s="210"/>
      <c r="E226" s="210"/>
      <c r="F226" s="210"/>
      <c r="G226" s="204" t="str">
        <f t="shared" si="27"/>
        <v>//</v>
      </c>
      <c r="H226" s="224"/>
      <c r="I226" s="224"/>
      <c r="J226" s="209"/>
      <c r="K226" s="210"/>
      <c r="L226" s="210"/>
      <c r="M226" s="210" t="s">
        <v>649</v>
      </c>
      <c r="N226" s="214">
        <v>1</v>
      </c>
      <c r="O226" s="214" t="s">
        <v>1615</v>
      </c>
      <c r="Q226" s="205">
        <v>10</v>
      </c>
      <c r="R226" s="106">
        <f t="shared" si="29"/>
        <v>0</v>
      </c>
      <c r="S226" s="207">
        <v>0</v>
      </c>
      <c r="T226" s="207">
        <f t="shared" si="30"/>
        <v>1</v>
      </c>
      <c r="V226" s="216"/>
      <c r="W226" s="207"/>
      <c r="X226" s="219" t="e">
        <f t="shared" si="28"/>
        <v>#VALUE!</v>
      </c>
    </row>
    <row r="227" spans="1:24" s="205" customFormat="1" x14ac:dyDescent="0.25">
      <c r="A227" s="210" t="s">
        <v>1617</v>
      </c>
      <c r="B227" s="210" t="s">
        <v>1616</v>
      </c>
      <c r="C227" s="210"/>
      <c r="D227" s="210"/>
      <c r="E227" s="210"/>
      <c r="F227" s="210"/>
      <c r="G227" s="204" t="str">
        <f t="shared" si="27"/>
        <v>//</v>
      </c>
      <c r="H227" s="224"/>
      <c r="I227" s="224"/>
      <c r="J227" s="209"/>
      <c r="K227" s="210"/>
      <c r="L227" s="210"/>
      <c r="M227" s="210" t="s">
        <v>649</v>
      </c>
      <c r="N227" s="214">
        <v>1</v>
      </c>
      <c r="O227" s="214" t="s">
        <v>1615</v>
      </c>
      <c r="Q227" s="205">
        <v>10</v>
      </c>
      <c r="R227" s="106">
        <f t="shared" si="29"/>
        <v>0</v>
      </c>
      <c r="S227" s="207">
        <v>0</v>
      </c>
      <c r="T227" s="207">
        <f t="shared" si="30"/>
        <v>1</v>
      </c>
      <c r="V227" s="216"/>
      <c r="W227" s="207"/>
      <c r="X227" s="219" t="e">
        <f t="shared" si="28"/>
        <v>#VALUE!</v>
      </c>
    </row>
    <row r="228" spans="1:24" s="205" customFormat="1" x14ac:dyDescent="0.25">
      <c r="A228" s="210" t="s">
        <v>1614</v>
      </c>
      <c r="B228" s="210" t="s">
        <v>1611</v>
      </c>
      <c r="C228" s="210"/>
      <c r="D228" s="210"/>
      <c r="E228" s="210"/>
      <c r="F228" s="210"/>
      <c r="G228" s="204" t="str">
        <f t="shared" si="27"/>
        <v>//</v>
      </c>
      <c r="H228" s="224"/>
      <c r="I228" s="224"/>
      <c r="J228" s="209"/>
      <c r="K228" s="210"/>
      <c r="L228" s="210"/>
      <c r="M228" s="210" t="s">
        <v>649</v>
      </c>
      <c r="N228" s="214">
        <v>1</v>
      </c>
      <c r="O228" s="214"/>
      <c r="Q228" s="205">
        <v>10</v>
      </c>
      <c r="R228" s="106">
        <f t="shared" si="29"/>
        <v>0</v>
      </c>
      <c r="S228" s="207">
        <v>0</v>
      </c>
      <c r="T228" s="207">
        <f t="shared" si="30"/>
        <v>1</v>
      </c>
      <c r="V228" s="216"/>
      <c r="W228" s="207"/>
      <c r="X228" s="219" t="e">
        <f t="shared" si="28"/>
        <v>#VALUE!</v>
      </c>
    </row>
    <row r="229" spans="1:24" s="205" customFormat="1" x14ac:dyDescent="0.25">
      <c r="A229" s="210" t="s">
        <v>1613</v>
      </c>
      <c r="B229" s="210" t="s">
        <v>2286</v>
      </c>
      <c r="C229" s="210"/>
      <c r="D229" s="210"/>
      <c r="E229" s="210"/>
      <c r="F229" s="210"/>
      <c r="G229" s="204" t="str">
        <f t="shared" si="27"/>
        <v>//</v>
      </c>
      <c r="H229" s="224"/>
      <c r="I229" s="224"/>
      <c r="J229" s="209"/>
      <c r="K229" s="210"/>
      <c r="L229" s="210"/>
      <c r="M229" s="210" t="s">
        <v>649</v>
      </c>
      <c r="N229" s="214">
        <v>1</v>
      </c>
      <c r="O229" s="214"/>
      <c r="Q229" s="205">
        <v>10</v>
      </c>
      <c r="R229" s="106">
        <f t="shared" si="29"/>
        <v>0</v>
      </c>
      <c r="S229" s="207">
        <v>0</v>
      </c>
      <c r="T229" s="207">
        <f t="shared" si="30"/>
        <v>1</v>
      </c>
      <c r="V229" s="216"/>
      <c r="W229" s="207"/>
      <c r="X229" s="219" t="e">
        <f t="shared" si="28"/>
        <v>#VALUE!</v>
      </c>
    </row>
    <row r="230" spans="1:24" s="205" customFormat="1" x14ac:dyDescent="0.25">
      <c r="A230" s="210" t="s">
        <v>1612</v>
      </c>
      <c r="B230" s="210" t="s">
        <v>2505</v>
      </c>
      <c r="C230" s="210"/>
      <c r="D230" s="210"/>
      <c r="E230" s="210"/>
      <c r="F230" s="210"/>
      <c r="G230" s="204" t="str">
        <f t="shared" si="27"/>
        <v>//</v>
      </c>
      <c r="H230" s="224"/>
      <c r="I230" s="224"/>
      <c r="J230" s="209"/>
      <c r="K230" s="210"/>
      <c r="L230" s="210"/>
      <c r="M230" s="210" t="s">
        <v>649</v>
      </c>
      <c r="N230" s="214">
        <v>1</v>
      </c>
      <c r="O230" s="214"/>
      <c r="Q230" s="205">
        <v>10</v>
      </c>
      <c r="R230" s="106">
        <f t="shared" si="29"/>
        <v>0</v>
      </c>
      <c r="S230" s="207">
        <v>0</v>
      </c>
      <c r="T230" s="207">
        <f t="shared" si="30"/>
        <v>1</v>
      </c>
      <c r="V230" s="216"/>
      <c r="W230" s="207"/>
      <c r="X230" s="219" t="e">
        <f t="shared" si="28"/>
        <v>#VALUE!</v>
      </c>
    </row>
    <row r="231" spans="1:24" s="205" customFormat="1" x14ac:dyDescent="0.25">
      <c r="A231" s="210" t="s">
        <v>1610</v>
      </c>
      <c r="B231" s="210" t="s">
        <v>1609</v>
      </c>
      <c r="C231" s="210"/>
      <c r="D231" s="210"/>
      <c r="E231" s="210"/>
      <c r="F231" s="210"/>
      <c r="G231" s="204" t="str">
        <f t="shared" si="27"/>
        <v>//</v>
      </c>
      <c r="H231" s="224"/>
      <c r="I231" s="224"/>
      <c r="J231" s="209"/>
      <c r="K231" s="210"/>
      <c r="L231" s="210"/>
      <c r="M231" s="210" t="s">
        <v>649</v>
      </c>
      <c r="N231" s="214">
        <v>1</v>
      </c>
      <c r="O231" s="214"/>
      <c r="Q231" s="205">
        <v>10</v>
      </c>
      <c r="R231" s="106">
        <f t="shared" si="29"/>
        <v>0</v>
      </c>
      <c r="S231" s="207">
        <v>0</v>
      </c>
      <c r="T231" s="207">
        <f t="shared" si="30"/>
        <v>1</v>
      </c>
      <c r="V231" s="216"/>
      <c r="W231" s="207"/>
      <c r="X231" s="219" t="e">
        <f t="shared" si="28"/>
        <v>#VALUE!</v>
      </c>
    </row>
    <row r="232" spans="1:24" s="205" customFormat="1" x14ac:dyDescent="0.25">
      <c r="A232" s="210" t="s">
        <v>1608</v>
      </c>
      <c r="B232" s="210" t="s">
        <v>1607</v>
      </c>
      <c r="C232" s="210"/>
      <c r="D232" s="210"/>
      <c r="E232" s="210"/>
      <c r="F232" s="210"/>
      <c r="G232" s="204" t="str">
        <f t="shared" si="27"/>
        <v>//</v>
      </c>
      <c r="H232" s="224"/>
      <c r="I232" s="224"/>
      <c r="J232" s="209"/>
      <c r="K232" s="210"/>
      <c r="L232" s="209"/>
      <c r="M232" s="210" t="s">
        <v>649</v>
      </c>
      <c r="N232" s="214">
        <v>1</v>
      </c>
      <c r="O232" s="214" t="s">
        <v>551</v>
      </c>
      <c r="Q232" s="205">
        <v>10</v>
      </c>
      <c r="R232" s="106">
        <f t="shared" si="29"/>
        <v>0</v>
      </c>
      <c r="S232" s="207">
        <v>0</v>
      </c>
      <c r="T232" s="207">
        <f t="shared" si="30"/>
        <v>1</v>
      </c>
      <c r="V232" s="216"/>
      <c r="W232" s="207"/>
      <c r="X232" s="219" t="e">
        <f t="shared" si="28"/>
        <v>#VALUE!</v>
      </c>
    </row>
    <row r="233" spans="1:24" s="205" customFormat="1" ht="31.5" x14ac:dyDescent="0.25">
      <c r="A233" s="210" t="s">
        <v>1606</v>
      </c>
      <c r="B233" s="210" t="s">
        <v>1605</v>
      </c>
      <c r="C233" s="210"/>
      <c r="D233" s="210"/>
      <c r="E233" s="210"/>
      <c r="F233" s="210" t="s">
        <v>1604</v>
      </c>
      <c r="G233" s="204" t="str">
        <f t="shared" si="27"/>
        <v>2/6/2004</v>
      </c>
      <c r="H233" s="224">
        <v>2</v>
      </c>
      <c r="I233" s="224">
        <v>6</v>
      </c>
      <c r="J233" s="209">
        <v>2004</v>
      </c>
      <c r="K233" s="210" t="s">
        <v>1266</v>
      </c>
      <c r="L233" s="210">
        <v>841</v>
      </c>
      <c r="M233" s="210" t="s">
        <v>649</v>
      </c>
      <c r="N233" s="233">
        <v>900</v>
      </c>
      <c r="O233" s="234" t="s">
        <v>1603</v>
      </c>
      <c r="Q233" s="205">
        <v>10</v>
      </c>
      <c r="R233" s="106">
        <f t="shared" si="29"/>
        <v>7.4916666666666671</v>
      </c>
      <c r="S233" s="207">
        <f t="shared" ref="S233:S253" si="32">X233*R233</f>
        <v>899</v>
      </c>
      <c r="T233" s="207">
        <f t="shared" si="30"/>
        <v>1</v>
      </c>
      <c r="U233" s="205">
        <v>3169</v>
      </c>
      <c r="V233" s="216"/>
      <c r="W233" s="207"/>
      <c r="X233" s="219">
        <f t="shared" si="28"/>
        <v>120</v>
      </c>
    </row>
    <row r="234" spans="1:24" s="205" customFormat="1" x14ac:dyDescent="0.25">
      <c r="A234" s="210" t="s">
        <v>1602</v>
      </c>
      <c r="B234" s="210" t="s">
        <v>1582</v>
      </c>
      <c r="C234" s="210"/>
      <c r="D234" s="210"/>
      <c r="E234" s="210"/>
      <c r="F234" s="210"/>
      <c r="G234" s="204" t="str">
        <f t="shared" si="27"/>
        <v>8/10/2007</v>
      </c>
      <c r="H234" s="224">
        <v>8</v>
      </c>
      <c r="I234" s="224">
        <v>10</v>
      </c>
      <c r="J234" s="209">
        <v>2007</v>
      </c>
      <c r="K234" s="210" t="s">
        <v>1325</v>
      </c>
      <c r="L234" s="210" t="s">
        <v>1581</v>
      </c>
      <c r="M234" s="210" t="s">
        <v>649</v>
      </c>
      <c r="N234" s="160">
        <v>999.1</v>
      </c>
      <c r="O234" s="160"/>
      <c r="Q234" s="205">
        <v>10</v>
      </c>
      <c r="R234" s="106">
        <f t="shared" si="29"/>
        <v>8.3175000000000008</v>
      </c>
      <c r="S234" s="207">
        <f t="shared" si="32"/>
        <v>715.30500000000006</v>
      </c>
      <c r="T234" s="207">
        <f t="shared" si="30"/>
        <v>283.79499999999996</v>
      </c>
      <c r="V234" s="216"/>
      <c r="W234" s="207"/>
      <c r="X234" s="219">
        <f t="shared" si="28"/>
        <v>86</v>
      </c>
    </row>
    <row r="235" spans="1:24" s="205" customFormat="1" x14ac:dyDescent="0.25">
      <c r="A235" s="210" t="s">
        <v>1601</v>
      </c>
      <c r="B235" s="210" t="s">
        <v>1582</v>
      </c>
      <c r="C235" s="210"/>
      <c r="D235" s="210"/>
      <c r="E235" s="210"/>
      <c r="F235" s="210"/>
      <c r="G235" s="204" t="str">
        <f t="shared" si="27"/>
        <v>8/10/2007</v>
      </c>
      <c r="H235" s="224">
        <v>8</v>
      </c>
      <c r="I235" s="224">
        <v>10</v>
      </c>
      <c r="J235" s="209">
        <v>2007</v>
      </c>
      <c r="K235" s="210" t="s">
        <v>1325</v>
      </c>
      <c r="L235" s="210" t="s">
        <v>1581</v>
      </c>
      <c r="M235" s="210" t="s">
        <v>649</v>
      </c>
      <c r="N235" s="160">
        <v>999.1</v>
      </c>
      <c r="O235" s="160"/>
      <c r="Q235" s="205">
        <v>10</v>
      </c>
      <c r="R235" s="106">
        <f t="shared" si="29"/>
        <v>8.3175000000000008</v>
      </c>
      <c r="S235" s="207">
        <f t="shared" si="32"/>
        <v>715.30500000000006</v>
      </c>
      <c r="T235" s="207">
        <f t="shared" si="30"/>
        <v>283.79499999999996</v>
      </c>
      <c r="V235" s="216"/>
      <c r="W235" s="207"/>
      <c r="X235" s="219">
        <f t="shared" si="28"/>
        <v>86</v>
      </c>
    </row>
    <row r="236" spans="1:24" s="205" customFormat="1" x14ac:dyDescent="0.25">
      <c r="A236" s="210" t="s">
        <v>1600</v>
      </c>
      <c r="B236" s="210" t="s">
        <v>1582</v>
      </c>
      <c r="C236" s="210"/>
      <c r="D236" s="210"/>
      <c r="E236" s="210"/>
      <c r="F236" s="210"/>
      <c r="G236" s="204" t="str">
        <f t="shared" si="27"/>
        <v>8/10/2007</v>
      </c>
      <c r="H236" s="224">
        <v>8</v>
      </c>
      <c r="I236" s="224">
        <v>10</v>
      </c>
      <c r="J236" s="209">
        <v>2007</v>
      </c>
      <c r="K236" s="210" t="s">
        <v>1325</v>
      </c>
      <c r="L236" s="210" t="s">
        <v>1581</v>
      </c>
      <c r="M236" s="210" t="s">
        <v>649</v>
      </c>
      <c r="N236" s="160">
        <v>999.1</v>
      </c>
      <c r="O236" s="160"/>
      <c r="Q236" s="205">
        <v>10</v>
      </c>
      <c r="R236" s="106">
        <f t="shared" si="29"/>
        <v>8.3175000000000008</v>
      </c>
      <c r="S236" s="207">
        <f t="shared" si="32"/>
        <v>715.30500000000006</v>
      </c>
      <c r="T236" s="207">
        <f t="shared" si="30"/>
        <v>283.79499999999996</v>
      </c>
      <c r="V236" s="216"/>
      <c r="W236" s="207"/>
      <c r="X236" s="219">
        <f t="shared" si="28"/>
        <v>86</v>
      </c>
    </row>
    <row r="237" spans="1:24" s="205" customFormat="1" x14ac:dyDescent="0.25">
      <c r="A237" s="210" t="s">
        <v>1599</v>
      </c>
      <c r="B237" s="210" t="s">
        <v>1582</v>
      </c>
      <c r="C237" s="210"/>
      <c r="D237" s="210"/>
      <c r="E237" s="210"/>
      <c r="F237" s="210"/>
      <c r="G237" s="204" t="str">
        <f t="shared" si="27"/>
        <v>8/10/2007</v>
      </c>
      <c r="H237" s="224">
        <v>8</v>
      </c>
      <c r="I237" s="224">
        <v>10</v>
      </c>
      <c r="J237" s="209">
        <v>2007</v>
      </c>
      <c r="K237" s="210" t="s">
        <v>1325</v>
      </c>
      <c r="L237" s="210" t="s">
        <v>1581</v>
      </c>
      <c r="M237" s="210" t="s">
        <v>649</v>
      </c>
      <c r="N237" s="160">
        <v>999.1</v>
      </c>
      <c r="O237" s="160"/>
      <c r="Q237" s="205">
        <v>10</v>
      </c>
      <c r="R237" s="106">
        <f t="shared" si="29"/>
        <v>8.3175000000000008</v>
      </c>
      <c r="S237" s="207">
        <f t="shared" si="32"/>
        <v>715.30500000000006</v>
      </c>
      <c r="T237" s="207">
        <f t="shared" si="30"/>
        <v>283.79499999999996</v>
      </c>
      <c r="V237" s="216"/>
      <c r="W237" s="207"/>
      <c r="X237" s="219">
        <f t="shared" si="28"/>
        <v>86</v>
      </c>
    </row>
    <row r="238" spans="1:24" s="205" customFormat="1" x14ac:dyDescent="0.25">
      <c r="A238" s="210" t="s">
        <v>1598</v>
      </c>
      <c r="B238" s="210" t="s">
        <v>1582</v>
      </c>
      <c r="C238" s="210"/>
      <c r="D238" s="210"/>
      <c r="E238" s="210"/>
      <c r="F238" s="210"/>
      <c r="G238" s="204" t="str">
        <f t="shared" si="27"/>
        <v>8/10/2007</v>
      </c>
      <c r="H238" s="224">
        <v>8</v>
      </c>
      <c r="I238" s="224">
        <v>10</v>
      </c>
      <c r="J238" s="209">
        <v>2007</v>
      </c>
      <c r="K238" s="210" t="s">
        <v>1325</v>
      </c>
      <c r="L238" s="210" t="s">
        <v>1581</v>
      </c>
      <c r="M238" s="210" t="s">
        <v>649</v>
      </c>
      <c r="N238" s="160">
        <v>999.1</v>
      </c>
      <c r="O238" s="160"/>
      <c r="Q238" s="205">
        <v>10</v>
      </c>
      <c r="R238" s="106">
        <f t="shared" si="29"/>
        <v>8.3175000000000008</v>
      </c>
      <c r="S238" s="207">
        <f t="shared" si="32"/>
        <v>715.30500000000006</v>
      </c>
      <c r="T238" s="207">
        <f t="shared" si="30"/>
        <v>283.79499999999996</v>
      </c>
      <c r="V238" s="216"/>
      <c r="W238" s="207"/>
      <c r="X238" s="219">
        <f t="shared" si="28"/>
        <v>86</v>
      </c>
    </row>
    <row r="239" spans="1:24" s="205" customFormat="1" x14ac:dyDescent="0.25">
      <c r="A239" s="210" t="s">
        <v>1597</v>
      </c>
      <c r="B239" s="210" t="s">
        <v>1582</v>
      </c>
      <c r="C239" s="210"/>
      <c r="D239" s="210"/>
      <c r="E239" s="210"/>
      <c r="F239" s="210"/>
      <c r="G239" s="204" t="str">
        <f t="shared" si="27"/>
        <v>8/10/2007</v>
      </c>
      <c r="H239" s="224">
        <v>8</v>
      </c>
      <c r="I239" s="224">
        <v>10</v>
      </c>
      <c r="J239" s="209">
        <v>2007</v>
      </c>
      <c r="K239" s="210" t="s">
        <v>1325</v>
      </c>
      <c r="L239" s="210" t="s">
        <v>1581</v>
      </c>
      <c r="M239" s="210" t="s">
        <v>649</v>
      </c>
      <c r="N239" s="160">
        <v>999.1</v>
      </c>
      <c r="O239" s="160"/>
      <c r="Q239" s="205">
        <v>10</v>
      </c>
      <c r="R239" s="106">
        <f t="shared" si="29"/>
        <v>8.3175000000000008</v>
      </c>
      <c r="S239" s="207">
        <f t="shared" si="32"/>
        <v>715.30500000000006</v>
      </c>
      <c r="T239" s="207">
        <f t="shared" si="30"/>
        <v>283.79499999999996</v>
      </c>
      <c r="V239" s="216"/>
      <c r="W239" s="207"/>
      <c r="X239" s="219">
        <f t="shared" si="28"/>
        <v>86</v>
      </c>
    </row>
    <row r="240" spans="1:24" s="205" customFormat="1" x14ac:dyDescent="0.25">
      <c r="A240" s="210" t="s">
        <v>1596</v>
      </c>
      <c r="B240" s="210" t="s">
        <v>1582</v>
      </c>
      <c r="C240" s="210"/>
      <c r="D240" s="210"/>
      <c r="E240" s="210"/>
      <c r="F240" s="210"/>
      <c r="G240" s="204" t="str">
        <f t="shared" si="27"/>
        <v>8/10/2007</v>
      </c>
      <c r="H240" s="224">
        <v>8</v>
      </c>
      <c r="I240" s="224">
        <v>10</v>
      </c>
      <c r="J240" s="209">
        <v>2007</v>
      </c>
      <c r="K240" s="210" t="s">
        <v>1325</v>
      </c>
      <c r="L240" s="210" t="s">
        <v>1581</v>
      </c>
      <c r="M240" s="210" t="s">
        <v>649</v>
      </c>
      <c r="N240" s="160">
        <v>999.1</v>
      </c>
      <c r="O240" s="160"/>
      <c r="Q240" s="205">
        <v>10</v>
      </c>
      <c r="R240" s="106">
        <f t="shared" si="29"/>
        <v>8.3175000000000008</v>
      </c>
      <c r="S240" s="207">
        <f t="shared" si="32"/>
        <v>715.30500000000006</v>
      </c>
      <c r="T240" s="207">
        <f t="shared" si="30"/>
        <v>283.79499999999996</v>
      </c>
      <c r="V240" s="216"/>
      <c r="W240" s="207"/>
      <c r="X240" s="219">
        <f t="shared" si="28"/>
        <v>86</v>
      </c>
    </row>
    <row r="241" spans="1:24" s="205" customFormat="1" x14ac:dyDescent="0.25">
      <c r="A241" s="210" t="s">
        <v>1595</v>
      </c>
      <c r="B241" s="210" t="s">
        <v>1582</v>
      </c>
      <c r="C241" s="210"/>
      <c r="D241" s="210"/>
      <c r="E241" s="210"/>
      <c r="F241" s="210"/>
      <c r="G241" s="204" t="str">
        <f t="shared" si="27"/>
        <v>8/10/2007</v>
      </c>
      <c r="H241" s="224">
        <v>8</v>
      </c>
      <c r="I241" s="224">
        <v>10</v>
      </c>
      <c r="J241" s="209">
        <v>2007</v>
      </c>
      <c r="K241" s="210" t="s">
        <v>1325</v>
      </c>
      <c r="L241" s="210" t="s">
        <v>1581</v>
      </c>
      <c r="M241" s="210" t="s">
        <v>649</v>
      </c>
      <c r="N241" s="160">
        <v>999.1</v>
      </c>
      <c r="O241" s="160"/>
      <c r="Q241" s="205">
        <v>10</v>
      </c>
      <c r="R241" s="106">
        <f t="shared" si="29"/>
        <v>8.3175000000000008</v>
      </c>
      <c r="S241" s="207">
        <f t="shared" si="32"/>
        <v>715.30500000000006</v>
      </c>
      <c r="T241" s="207">
        <f t="shared" si="30"/>
        <v>283.79499999999996</v>
      </c>
      <c r="V241" s="216"/>
      <c r="W241" s="207"/>
      <c r="X241" s="219">
        <f t="shared" si="28"/>
        <v>86</v>
      </c>
    </row>
    <row r="242" spans="1:24" s="205" customFormat="1" x14ac:dyDescent="0.25">
      <c r="A242" s="210" t="s">
        <v>1594</v>
      </c>
      <c r="B242" s="210" t="s">
        <v>1582</v>
      </c>
      <c r="C242" s="210"/>
      <c r="D242" s="210"/>
      <c r="E242" s="210"/>
      <c r="F242" s="210"/>
      <c r="G242" s="204" t="str">
        <f t="shared" si="27"/>
        <v>8/10/2007</v>
      </c>
      <c r="H242" s="224">
        <v>8</v>
      </c>
      <c r="I242" s="224">
        <v>10</v>
      </c>
      <c r="J242" s="209">
        <v>2007</v>
      </c>
      <c r="K242" s="210" t="s">
        <v>1325</v>
      </c>
      <c r="L242" s="210" t="s">
        <v>1581</v>
      </c>
      <c r="M242" s="210" t="s">
        <v>649</v>
      </c>
      <c r="N242" s="160">
        <v>999.1</v>
      </c>
      <c r="O242" s="160"/>
      <c r="Q242" s="205">
        <v>10</v>
      </c>
      <c r="R242" s="106">
        <f t="shared" si="29"/>
        <v>8.3175000000000008</v>
      </c>
      <c r="S242" s="207">
        <f t="shared" si="32"/>
        <v>715.30500000000006</v>
      </c>
      <c r="T242" s="207">
        <f t="shared" si="30"/>
        <v>283.79499999999996</v>
      </c>
      <c r="V242" s="216"/>
      <c r="W242" s="207"/>
      <c r="X242" s="219">
        <f t="shared" si="28"/>
        <v>86</v>
      </c>
    </row>
    <row r="243" spans="1:24" s="205" customFormat="1" x14ac:dyDescent="0.25">
      <c r="A243" s="210" t="s">
        <v>1593</v>
      </c>
      <c r="B243" s="210" t="s">
        <v>1582</v>
      </c>
      <c r="C243" s="210"/>
      <c r="D243" s="210"/>
      <c r="E243" s="210"/>
      <c r="F243" s="210"/>
      <c r="G243" s="204" t="str">
        <f t="shared" si="27"/>
        <v>8/10/2007</v>
      </c>
      <c r="H243" s="224">
        <v>8</v>
      </c>
      <c r="I243" s="224">
        <v>10</v>
      </c>
      <c r="J243" s="209">
        <v>2007</v>
      </c>
      <c r="K243" s="210" t="s">
        <v>1325</v>
      </c>
      <c r="L243" s="210" t="s">
        <v>1581</v>
      </c>
      <c r="M243" s="210" t="s">
        <v>649</v>
      </c>
      <c r="N243" s="160">
        <v>999.1</v>
      </c>
      <c r="O243" s="160"/>
      <c r="Q243" s="205">
        <v>10</v>
      </c>
      <c r="R243" s="106">
        <f t="shared" si="29"/>
        <v>8.3175000000000008</v>
      </c>
      <c r="S243" s="207">
        <f t="shared" si="32"/>
        <v>715.30500000000006</v>
      </c>
      <c r="T243" s="207">
        <f t="shared" si="30"/>
        <v>283.79499999999996</v>
      </c>
      <c r="V243" s="216"/>
      <c r="W243" s="207"/>
      <c r="X243" s="219">
        <f t="shared" si="28"/>
        <v>86</v>
      </c>
    </row>
    <row r="244" spans="1:24" s="205" customFormat="1" x14ac:dyDescent="0.25">
      <c r="A244" s="210" t="s">
        <v>1592</v>
      </c>
      <c r="B244" s="210" t="s">
        <v>1582</v>
      </c>
      <c r="C244" s="210"/>
      <c r="D244" s="210"/>
      <c r="E244" s="210"/>
      <c r="F244" s="210"/>
      <c r="G244" s="204" t="str">
        <f t="shared" si="27"/>
        <v>8/10/2007</v>
      </c>
      <c r="H244" s="224">
        <v>8</v>
      </c>
      <c r="I244" s="224">
        <v>10</v>
      </c>
      <c r="J244" s="209">
        <v>2007</v>
      </c>
      <c r="K244" s="210" t="s">
        <v>1325</v>
      </c>
      <c r="L244" s="210" t="s">
        <v>1581</v>
      </c>
      <c r="M244" s="210" t="s">
        <v>649</v>
      </c>
      <c r="N244" s="160">
        <v>999.1</v>
      </c>
      <c r="O244" s="160"/>
      <c r="Q244" s="205">
        <v>10</v>
      </c>
      <c r="R244" s="106">
        <f t="shared" si="29"/>
        <v>8.3175000000000008</v>
      </c>
      <c r="S244" s="207">
        <f t="shared" si="32"/>
        <v>715.30500000000006</v>
      </c>
      <c r="T244" s="207">
        <f t="shared" si="30"/>
        <v>283.79499999999996</v>
      </c>
      <c r="V244" s="216"/>
      <c r="W244" s="207"/>
      <c r="X244" s="219">
        <f t="shared" si="28"/>
        <v>86</v>
      </c>
    </row>
    <row r="245" spans="1:24" s="205" customFormat="1" x14ac:dyDescent="0.25">
      <c r="A245" s="210" t="s">
        <v>1591</v>
      </c>
      <c r="B245" s="210" t="s">
        <v>1582</v>
      </c>
      <c r="C245" s="210"/>
      <c r="D245" s="210"/>
      <c r="E245" s="210"/>
      <c r="F245" s="210"/>
      <c r="G245" s="204" t="str">
        <f t="shared" si="27"/>
        <v>8/10/2007</v>
      </c>
      <c r="H245" s="224">
        <v>8</v>
      </c>
      <c r="I245" s="224">
        <v>10</v>
      </c>
      <c r="J245" s="209">
        <v>2007</v>
      </c>
      <c r="K245" s="210" t="s">
        <v>1325</v>
      </c>
      <c r="L245" s="210" t="s">
        <v>1581</v>
      </c>
      <c r="M245" s="210" t="s">
        <v>649</v>
      </c>
      <c r="N245" s="160">
        <v>999.1</v>
      </c>
      <c r="O245" s="160"/>
      <c r="Q245" s="205">
        <v>10</v>
      </c>
      <c r="R245" s="106">
        <f t="shared" si="29"/>
        <v>8.3175000000000008</v>
      </c>
      <c r="S245" s="207">
        <f t="shared" si="32"/>
        <v>715.30500000000006</v>
      </c>
      <c r="T245" s="207">
        <f t="shared" si="30"/>
        <v>283.79499999999996</v>
      </c>
      <c r="V245" s="216"/>
      <c r="W245" s="207"/>
      <c r="X245" s="219">
        <f t="shared" si="28"/>
        <v>86</v>
      </c>
    </row>
    <row r="246" spans="1:24" s="205" customFormat="1" x14ac:dyDescent="0.25">
      <c r="A246" s="210" t="s">
        <v>1590</v>
      </c>
      <c r="B246" s="210" t="s">
        <v>1582</v>
      </c>
      <c r="C246" s="210"/>
      <c r="D246" s="210"/>
      <c r="E246" s="210"/>
      <c r="F246" s="210"/>
      <c r="G246" s="204" t="str">
        <f t="shared" si="27"/>
        <v>8/10/2007</v>
      </c>
      <c r="H246" s="224">
        <v>8</v>
      </c>
      <c r="I246" s="224">
        <v>10</v>
      </c>
      <c r="J246" s="209">
        <v>2007</v>
      </c>
      <c r="K246" s="210" t="s">
        <v>1325</v>
      </c>
      <c r="L246" s="210" t="s">
        <v>1581</v>
      </c>
      <c r="M246" s="210" t="s">
        <v>649</v>
      </c>
      <c r="N246" s="160">
        <v>999.1</v>
      </c>
      <c r="O246" s="160"/>
      <c r="Q246" s="205">
        <v>10</v>
      </c>
      <c r="R246" s="106">
        <f t="shared" si="29"/>
        <v>8.3175000000000008</v>
      </c>
      <c r="S246" s="207">
        <f t="shared" si="32"/>
        <v>715.30500000000006</v>
      </c>
      <c r="T246" s="207">
        <f t="shared" si="30"/>
        <v>283.79499999999996</v>
      </c>
      <c r="V246" s="216"/>
      <c r="W246" s="207"/>
      <c r="X246" s="219">
        <f t="shared" si="28"/>
        <v>86</v>
      </c>
    </row>
    <row r="247" spans="1:24" s="205" customFormat="1" x14ac:dyDescent="0.25">
      <c r="A247" s="210" t="s">
        <v>1589</v>
      </c>
      <c r="B247" s="210" t="s">
        <v>1582</v>
      </c>
      <c r="C247" s="210"/>
      <c r="D247" s="210"/>
      <c r="E247" s="210"/>
      <c r="F247" s="210"/>
      <c r="G247" s="204" t="str">
        <f t="shared" si="27"/>
        <v>8/10/2007</v>
      </c>
      <c r="H247" s="224">
        <v>8</v>
      </c>
      <c r="I247" s="224">
        <v>10</v>
      </c>
      <c r="J247" s="209">
        <v>2007</v>
      </c>
      <c r="K247" s="210" t="s">
        <v>1325</v>
      </c>
      <c r="L247" s="210" t="s">
        <v>1581</v>
      </c>
      <c r="M247" s="210" t="s">
        <v>649</v>
      </c>
      <c r="N247" s="160">
        <v>999.1</v>
      </c>
      <c r="O247" s="160"/>
      <c r="Q247" s="205">
        <v>10</v>
      </c>
      <c r="R247" s="106">
        <f t="shared" si="29"/>
        <v>8.3175000000000008</v>
      </c>
      <c r="S247" s="207">
        <f t="shared" si="32"/>
        <v>715.30500000000006</v>
      </c>
      <c r="T247" s="207">
        <f t="shared" si="30"/>
        <v>283.79499999999996</v>
      </c>
      <c r="V247" s="216"/>
      <c r="W247" s="207"/>
      <c r="X247" s="219">
        <f t="shared" si="28"/>
        <v>86</v>
      </c>
    </row>
    <row r="248" spans="1:24" s="205" customFormat="1" x14ac:dyDescent="0.25">
      <c r="A248" s="210" t="s">
        <v>1588</v>
      </c>
      <c r="B248" s="210" t="s">
        <v>1582</v>
      </c>
      <c r="C248" s="210"/>
      <c r="D248" s="210"/>
      <c r="E248" s="210"/>
      <c r="F248" s="210"/>
      <c r="G248" s="204" t="str">
        <f t="shared" si="27"/>
        <v>8/10/2007</v>
      </c>
      <c r="H248" s="224">
        <v>8</v>
      </c>
      <c r="I248" s="224">
        <v>10</v>
      </c>
      <c r="J248" s="209">
        <v>2007</v>
      </c>
      <c r="K248" s="210" t="s">
        <v>1325</v>
      </c>
      <c r="L248" s="210" t="s">
        <v>1581</v>
      </c>
      <c r="M248" s="210" t="s">
        <v>649</v>
      </c>
      <c r="N248" s="160">
        <v>999.1</v>
      </c>
      <c r="O248" s="160"/>
      <c r="Q248" s="205">
        <v>10</v>
      </c>
      <c r="R248" s="106">
        <f t="shared" si="29"/>
        <v>8.3175000000000008</v>
      </c>
      <c r="S248" s="207">
        <f t="shared" si="32"/>
        <v>715.30500000000006</v>
      </c>
      <c r="T248" s="207">
        <f t="shared" si="30"/>
        <v>283.79499999999996</v>
      </c>
      <c r="V248" s="216"/>
      <c r="W248" s="207"/>
      <c r="X248" s="219">
        <f t="shared" si="28"/>
        <v>86</v>
      </c>
    </row>
    <row r="249" spans="1:24" s="205" customFormat="1" x14ac:dyDescent="0.25">
      <c r="A249" s="210" t="s">
        <v>1587</v>
      </c>
      <c r="B249" s="210" t="s">
        <v>1582</v>
      </c>
      <c r="C249" s="210"/>
      <c r="D249" s="210"/>
      <c r="E249" s="210"/>
      <c r="F249" s="210"/>
      <c r="G249" s="204" t="str">
        <f t="shared" si="27"/>
        <v>8/10/2007</v>
      </c>
      <c r="H249" s="224">
        <v>8</v>
      </c>
      <c r="I249" s="224">
        <v>10</v>
      </c>
      <c r="J249" s="209">
        <v>2007</v>
      </c>
      <c r="K249" s="210" t="s">
        <v>1325</v>
      </c>
      <c r="L249" s="210" t="s">
        <v>1581</v>
      </c>
      <c r="M249" s="210" t="s">
        <v>649</v>
      </c>
      <c r="N249" s="160">
        <v>999.1</v>
      </c>
      <c r="O249" s="160"/>
      <c r="Q249" s="205">
        <v>10</v>
      </c>
      <c r="R249" s="106">
        <f t="shared" si="29"/>
        <v>8.3175000000000008</v>
      </c>
      <c r="S249" s="207">
        <f t="shared" si="32"/>
        <v>715.30500000000006</v>
      </c>
      <c r="T249" s="207">
        <f t="shared" si="30"/>
        <v>283.79499999999996</v>
      </c>
      <c r="V249" s="216"/>
      <c r="W249" s="207"/>
      <c r="X249" s="219">
        <f t="shared" si="28"/>
        <v>86</v>
      </c>
    </row>
    <row r="250" spans="1:24" s="205" customFormat="1" x14ac:dyDescent="0.25">
      <c r="A250" s="210" t="s">
        <v>1586</v>
      </c>
      <c r="B250" s="210" t="s">
        <v>1582</v>
      </c>
      <c r="C250" s="210"/>
      <c r="D250" s="210"/>
      <c r="E250" s="210"/>
      <c r="F250" s="210"/>
      <c r="G250" s="204" t="str">
        <f t="shared" si="27"/>
        <v>8/10/2007</v>
      </c>
      <c r="H250" s="224">
        <v>8</v>
      </c>
      <c r="I250" s="224">
        <v>10</v>
      </c>
      <c r="J250" s="209">
        <v>2007</v>
      </c>
      <c r="K250" s="210" t="s">
        <v>1325</v>
      </c>
      <c r="L250" s="210" t="s">
        <v>1581</v>
      </c>
      <c r="M250" s="210" t="s">
        <v>649</v>
      </c>
      <c r="N250" s="160">
        <v>999.1</v>
      </c>
      <c r="O250" s="160"/>
      <c r="Q250" s="205">
        <v>10</v>
      </c>
      <c r="R250" s="106">
        <f t="shared" si="29"/>
        <v>8.3175000000000008</v>
      </c>
      <c r="S250" s="207">
        <f t="shared" si="32"/>
        <v>715.30500000000006</v>
      </c>
      <c r="T250" s="207">
        <f t="shared" si="30"/>
        <v>283.79499999999996</v>
      </c>
      <c r="V250" s="216"/>
      <c r="W250" s="207"/>
      <c r="X250" s="219">
        <f t="shared" si="28"/>
        <v>86</v>
      </c>
    </row>
    <row r="251" spans="1:24" s="205" customFormat="1" x14ac:dyDescent="0.25">
      <c r="A251" s="210" t="s">
        <v>1585</v>
      </c>
      <c r="B251" s="210" t="s">
        <v>1582</v>
      </c>
      <c r="C251" s="210"/>
      <c r="D251" s="210"/>
      <c r="E251" s="210"/>
      <c r="F251" s="210"/>
      <c r="G251" s="204" t="str">
        <f t="shared" si="27"/>
        <v>8/10/2007</v>
      </c>
      <c r="H251" s="224">
        <v>8</v>
      </c>
      <c r="I251" s="224">
        <v>10</v>
      </c>
      <c r="J251" s="209">
        <v>2007</v>
      </c>
      <c r="K251" s="210" t="s">
        <v>1325</v>
      </c>
      <c r="L251" s="210" t="s">
        <v>1581</v>
      </c>
      <c r="M251" s="210" t="s">
        <v>649</v>
      </c>
      <c r="N251" s="160">
        <v>999.1</v>
      </c>
      <c r="O251" s="160"/>
      <c r="Q251" s="205">
        <v>10</v>
      </c>
      <c r="R251" s="106">
        <f t="shared" si="29"/>
        <v>8.3175000000000008</v>
      </c>
      <c r="S251" s="207">
        <f t="shared" si="32"/>
        <v>715.30500000000006</v>
      </c>
      <c r="T251" s="207">
        <f t="shared" si="30"/>
        <v>283.79499999999996</v>
      </c>
      <c r="V251" s="216"/>
      <c r="W251" s="207"/>
      <c r="X251" s="219">
        <f t="shared" si="28"/>
        <v>86</v>
      </c>
    </row>
    <row r="252" spans="1:24" s="205" customFormat="1" x14ac:dyDescent="0.25">
      <c r="A252" s="210" t="s">
        <v>1584</v>
      </c>
      <c r="B252" s="210" t="s">
        <v>1582</v>
      </c>
      <c r="C252" s="210"/>
      <c r="D252" s="210"/>
      <c r="E252" s="210"/>
      <c r="F252" s="210"/>
      <c r="G252" s="204" t="str">
        <f t="shared" si="27"/>
        <v>8/10/2007</v>
      </c>
      <c r="H252" s="224">
        <v>8</v>
      </c>
      <c r="I252" s="224">
        <v>10</v>
      </c>
      <c r="J252" s="209">
        <v>2007</v>
      </c>
      <c r="K252" s="210" t="s">
        <v>1325</v>
      </c>
      <c r="L252" s="210" t="s">
        <v>1581</v>
      </c>
      <c r="M252" s="210" t="s">
        <v>649</v>
      </c>
      <c r="N252" s="160">
        <v>999.1</v>
      </c>
      <c r="O252" s="160"/>
      <c r="Q252" s="205">
        <v>10</v>
      </c>
      <c r="R252" s="106">
        <f t="shared" si="29"/>
        <v>8.3175000000000008</v>
      </c>
      <c r="S252" s="207">
        <f t="shared" si="32"/>
        <v>715.30500000000006</v>
      </c>
      <c r="T252" s="207">
        <f t="shared" si="30"/>
        <v>283.79499999999996</v>
      </c>
      <c r="V252" s="216"/>
      <c r="W252" s="207"/>
      <c r="X252" s="219">
        <f t="shared" si="28"/>
        <v>86</v>
      </c>
    </row>
    <row r="253" spans="1:24" s="205" customFormat="1" x14ac:dyDescent="0.25">
      <c r="A253" s="210" t="s">
        <v>1583</v>
      </c>
      <c r="B253" s="210" t="s">
        <v>1582</v>
      </c>
      <c r="C253" s="210"/>
      <c r="D253" s="210"/>
      <c r="E253" s="210"/>
      <c r="F253" s="210"/>
      <c r="G253" s="204" t="str">
        <f t="shared" si="27"/>
        <v>8/10/2007</v>
      </c>
      <c r="H253" s="224">
        <v>8</v>
      </c>
      <c r="I253" s="224">
        <v>10</v>
      </c>
      <c r="J253" s="209">
        <v>2007</v>
      </c>
      <c r="K253" s="210" t="s">
        <v>1325</v>
      </c>
      <c r="L253" s="210" t="s">
        <v>1581</v>
      </c>
      <c r="M253" s="210" t="s">
        <v>649</v>
      </c>
      <c r="N253" s="160">
        <v>999.1</v>
      </c>
      <c r="O253" s="160"/>
      <c r="Q253" s="205">
        <v>10</v>
      </c>
      <c r="R253" s="106">
        <f t="shared" si="29"/>
        <v>8.3175000000000008</v>
      </c>
      <c r="S253" s="207">
        <f t="shared" si="32"/>
        <v>715.30500000000006</v>
      </c>
      <c r="T253" s="207">
        <f t="shared" si="30"/>
        <v>283.79499999999996</v>
      </c>
      <c r="V253" s="216"/>
      <c r="W253" s="207"/>
      <c r="X253" s="219">
        <f t="shared" si="28"/>
        <v>86</v>
      </c>
    </row>
    <row r="254" spans="1:24" s="205" customFormat="1" ht="31.5" x14ac:dyDescent="0.25">
      <c r="A254" s="210" t="s">
        <v>1580</v>
      </c>
      <c r="B254" s="210" t="s">
        <v>2502</v>
      </c>
      <c r="C254" s="210"/>
      <c r="D254" s="210"/>
      <c r="E254" s="210"/>
      <c r="F254" s="210" t="s">
        <v>1180</v>
      </c>
      <c r="G254" s="204" t="str">
        <f t="shared" si="27"/>
        <v>5/12/2006</v>
      </c>
      <c r="H254" s="224">
        <v>5</v>
      </c>
      <c r="I254" s="224">
        <v>12</v>
      </c>
      <c r="J254" s="209">
        <v>2006</v>
      </c>
      <c r="K254" s="210" t="s">
        <v>30</v>
      </c>
      <c r="L254" s="210">
        <v>10007</v>
      </c>
      <c r="M254" s="210" t="s">
        <v>649</v>
      </c>
      <c r="N254" s="214">
        <v>7969.2</v>
      </c>
      <c r="O254" s="187" t="s">
        <v>1579</v>
      </c>
      <c r="Q254" s="205">
        <v>10</v>
      </c>
      <c r="R254" s="106">
        <f t="shared" si="29"/>
        <v>66.401666666666657</v>
      </c>
      <c r="S254" s="207">
        <f t="shared" ref="S254:S298" si="33">X254*R254</f>
        <v>6374.5599999999995</v>
      </c>
      <c r="T254" s="207">
        <f t="shared" si="30"/>
        <v>1594.6400000000003</v>
      </c>
      <c r="U254" s="205">
        <v>8995</v>
      </c>
      <c r="V254" s="216"/>
      <c r="W254" s="207"/>
      <c r="X254" s="219">
        <f t="shared" si="28"/>
        <v>96</v>
      </c>
    </row>
    <row r="255" spans="1:24" s="205" customFormat="1" x14ac:dyDescent="0.25">
      <c r="A255" s="210" t="s">
        <v>1578</v>
      </c>
      <c r="B255" s="210" t="s">
        <v>1539</v>
      </c>
      <c r="C255" s="210"/>
      <c r="D255" s="210">
        <v>2269</v>
      </c>
      <c r="E255" s="210"/>
      <c r="F255" s="210" t="s">
        <v>1537</v>
      </c>
      <c r="G255" s="204" t="str">
        <f t="shared" ref="G255:G310" si="34">CONCATENATE(H255,"/",I255,"/",J255,)</f>
        <v>19/1/2004</v>
      </c>
      <c r="H255" s="224">
        <v>19</v>
      </c>
      <c r="I255" s="224">
        <v>1</v>
      </c>
      <c r="J255" s="209">
        <v>2004</v>
      </c>
      <c r="K255" s="210" t="s">
        <v>30</v>
      </c>
      <c r="L255" s="210" t="s">
        <v>1536</v>
      </c>
      <c r="M255" s="210" t="s">
        <v>649</v>
      </c>
      <c r="N255" s="214">
        <v>7236.13</v>
      </c>
      <c r="O255" s="214" t="s">
        <v>1488</v>
      </c>
      <c r="Q255" s="205">
        <v>10</v>
      </c>
      <c r="R255" s="106">
        <f t="shared" si="29"/>
        <v>60.292750000000005</v>
      </c>
      <c r="S255" s="207">
        <f t="shared" si="33"/>
        <v>7235.130000000001</v>
      </c>
      <c r="T255" s="207">
        <f t="shared" si="30"/>
        <v>0.99999999999909051</v>
      </c>
      <c r="U255" s="205">
        <v>2983</v>
      </c>
      <c r="V255" s="216"/>
      <c r="W255" s="207"/>
      <c r="X255" s="219">
        <f t="shared" ref="X255:X310" si="35">IF((DATEDIF(G255,X$4,"m"))&gt;=120,120,(DATEDIF(G255,X$4,"m")))</f>
        <v>120</v>
      </c>
    </row>
    <row r="256" spans="1:24" s="205" customFormat="1" x14ac:dyDescent="0.25">
      <c r="A256" s="210" t="s">
        <v>1577</v>
      </c>
      <c r="B256" s="210" t="s">
        <v>1539</v>
      </c>
      <c r="C256" s="210"/>
      <c r="D256" s="210">
        <v>2269</v>
      </c>
      <c r="E256" s="210"/>
      <c r="F256" s="210" t="s">
        <v>1537</v>
      </c>
      <c r="G256" s="204" t="str">
        <f t="shared" si="34"/>
        <v>19/1/2004</v>
      </c>
      <c r="H256" s="224">
        <v>19</v>
      </c>
      <c r="I256" s="224">
        <v>1</v>
      </c>
      <c r="J256" s="209">
        <v>2004</v>
      </c>
      <c r="K256" s="210" t="s">
        <v>30</v>
      </c>
      <c r="L256" s="210" t="s">
        <v>1536</v>
      </c>
      <c r="M256" s="210" t="s">
        <v>649</v>
      </c>
      <c r="N256" s="214">
        <v>7236.13</v>
      </c>
      <c r="O256" s="214" t="s">
        <v>1576</v>
      </c>
      <c r="Q256" s="205">
        <v>10</v>
      </c>
      <c r="R256" s="106">
        <f t="shared" si="29"/>
        <v>60.292750000000005</v>
      </c>
      <c r="S256" s="207">
        <f t="shared" si="33"/>
        <v>7235.130000000001</v>
      </c>
      <c r="T256" s="207">
        <f t="shared" si="30"/>
        <v>0.99999999999909051</v>
      </c>
      <c r="U256" s="205">
        <v>2983</v>
      </c>
      <c r="V256" s="216"/>
      <c r="W256" s="207"/>
      <c r="X256" s="219">
        <f t="shared" si="35"/>
        <v>120</v>
      </c>
    </row>
    <row r="257" spans="1:24" s="205" customFormat="1" x14ac:dyDescent="0.25">
      <c r="A257" s="210" t="s">
        <v>1575</v>
      </c>
      <c r="B257" s="210" t="s">
        <v>1539</v>
      </c>
      <c r="C257" s="210"/>
      <c r="D257" s="210">
        <v>2269</v>
      </c>
      <c r="E257" s="210"/>
      <c r="F257" s="210" t="s">
        <v>1537</v>
      </c>
      <c r="G257" s="204" t="str">
        <f t="shared" si="34"/>
        <v>19/1/2004</v>
      </c>
      <c r="H257" s="224">
        <v>19</v>
      </c>
      <c r="I257" s="224">
        <v>1</v>
      </c>
      <c r="J257" s="209">
        <v>2004</v>
      </c>
      <c r="K257" s="210" t="s">
        <v>30</v>
      </c>
      <c r="L257" s="210" t="s">
        <v>1536</v>
      </c>
      <c r="M257" s="210" t="s">
        <v>649</v>
      </c>
      <c r="N257" s="214">
        <v>7236.13</v>
      </c>
      <c r="O257" s="214"/>
      <c r="Q257" s="205">
        <v>10</v>
      </c>
      <c r="R257" s="106">
        <f t="shared" ref="R257:R310" si="36">(((N257)-1)/10)/12</f>
        <v>60.292750000000005</v>
      </c>
      <c r="S257" s="207">
        <f t="shared" si="33"/>
        <v>7235.130000000001</v>
      </c>
      <c r="T257" s="207">
        <f t="shared" si="30"/>
        <v>0.99999999999909051</v>
      </c>
      <c r="U257" s="205">
        <v>2983</v>
      </c>
      <c r="V257" s="216"/>
      <c r="W257" s="207"/>
      <c r="X257" s="219">
        <f t="shared" si="35"/>
        <v>120</v>
      </c>
    </row>
    <row r="258" spans="1:24" s="205" customFormat="1" x14ac:dyDescent="0.25">
      <c r="A258" s="210" t="s">
        <v>1574</v>
      </c>
      <c r="B258" s="210" t="s">
        <v>1539</v>
      </c>
      <c r="C258" s="210"/>
      <c r="D258" s="210">
        <v>2269</v>
      </c>
      <c r="E258" s="210"/>
      <c r="F258" s="210" t="s">
        <v>1537</v>
      </c>
      <c r="G258" s="204" t="str">
        <f t="shared" si="34"/>
        <v>19/1/2004</v>
      </c>
      <c r="H258" s="224">
        <v>19</v>
      </c>
      <c r="I258" s="224">
        <v>1</v>
      </c>
      <c r="J258" s="209">
        <v>2004</v>
      </c>
      <c r="K258" s="210" t="s">
        <v>30</v>
      </c>
      <c r="L258" s="210" t="s">
        <v>1536</v>
      </c>
      <c r="M258" s="210" t="s">
        <v>649</v>
      </c>
      <c r="N258" s="214">
        <v>7236.13</v>
      </c>
      <c r="O258" s="214"/>
      <c r="Q258" s="205">
        <v>10</v>
      </c>
      <c r="R258" s="106">
        <f t="shared" si="36"/>
        <v>60.292750000000005</v>
      </c>
      <c r="S258" s="207">
        <f t="shared" si="33"/>
        <v>7235.130000000001</v>
      </c>
      <c r="T258" s="207">
        <f t="shared" ref="T258:T311" si="37">N258-S258</f>
        <v>0.99999999999909051</v>
      </c>
      <c r="U258" s="205">
        <v>2983</v>
      </c>
      <c r="V258" s="216"/>
      <c r="W258" s="207"/>
      <c r="X258" s="219">
        <f t="shared" si="35"/>
        <v>120</v>
      </c>
    </row>
    <row r="259" spans="1:24" s="205" customFormat="1" x14ac:dyDescent="0.25">
      <c r="A259" s="210" t="s">
        <v>1573</v>
      </c>
      <c r="B259" s="210" t="s">
        <v>1539</v>
      </c>
      <c r="C259" s="210"/>
      <c r="D259" s="210">
        <v>2269</v>
      </c>
      <c r="E259" s="210"/>
      <c r="F259" s="210" t="s">
        <v>1537</v>
      </c>
      <c r="G259" s="204" t="str">
        <f t="shared" si="34"/>
        <v>19/1/2004</v>
      </c>
      <c r="H259" s="224">
        <v>19</v>
      </c>
      <c r="I259" s="224">
        <v>1</v>
      </c>
      <c r="J259" s="209">
        <v>2004</v>
      </c>
      <c r="K259" s="210" t="s">
        <v>30</v>
      </c>
      <c r="L259" s="210" t="s">
        <v>1536</v>
      </c>
      <c r="M259" s="210" t="s">
        <v>649</v>
      </c>
      <c r="N259" s="214">
        <v>7236.13</v>
      </c>
      <c r="O259" s="214"/>
      <c r="Q259" s="205">
        <v>10</v>
      </c>
      <c r="R259" s="106">
        <f t="shared" si="36"/>
        <v>60.292750000000005</v>
      </c>
      <c r="S259" s="207">
        <f t="shared" si="33"/>
        <v>7235.130000000001</v>
      </c>
      <c r="T259" s="207">
        <f t="shared" si="37"/>
        <v>0.99999999999909051</v>
      </c>
      <c r="U259" s="205">
        <v>2983</v>
      </c>
      <c r="V259" s="216"/>
      <c r="W259" s="207"/>
      <c r="X259" s="219">
        <f t="shared" si="35"/>
        <v>120</v>
      </c>
    </row>
    <row r="260" spans="1:24" s="205" customFormat="1" x14ac:dyDescent="0.25">
      <c r="A260" s="210" t="s">
        <v>1572</v>
      </c>
      <c r="B260" s="210" t="s">
        <v>1539</v>
      </c>
      <c r="C260" s="210"/>
      <c r="D260" s="210">
        <v>2269</v>
      </c>
      <c r="E260" s="210"/>
      <c r="F260" s="210" t="s">
        <v>1537</v>
      </c>
      <c r="G260" s="204" t="str">
        <f t="shared" si="34"/>
        <v>19/1/2004</v>
      </c>
      <c r="H260" s="224">
        <v>19</v>
      </c>
      <c r="I260" s="224">
        <v>1</v>
      </c>
      <c r="J260" s="209">
        <v>2004</v>
      </c>
      <c r="K260" s="210" t="s">
        <v>30</v>
      </c>
      <c r="L260" s="210" t="s">
        <v>1536</v>
      </c>
      <c r="M260" s="210" t="s">
        <v>649</v>
      </c>
      <c r="N260" s="214">
        <v>7236.13</v>
      </c>
      <c r="O260" s="214"/>
      <c r="Q260" s="205">
        <v>10</v>
      </c>
      <c r="R260" s="106">
        <f t="shared" si="36"/>
        <v>60.292750000000005</v>
      </c>
      <c r="S260" s="207">
        <f t="shared" si="33"/>
        <v>7235.130000000001</v>
      </c>
      <c r="T260" s="207">
        <f t="shared" si="37"/>
        <v>0.99999999999909051</v>
      </c>
      <c r="U260" s="205">
        <v>2983</v>
      </c>
      <c r="V260" s="216"/>
      <c r="W260" s="207"/>
      <c r="X260" s="219">
        <f t="shared" si="35"/>
        <v>120</v>
      </c>
    </row>
    <row r="261" spans="1:24" s="205" customFormat="1" x14ac:dyDescent="0.25">
      <c r="A261" s="210" t="s">
        <v>1571</v>
      </c>
      <c r="B261" s="210" t="s">
        <v>1539</v>
      </c>
      <c r="C261" s="210"/>
      <c r="D261" s="210">
        <v>2269</v>
      </c>
      <c r="E261" s="210"/>
      <c r="F261" s="210" t="s">
        <v>1537</v>
      </c>
      <c r="G261" s="204" t="str">
        <f t="shared" si="34"/>
        <v>19/1/2004</v>
      </c>
      <c r="H261" s="224">
        <v>19</v>
      </c>
      <c r="I261" s="224">
        <v>1</v>
      </c>
      <c r="J261" s="209">
        <v>2004</v>
      </c>
      <c r="K261" s="210" t="s">
        <v>30</v>
      </c>
      <c r="L261" s="210" t="s">
        <v>1536</v>
      </c>
      <c r="M261" s="210" t="s">
        <v>649</v>
      </c>
      <c r="N261" s="214">
        <v>7236.13</v>
      </c>
      <c r="O261" s="214"/>
      <c r="Q261" s="205">
        <v>10</v>
      </c>
      <c r="R261" s="106">
        <f t="shared" si="36"/>
        <v>60.292750000000005</v>
      </c>
      <c r="S261" s="207">
        <f t="shared" si="33"/>
        <v>7235.130000000001</v>
      </c>
      <c r="T261" s="207">
        <f t="shared" si="37"/>
        <v>0.99999999999909051</v>
      </c>
      <c r="U261" s="205">
        <v>2983</v>
      </c>
      <c r="V261" s="216"/>
      <c r="W261" s="207"/>
      <c r="X261" s="219">
        <f t="shared" si="35"/>
        <v>120</v>
      </c>
    </row>
    <row r="262" spans="1:24" s="205" customFormat="1" x14ac:dyDescent="0.25">
      <c r="A262" s="210" t="s">
        <v>1570</v>
      </c>
      <c r="B262" s="210" t="s">
        <v>1539</v>
      </c>
      <c r="C262" s="210"/>
      <c r="D262" s="210">
        <v>2269</v>
      </c>
      <c r="E262" s="210"/>
      <c r="F262" s="210" t="s">
        <v>1537</v>
      </c>
      <c r="G262" s="204" t="str">
        <f t="shared" si="34"/>
        <v>19/1/2004</v>
      </c>
      <c r="H262" s="224">
        <v>19</v>
      </c>
      <c r="I262" s="224">
        <v>1</v>
      </c>
      <c r="J262" s="209">
        <v>2004</v>
      </c>
      <c r="K262" s="210" t="s">
        <v>30</v>
      </c>
      <c r="L262" s="210" t="s">
        <v>1536</v>
      </c>
      <c r="M262" s="210" t="s">
        <v>649</v>
      </c>
      <c r="N262" s="214">
        <v>7236.13</v>
      </c>
      <c r="O262" s="214"/>
      <c r="Q262" s="205">
        <v>10</v>
      </c>
      <c r="R262" s="106">
        <f t="shared" si="36"/>
        <v>60.292750000000005</v>
      </c>
      <c r="S262" s="207">
        <f t="shared" si="33"/>
        <v>7235.130000000001</v>
      </c>
      <c r="T262" s="207">
        <f t="shared" si="37"/>
        <v>0.99999999999909051</v>
      </c>
      <c r="U262" s="205">
        <v>2983</v>
      </c>
      <c r="V262" s="216"/>
      <c r="W262" s="207"/>
      <c r="X262" s="219">
        <f t="shared" si="35"/>
        <v>120</v>
      </c>
    </row>
    <row r="263" spans="1:24" s="205" customFormat="1" x14ac:dyDescent="0.25">
      <c r="A263" s="210" t="s">
        <v>1569</v>
      </c>
      <c r="B263" s="210" t="s">
        <v>1539</v>
      </c>
      <c r="C263" s="210"/>
      <c r="D263" s="210">
        <v>2269</v>
      </c>
      <c r="E263" s="210"/>
      <c r="F263" s="210" t="s">
        <v>1537</v>
      </c>
      <c r="G263" s="204" t="str">
        <f t="shared" si="34"/>
        <v>19/1/2004</v>
      </c>
      <c r="H263" s="224">
        <v>19</v>
      </c>
      <c r="I263" s="224">
        <v>1</v>
      </c>
      <c r="J263" s="209">
        <v>2004</v>
      </c>
      <c r="K263" s="210" t="s">
        <v>30</v>
      </c>
      <c r="L263" s="210" t="s">
        <v>1536</v>
      </c>
      <c r="M263" s="210" t="s">
        <v>649</v>
      </c>
      <c r="N263" s="214">
        <v>7236.13</v>
      </c>
      <c r="O263" s="214"/>
      <c r="Q263" s="205">
        <v>10</v>
      </c>
      <c r="R263" s="106">
        <f t="shared" si="36"/>
        <v>60.292750000000005</v>
      </c>
      <c r="S263" s="207">
        <f t="shared" si="33"/>
        <v>7235.130000000001</v>
      </c>
      <c r="T263" s="207">
        <f t="shared" si="37"/>
        <v>0.99999999999909051</v>
      </c>
      <c r="U263" s="205">
        <v>2983</v>
      </c>
      <c r="V263" s="216"/>
      <c r="W263" s="207"/>
      <c r="X263" s="219">
        <f t="shared" si="35"/>
        <v>120</v>
      </c>
    </row>
    <row r="264" spans="1:24" s="205" customFormat="1" x14ac:dyDescent="0.25">
      <c r="A264" s="210" t="s">
        <v>1568</v>
      </c>
      <c r="B264" s="210" t="s">
        <v>1539</v>
      </c>
      <c r="C264" s="210"/>
      <c r="D264" s="210">
        <v>2269</v>
      </c>
      <c r="E264" s="210"/>
      <c r="F264" s="210" t="s">
        <v>1537</v>
      </c>
      <c r="G264" s="204" t="str">
        <f t="shared" si="34"/>
        <v>19/1/2004</v>
      </c>
      <c r="H264" s="224">
        <v>19</v>
      </c>
      <c r="I264" s="224">
        <v>1</v>
      </c>
      <c r="J264" s="209">
        <v>2004</v>
      </c>
      <c r="K264" s="210" t="s">
        <v>30</v>
      </c>
      <c r="L264" s="210" t="s">
        <v>1536</v>
      </c>
      <c r="M264" s="210" t="s">
        <v>649</v>
      </c>
      <c r="N264" s="214">
        <v>7236.13</v>
      </c>
      <c r="O264" s="214"/>
      <c r="Q264" s="205">
        <v>10</v>
      </c>
      <c r="R264" s="106">
        <f t="shared" si="36"/>
        <v>60.292750000000005</v>
      </c>
      <c r="S264" s="207">
        <f t="shared" si="33"/>
        <v>7235.130000000001</v>
      </c>
      <c r="T264" s="207">
        <f t="shared" si="37"/>
        <v>0.99999999999909051</v>
      </c>
      <c r="U264" s="205">
        <v>2983</v>
      </c>
      <c r="V264" s="216"/>
      <c r="W264" s="207"/>
      <c r="X264" s="219">
        <f t="shared" si="35"/>
        <v>120</v>
      </c>
    </row>
    <row r="265" spans="1:24" s="205" customFormat="1" x14ac:dyDescent="0.25">
      <c r="A265" s="210" t="s">
        <v>1567</v>
      </c>
      <c r="B265" s="210" t="s">
        <v>1539</v>
      </c>
      <c r="C265" s="210"/>
      <c r="D265" s="210">
        <v>2269</v>
      </c>
      <c r="E265" s="210"/>
      <c r="F265" s="210" t="s">
        <v>1537</v>
      </c>
      <c r="G265" s="204" t="str">
        <f t="shared" si="34"/>
        <v>19/1/2004</v>
      </c>
      <c r="H265" s="224">
        <v>19</v>
      </c>
      <c r="I265" s="224">
        <v>1</v>
      </c>
      <c r="J265" s="209">
        <v>2004</v>
      </c>
      <c r="K265" s="210" t="s">
        <v>30</v>
      </c>
      <c r="L265" s="210" t="s">
        <v>1536</v>
      </c>
      <c r="M265" s="210" t="s">
        <v>649</v>
      </c>
      <c r="N265" s="214">
        <v>7236.13</v>
      </c>
      <c r="O265" s="214"/>
      <c r="Q265" s="205">
        <v>10</v>
      </c>
      <c r="R265" s="106">
        <f t="shared" si="36"/>
        <v>60.292750000000005</v>
      </c>
      <c r="S265" s="207">
        <f t="shared" si="33"/>
        <v>7235.130000000001</v>
      </c>
      <c r="T265" s="207">
        <f t="shared" si="37"/>
        <v>0.99999999999909051</v>
      </c>
      <c r="U265" s="205">
        <v>2983</v>
      </c>
      <c r="V265" s="216"/>
      <c r="W265" s="207"/>
      <c r="X265" s="219">
        <f t="shared" si="35"/>
        <v>120</v>
      </c>
    </row>
    <row r="266" spans="1:24" s="205" customFormat="1" x14ac:dyDescent="0.25">
      <c r="A266" s="210" t="s">
        <v>1566</v>
      </c>
      <c r="B266" s="210" t="s">
        <v>1539</v>
      </c>
      <c r="C266" s="210"/>
      <c r="D266" s="210">
        <v>2269</v>
      </c>
      <c r="E266" s="210"/>
      <c r="F266" s="210" t="s">
        <v>1537</v>
      </c>
      <c r="G266" s="204" t="str">
        <f t="shared" si="34"/>
        <v>19/1/2004</v>
      </c>
      <c r="H266" s="224">
        <v>19</v>
      </c>
      <c r="I266" s="224">
        <v>1</v>
      </c>
      <c r="J266" s="209">
        <v>2004</v>
      </c>
      <c r="K266" s="210" t="s">
        <v>30</v>
      </c>
      <c r="L266" s="210" t="s">
        <v>1536</v>
      </c>
      <c r="M266" s="210" t="s">
        <v>649</v>
      </c>
      <c r="N266" s="214">
        <v>7236.13</v>
      </c>
      <c r="O266" s="214" t="s">
        <v>551</v>
      </c>
      <c r="Q266" s="205">
        <v>10</v>
      </c>
      <c r="R266" s="106">
        <f t="shared" si="36"/>
        <v>60.292750000000005</v>
      </c>
      <c r="S266" s="207">
        <f t="shared" si="33"/>
        <v>7235.130000000001</v>
      </c>
      <c r="T266" s="207">
        <f t="shared" si="37"/>
        <v>0.99999999999909051</v>
      </c>
      <c r="U266" s="205">
        <v>2983</v>
      </c>
      <c r="V266" s="216"/>
      <c r="W266" s="207"/>
      <c r="X266" s="219">
        <f t="shared" si="35"/>
        <v>120</v>
      </c>
    </row>
    <row r="267" spans="1:24" s="205" customFormat="1" x14ac:dyDescent="0.25">
      <c r="A267" s="210" t="s">
        <v>1565</v>
      </c>
      <c r="B267" s="210" t="s">
        <v>1539</v>
      </c>
      <c r="C267" s="210"/>
      <c r="D267" s="210">
        <v>2269</v>
      </c>
      <c r="E267" s="210"/>
      <c r="F267" s="210" t="s">
        <v>1537</v>
      </c>
      <c r="G267" s="204" t="str">
        <f t="shared" si="34"/>
        <v>19/1/2004</v>
      </c>
      <c r="H267" s="224">
        <v>19</v>
      </c>
      <c r="I267" s="224">
        <v>1</v>
      </c>
      <c r="J267" s="209">
        <v>2004</v>
      </c>
      <c r="K267" s="210" t="s">
        <v>30</v>
      </c>
      <c r="L267" s="210" t="s">
        <v>1536</v>
      </c>
      <c r="M267" s="210" t="s">
        <v>649</v>
      </c>
      <c r="N267" s="214">
        <v>7236.13</v>
      </c>
      <c r="O267" s="214"/>
      <c r="Q267" s="205">
        <v>10</v>
      </c>
      <c r="R267" s="106">
        <f t="shared" si="36"/>
        <v>60.292750000000005</v>
      </c>
      <c r="S267" s="207">
        <f t="shared" si="33"/>
        <v>7235.130000000001</v>
      </c>
      <c r="T267" s="207">
        <f t="shared" si="37"/>
        <v>0.99999999999909051</v>
      </c>
      <c r="U267" s="205">
        <v>2983</v>
      </c>
      <c r="V267" s="216"/>
      <c r="W267" s="207"/>
      <c r="X267" s="219">
        <f t="shared" si="35"/>
        <v>120</v>
      </c>
    </row>
    <row r="268" spans="1:24" s="205" customFormat="1" x14ac:dyDescent="0.25">
      <c r="A268" s="210" t="s">
        <v>1564</v>
      </c>
      <c r="B268" s="210" t="s">
        <v>1539</v>
      </c>
      <c r="C268" s="210"/>
      <c r="D268" s="210">
        <v>2269</v>
      </c>
      <c r="E268" s="210"/>
      <c r="F268" s="210" t="s">
        <v>1537</v>
      </c>
      <c r="G268" s="204" t="str">
        <f t="shared" si="34"/>
        <v>19/1/2004</v>
      </c>
      <c r="H268" s="224">
        <v>19</v>
      </c>
      <c r="I268" s="224">
        <v>1</v>
      </c>
      <c r="J268" s="209">
        <v>2004</v>
      </c>
      <c r="K268" s="210" t="s">
        <v>30</v>
      </c>
      <c r="L268" s="210" t="s">
        <v>1536</v>
      </c>
      <c r="M268" s="210" t="s">
        <v>649</v>
      </c>
      <c r="N268" s="214">
        <v>7236.13</v>
      </c>
      <c r="O268" s="214" t="s">
        <v>551</v>
      </c>
      <c r="Q268" s="205">
        <v>10</v>
      </c>
      <c r="R268" s="106">
        <f t="shared" si="36"/>
        <v>60.292750000000005</v>
      </c>
      <c r="S268" s="207">
        <f t="shared" si="33"/>
        <v>7235.130000000001</v>
      </c>
      <c r="T268" s="207">
        <f t="shared" si="37"/>
        <v>0.99999999999909051</v>
      </c>
      <c r="U268" s="205">
        <v>2983</v>
      </c>
      <c r="V268" s="216"/>
      <c r="W268" s="207"/>
      <c r="X268" s="219">
        <f t="shared" si="35"/>
        <v>120</v>
      </c>
    </row>
    <row r="269" spans="1:24" s="205" customFormat="1" x14ac:dyDescent="0.25">
      <c r="A269" s="210" t="s">
        <v>1563</v>
      </c>
      <c r="B269" s="210" t="s">
        <v>1539</v>
      </c>
      <c r="C269" s="210"/>
      <c r="D269" s="210">
        <v>2269</v>
      </c>
      <c r="E269" s="210"/>
      <c r="F269" s="210" t="s">
        <v>1537</v>
      </c>
      <c r="G269" s="204" t="str">
        <f t="shared" si="34"/>
        <v>19/1/2004</v>
      </c>
      <c r="H269" s="224">
        <v>19</v>
      </c>
      <c r="I269" s="224">
        <v>1</v>
      </c>
      <c r="J269" s="209">
        <v>2004</v>
      </c>
      <c r="K269" s="210" t="s">
        <v>30</v>
      </c>
      <c r="L269" s="210" t="s">
        <v>1536</v>
      </c>
      <c r="M269" s="210" t="s">
        <v>649</v>
      </c>
      <c r="N269" s="214">
        <v>7236.13</v>
      </c>
      <c r="O269" s="214"/>
      <c r="Q269" s="205">
        <v>10</v>
      </c>
      <c r="R269" s="106">
        <f t="shared" si="36"/>
        <v>60.292750000000005</v>
      </c>
      <c r="S269" s="207">
        <f t="shared" si="33"/>
        <v>7235.130000000001</v>
      </c>
      <c r="T269" s="207">
        <f t="shared" si="37"/>
        <v>0.99999999999909051</v>
      </c>
      <c r="U269" s="205">
        <v>2983</v>
      </c>
      <c r="V269" s="216"/>
      <c r="W269" s="207"/>
      <c r="X269" s="219">
        <f t="shared" si="35"/>
        <v>120</v>
      </c>
    </row>
    <row r="270" spans="1:24" s="205" customFormat="1" x14ac:dyDescent="0.25">
      <c r="A270" s="210" t="s">
        <v>1562</v>
      </c>
      <c r="B270" s="210" t="s">
        <v>1539</v>
      </c>
      <c r="C270" s="210"/>
      <c r="D270" s="210">
        <v>2269</v>
      </c>
      <c r="E270" s="210"/>
      <c r="F270" s="210" t="s">
        <v>1537</v>
      </c>
      <c r="G270" s="204" t="str">
        <f t="shared" si="34"/>
        <v>19/1/2004</v>
      </c>
      <c r="H270" s="224">
        <v>19</v>
      </c>
      <c r="I270" s="224">
        <v>1</v>
      </c>
      <c r="J270" s="209">
        <v>2004</v>
      </c>
      <c r="K270" s="210" t="s">
        <v>30</v>
      </c>
      <c r="L270" s="210" t="s">
        <v>1536</v>
      </c>
      <c r="M270" s="210" t="s">
        <v>649</v>
      </c>
      <c r="N270" s="214">
        <v>7236.13</v>
      </c>
      <c r="O270" s="214"/>
      <c r="Q270" s="205">
        <v>10</v>
      </c>
      <c r="R270" s="106">
        <f t="shared" si="36"/>
        <v>60.292750000000005</v>
      </c>
      <c r="S270" s="207">
        <f t="shared" si="33"/>
        <v>7235.130000000001</v>
      </c>
      <c r="T270" s="207">
        <f t="shared" si="37"/>
        <v>0.99999999999909051</v>
      </c>
      <c r="U270" s="205">
        <v>2983</v>
      </c>
      <c r="V270" s="216"/>
      <c r="W270" s="207"/>
      <c r="X270" s="219">
        <f t="shared" si="35"/>
        <v>120</v>
      </c>
    </row>
    <row r="271" spans="1:24" s="205" customFormat="1" x14ac:dyDescent="0.25">
      <c r="A271" s="210" t="s">
        <v>1561</v>
      </c>
      <c r="B271" s="210" t="s">
        <v>1539</v>
      </c>
      <c r="C271" s="210"/>
      <c r="D271" s="210">
        <v>2269</v>
      </c>
      <c r="E271" s="210"/>
      <c r="F271" s="210" t="s">
        <v>1537</v>
      </c>
      <c r="G271" s="204" t="str">
        <f t="shared" si="34"/>
        <v>19/1/2004</v>
      </c>
      <c r="H271" s="224">
        <v>19</v>
      </c>
      <c r="I271" s="224">
        <v>1</v>
      </c>
      <c r="J271" s="209">
        <v>2004</v>
      </c>
      <c r="K271" s="210" t="s">
        <v>30</v>
      </c>
      <c r="L271" s="210" t="s">
        <v>1536</v>
      </c>
      <c r="M271" s="210" t="s">
        <v>649</v>
      </c>
      <c r="N271" s="214">
        <v>7236.13</v>
      </c>
      <c r="O271" s="214"/>
      <c r="Q271" s="205">
        <v>10</v>
      </c>
      <c r="R271" s="106">
        <f t="shared" si="36"/>
        <v>60.292750000000005</v>
      </c>
      <c r="S271" s="207">
        <f t="shared" si="33"/>
        <v>7235.130000000001</v>
      </c>
      <c r="T271" s="207">
        <f t="shared" si="37"/>
        <v>0.99999999999909051</v>
      </c>
      <c r="U271" s="205">
        <v>2983</v>
      </c>
      <c r="V271" s="216"/>
      <c r="W271" s="207"/>
      <c r="X271" s="219">
        <f t="shared" si="35"/>
        <v>120</v>
      </c>
    </row>
    <row r="272" spans="1:24" s="205" customFormat="1" x14ac:dyDescent="0.25">
      <c r="A272" s="210" t="s">
        <v>1560</v>
      </c>
      <c r="B272" s="210" t="s">
        <v>1539</v>
      </c>
      <c r="C272" s="210"/>
      <c r="D272" s="210">
        <v>2269</v>
      </c>
      <c r="E272" s="210"/>
      <c r="F272" s="210" t="s">
        <v>1537</v>
      </c>
      <c r="G272" s="204" t="str">
        <f t="shared" si="34"/>
        <v>19/1/2004</v>
      </c>
      <c r="H272" s="224">
        <v>19</v>
      </c>
      <c r="I272" s="224">
        <v>1</v>
      </c>
      <c r="J272" s="209">
        <v>2004</v>
      </c>
      <c r="K272" s="210" t="s">
        <v>30</v>
      </c>
      <c r="L272" s="210" t="s">
        <v>1536</v>
      </c>
      <c r="M272" s="210" t="s">
        <v>649</v>
      </c>
      <c r="N272" s="214">
        <v>7236.13</v>
      </c>
      <c r="O272" s="214"/>
      <c r="Q272" s="205">
        <v>10</v>
      </c>
      <c r="R272" s="106">
        <f t="shared" si="36"/>
        <v>60.292750000000005</v>
      </c>
      <c r="S272" s="207">
        <f t="shared" si="33"/>
        <v>7235.130000000001</v>
      </c>
      <c r="T272" s="207">
        <f t="shared" si="37"/>
        <v>0.99999999999909051</v>
      </c>
      <c r="U272" s="205">
        <v>2983</v>
      </c>
      <c r="V272" s="216"/>
      <c r="W272" s="207"/>
      <c r="X272" s="219">
        <f t="shared" si="35"/>
        <v>120</v>
      </c>
    </row>
    <row r="273" spans="1:24" s="205" customFormat="1" x14ac:dyDescent="0.25">
      <c r="A273" s="210" t="s">
        <v>1559</v>
      </c>
      <c r="B273" s="210" t="s">
        <v>1539</v>
      </c>
      <c r="C273" s="210"/>
      <c r="D273" s="210">
        <v>2269</v>
      </c>
      <c r="E273" s="210"/>
      <c r="F273" s="210" t="s">
        <v>1537</v>
      </c>
      <c r="G273" s="204" t="str">
        <f t="shared" si="34"/>
        <v>19/1/2004</v>
      </c>
      <c r="H273" s="224">
        <v>19</v>
      </c>
      <c r="I273" s="224">
        <v>1</v>
      </c>
      <c r="J273" s="209">
        <v>2004</v>
      </c>
      <c r="K273" s="210" t="s">
        <v>30</v>
      </c>
      <c r="L273" s="210" t="s">
        <v>1536</v>
      </c>
      <c r="M273" s="210" t="s">
        <v>649</v>
      </c>
      <c r="N273" s="214">
        <v>7236.13</v>
      </c>
      <c r="O273" s="214"/>
      <c r="Q273" s="205">
        <v>10</v>
      </c>
      <c r="R273" s="106">
        <f t="shared" si="36"/>
        <v>60.292750000000005</v>
      </c>
      <c r="S273" s="207">
        <f t="shared" si="33"/>
        <v>7235.130000000001</v>
      </c>
      <c r="T273" s="207">
        <f t="shared" si="37"/>
        <v>0.99999999999909051</v>
      </c>
      <c r="U273" s="205">
        <v>2983</v>
      </c>
      <c r="V273" s="216"/>
      <c r="W273" s="207"/>
      <c r="X273" s="219">
        <f t="shared" si="35"/>
        <v>120</v>
      </c>
    </row>
    <row r="274" spans="1:24" s="205" customFormat="1" x14ac:dyDescent="0.25">
      <c r="A274" s="210" t="s">
        <v>1558</v>
      </c>
      <c r="B274" s="210" t="s">
        <v>1539</v>
      </c>
      <c r="C274" s="210"/>
      <c r="D274" s="210">
        <v>2269</v>
      </c>
      <c r="E274" s="210"/>
      <c r="F274" s="210" t="s">
        <v>1537</v>
      </c>
      <c r="G274" s="204" t="str">
        <f t="shared" si="34"/>
        <v>19/1/2004</v>
      </c>
      <c r="H274" s="224">
        <v>19</v>
      </c>
      <c r="I274" s="224">
        <v>1</v>
      </c>
      <c r="J274" s="209">
        <v>2004</v>
      </c>
      <c r="K274" s="210" t="s">
        <v>30</v>
      </c>
      <c r="L274" s="210" t="s">
        <v>1536</v>
      </c>
      <c r="M274" s="210" t="s">
        <v>649</v>
      </c>
      <c r="N274" s="214">
        <v>7236.13</v>
      </c>
      <c r="O274" s="214" t="s">
        <v>551</v>
      </c>
      <c r="Q274" s="205">
        <v>10</v>
      </c>
      <c r="R274" s="106">
        <f t="shared" si="36"/>
        <v>60.292750000000005</v>
      </c>
      <c r="S274" s="207">
        <f t="shared" si="33"/>
        <v>7235.130000000001</v>
      </c>
      <c r="T274" s="207">
        <f t="shared" si="37"/>
        <v>0.99999999999909051</v>
      </c>
      <c r="U274" s="205">
        <v>2983</v>
      </c>
      <c r="V274" s="216"/>
      <c r="W274" s="207"/>
      <c r="X274" s="219">
        <f t="shared" si="35"/>
        <v>120</v>
      </c>
    </row>
    <row r="275" spans="1:24" s="205" customFormat="1" x14ac:dyDescent="0.25">
      <c r="A275" s="210" t="s">
        <v>1557</v>
      </c>
      <c r="B275" s="210" t="s">
        <v>1539</v>
      </c>
      <c r="C275" s="210"/>
      <c r="D275" s="210">
        <v>2269</v>
      </c>
      <c r="E275" s="210"/>
      <c r="F275" s="210" t="s">
        <v>1537</v>
      </c>
      <c r="G275" s="204" t="str">
        <f t="shared" si="34"/>
        <v>19/1/2004</v>
      </c>
      <c r="H275" s="224">
        <v>19</v>
      </c>
      <c r="I275" s="224">
        <v>1</v>
      </c>
      <c r="J275" s="209">
        <v>2004</v>
      </c>
      <c r="K275" s="210" t="s">
        <v>30</v>
      </c>
      <c r="L275" s="210" t="s">
        <v>1536</v>
      </c>
      <c r="M275" s="210" t="s">
        <v>649</v>
      </c>
      <c r="N275" s="214">
        <v>7236.13</v>
      </c>
      <c r="O275" s="214"/>
      <c r="Q275" s="205">
        <v>10</v>
      </c>
      <c r="R275" s="106">
        <f t="shared" si="36"/>
        <v>60.292750000000005</v>
      </c>
      <c r="S275" s="207">
        <f t="shared" si="33"/>
        <v>7235.130000000001</v>
      </c>
      <c r="T275" s="207">
        <f t="shared" si="37"/>
        <v>0.99999999999909051</v>
      </c>
      <c r="U275" s="205">
        <v>2983</v>
      </c>
      <c r="V275" s="216"/>
      <c r="W275" s="207"/>
      <c r="X275" s="219">
        <f t="shared" si="35"/>
        <v>120</v>
      </c>
    </row>
    <row r="276" spans="1:24" s="205" customFormat="1" x14ac:dyDescent="0.25">
      <c r="A276" s="210" t="s">
        <v>1556</v>
      </c>
      <c r="B276" s="210" t="s">
        <v>1539</v>
      </c>
      <c r="C276" s="210"/>
      <c r="D276" s="210">
        <v>2269</v>
      </c>
      <c r="E276" s="210"/>
      <c r="F276" s="210" t="s">
        <v>1537</v>
      </c>
      <c r="G276" s="204" t="str">
        <f t="shared" si="34"/>
        <v>19/1/2004</v>
      </c>
      <c r="H276" s="224">
        <v>19</v>
      </c>
      <c r="I276" s="224">
        <v>1</v>
      </c>
      <c r="J276" s="209">
        <v>2004</v>
      </c>
      <c r="K276" s="210" t="s">
        <v>30</v>
      </c>
      <c r="L276" s="210" t="s">
        <v>1536</v>
      </c>
      <c r="M276" s="210" t="s">
        <v>649</v>
      </c>
      <c r="N276" s="214">
        <v>7236.13</v>
      </c>
      <c r="O276" s="214"/>
      <c r="Q276" s="205">
        <v>10</v>
      </c>
      <c r="R276" s="106">
        <f t="shared" si="36"/>
        <v>60.292750000000005</v>
      </c>
      <c r="S276" s="207">
        <f t="shared" si="33"/>
        <v>7235.130000000001</v>
      </c>
      <c r="T276" s="207">
        <f t="shared" si="37"/>
        <v>0.99999999999909051</v>
      </c>
      <c r="U276" s="205">
        <v>2983</v>
      </c>
      <c r="V276" s="216"/>
      <c r="W276" s="207"/>
      <c r="X276" s="219">
        <f t="shared" si="35"/>
        <v>120</v>
      </c>
    </row>
    <row r="277" spans="1:24" s="205" customFormat="1" x14ac:dyDescent="0.25">
      <c r="A277" s="210" t="s">
        <v>1555</v>
      </c>
      <c r="B277" s="210" t="s">
        <v>1539</v>
      </c>
      <c r="C277" s="210"/>
      <c r="D277" s="210">
        <v>2269</v>
      </c>
      <c r="E277" s="210"/>
      <c r="F277" s="210" t="s">
        <v>1537</v>
      </c>
      <c r="G277" s="204" t="str">
        <f t="shared" si="34"/>
        <v>19/1/2004</v>
      </c>
      <c r="H277" s="224">
        <v>19</v>
      </c>
      <c r="I277" s="224">
        <v>1</v>
      </c>
      <c r="J277" s="209">
        <v>2004</v>
      </c>
      <c r="K277" s="210" t="s">
        <v>30</v>
      </c>
      <c r="L277" s="210" t="s">
        <v>1536</v>
      </c>
      <c r="M277" s="210" t="s">
        <v>649</v>
      </c>
      <c r="N277" s="214">
        <v>7236.13</v>
      </c>
      <c r="O277" s="214"/>
      <c r="Q277" s="205">
        <v>10</v>
      </c>
      <c r="R277" s="106">
        <f t="shared" si="36"/>
        <v>60.292750000000005</v>
      </c>
      <c r="S277" s="207">
        <f t="shared" si="33"/>
        <v>7235.130000000001</v>
      </c>
      <c r="T277" s="207">
        <f t="shared" si="37"/>
        <v>0.99999999999909051</v>
      </c>
      <c r="U277" s="205">
        <v>2983</v>
      </c>
      <c r="V277" s="216"/>
      <c r="W277" s="207"/>
      <c r="X277" s="219">
        <f t="shared" si="35"/>
        <v>120</v>
      </c>
    </row>
    <row r="278" spans="1:24" s="205" customFormat="1" x14ac:dyDescent="0.25">
      <c r="A278" s="210" t="s">
        <v>1554</v>
      </c>
      <c r="B278" s="210" t="s">
        <v>1539</v>
      </c>
      <c r="C278" s="210"/>
      <c r="D278" s="210">
        <v>2269</v>
      </c>
      <c r="E278" s="210"/>
      <c r="F278" s="210" t="s">
        <v>1537</v>
      </c>
      <c r="G278" s="204" t="str">
        <f t="shared" si="34"/>
        <v>19/1/2004</v>
      </c>
      <c r="H278" s="224">
        <v>19</v>
      </c>
      <c r="I278" s="224">
        <v>1</v>
      </c>
      <c r="J278" s="209">
        <v>2004</v>
      </c>
      <c r="K278" s="210" t="s">
        <v>30</v>
      </c>
      <c r="L278" s="210" t="s">
        <v>1536</v>
      </c>
      <c r="M278" s="210" t="s">
        <v>649</v>
      </c>
      <c r="N278" s="214">
        <v>7236.13</v>
      </c>
      <c r="O278" s="214"/>
      <c r="Q278" s="205">
        <v>10</v>
      </c>
      <c r="R278" s="106">
        <f t="shared" si="36"/>
        <v>60.292750000000005</v>
      </c>
      <c r="S278" s="207">
        <f t="shared" si="33"/>
        <v>7235.130000000001</v>
      </c>
      <c r="T278" s="207">
        <f t="shared" si="37"/>
        <v>0.99999999999909051</v>
      </c>
      <c r="U278" s="205">
        <v>2983</v>
      </c>
      <c r="V278" s="216"/>
      <c r="W278" s="207"/>
      <c r="X278" s="219">
        <f t="shared" si="35"/>
        <v>120</v>
      </c>
    </row>
    <row r="279" spans="1:24" s="205" customFormat="1" x14ac:dyDescent="0.25">
      <c r="A279" s="210" t="s">
        <v>1553</v>
      </c>
      <c r="B279" s="210" t="s">
        <v>1539</v>
      </c>
      <c r="C279" s="210"/>
      <c r="D279" s="210">
        <v>2269</v>
      </c>
      <c r="E279" s="210"/>
      <c r="F279" s="210" t="s">
        <v>1537</v>
      </c>
      <c r="G279" s="204" t="str">
        <f t="shared" si="34"/>
        <v>19/1/2004</v>
      </c>
      <c r="H279" s="224">
        <v>19</v>
      </c>
      <c r="I279" s="224">
        <v>1</v>
      </c>
      <c r="J279" s="209">
        <v>2004</v>
      </c>
      <c r="K279" s="210" t="s">
        <v>30</v>
      </c>
      <c r="L279" s="210" t="s">
        <v>1536</v>
      </c>
      <c r="M279" s="210" t="s">
        <v>649</v>
      </c>
      <c r="N279" s="214">
        <v>7236.13</v>
      </c>
      <c r="O279" s="214"/>
      <c r="Q279" s="205">
        <v>10</v>
      </c>
      <c r="R279" s="106">
        <f t="shared" si="36"/>
        <v>60.292750000000005</v>
      </c>
      <c r="S279" s="207">
        <f t="shared" si="33"/>
        <v>7235.130000000001</v>
      </c>
      <c r="T279" s="207">
        <f t="shared" si="37"/>
        <v>0.99999999999909051</v>
      </c>
      <c r="U279" s="205">
        <v>2983</v>
      </c>
      <c r="V279" s="216"/>
      <c r="W279" s="207"/>
      <c r="X279" s="219">
        <f t="shared" si="35"/>
        <v>120</v>
      </c>
    </row>
    <row r="280" spans="1:24" s="205" customFormat="1" x14ac:dyDescent="0.25">
      <c r="A280" s="210" t="s">
        <v>1552</v>
      </c>
      <c r="B280" s="210" t="s">
        <v>1539</v>
      </c>
      <c r="C280" s="210"/>
      <c r="D280" s="210">
        <v>2269</v>
      </c>
      <c r="E280" s="210"/>
      <c r="F280" s="210" t="s">
        <v>1537</v>
      </c>
      <c r="G280" s="204" t="str">
        <f t="shared" si="34"/>
        <v>19/1/2004</v>
      </c>
      <c r="H280" s="224">
        <v>19</v>
      </c>
      <c r="I280" s="224">
        <v>1</v>
      </c>
      <c r="J280" s="209">
        <v>2004</v>
      </c>
      <c r="K280" s="210" t="s">
        <v>30</v>
      </c>
      <c r="L280" s="210" t="s">
        <v>1536</v>
      </c>
      <c r="M280" s="210" t="s">
        <v>649</v>
      </c>
      <c r="N280" s="214">
        <v>7236.13</v>
      </c>
      <c r="O280" s="214"/>
      <c r="Q280" s="205">
        <v>10</v>
      </c>
      <c r="R280" s="106">
        <f t="shared" si="36"/>
        <v>60.292750000000005</v>
      </c>
      <c r="S280" s="207">
        <f t="shared" si="33"/>
        <v>7235.130000000001</v>
      </c>
      <c r="T280" s="207">
        <f t="shared" si="37"/>
        <v>0.99999999999909051</v>
      </c>
      <c r="U280" s="205">
        <v>2983</v>
      </c>
      <c r="V280" s="216"/>
      <c r="W280" s="207"/>
      <c r="X280" s="219">
        <f t="shared" si="35"/>
        <v>120</v>
      </c>
    </row>
    <row r="281" spans="1:24" s="205" customFormat="1" x14ac:dyDescent="0.25">
      <c r="A281" s="210" t="s">
        <v>1551</v>
      </c>
      <c r="B281" s="210" t="s">
        <v>1539</v>
      </c>
      <c r="C281" s="210"/>
      <c r="D281" s="210">
        <v>2269</v>
      </c>
      <c r="E281" s="210"/>
      <c r="F281" s="210" t="s">
        <v>1537</v>
      </c>
      <c r="G281" s="204" t="str">
        <f t="shared" si="34"/>
        <v>19/1/2004</v>
      </c>
      <c r="H281" s="224">
        <v>19</v>
      </c>
      <c r="I281" s="224">
        <v>1</v>
      </c>
      <c r="J281" s="209">
        <v>2004</v>
      </c>
      <c r="K281" s="210" t="s">
        <v>30</v>
      </c>
      <c r="L281" s="210" t="s">
        <v>1536</v>
      </c>
      <c r="M281" s="210" t="s">
        <v>649</v>
      </c>
      <c r="N281" s="214">
        <v>7236.13</v>
      </c>
      <c r="O281" s="214"/>
      <c r="Q281" s="205">
        <v>10</v>
      </c>
      <c r="R281" s="106">
        <f t="shared" si="36"/>
        <v>60.292750000000005</v>
      </c>
      <c r="S281" s="207">
        <f t="shared" si="33"/>
        <v>7235.130000000001</v>
      </c>
      <c r="T281" s="207">
        <f t="shared" si="37"/>
        <v>0.99999999999909051</v>
      </c>
      <c r="U281" s="205">
        <v>2983</v>
      </c>
      <c r="V281" s="216"/>
      <c r="W281" s="207"/>
      <c r="X281" s="219">
        <f t="shared" si="35"/>
        <v>120</v>
      </c>
    </row>
    <row r="282" spans="1:24" s="205" customFormat="1" x14ac:dyDescent="0.25">
      <c r="A282" s="210" t="s">
        <v>1550</v>
      </c>
      <c r="B282" s="210" t="s">
        <v>1539</v>
      </c>
      <c r="C282" s="210"/>
      <c r="D282" s="210">
        <v>2269</v>
      </c>
      <c r="E282" s="210"/>
      <c r="F282" s="210" t="s">
        <v>1537</v>
      </c>
      <c r="G282" s="204" t="str">
        <f t="shared" si="34"/>
        <v>19/1/2004</v>
      </c>
      <c r="H282" s="224">
        <v>19</v>
      </c>
      <c r="I282" s="224">
        <v>1</v>
      </c>
      <c r="J282" s="209">
        <v>2004</v>
      </c>
      <c r="K282" s="210" t="s">
        <v>30</v>
      </c>
      <c r="L282" s="210" t="s">
        <v>1536</v>
      </c>
      <c r="M282" s="210" t="s">
        <v>649</v>
      </c>
      <c r="N282" s="214">
        <v>7236.13</v>
      </c>
      <c r="O282" s="214"/>
      <c r="Q282" s="205">
        <v>10</v>
      </c>
      <c r="R282" s="106">
        <f t="shared" si="36"/>
        <v>60.292750000000005</v>
      </c>
      <c r="S282" s="207">
        <f t="shared" si="33"/>
        <v>7235.130000000001</v>
      </c>
      <c r="T282" s="207">
        <f t="shared" si="37"/>
        <v>0.99999999999909051</v>
      </c>
      <c r="U282" s="205">
        <v>2983</v>
      </c>
      <c r="V282" s="216"/>
      <c r="W282" s="207"/>
      <c r="X282" s="219">
        <f t="shared" si="35"/>
        <v>120</v>
      </c>
    </row>
    <row r="283" spans="1:24" s="205" customFormat="1" x14ac:dyDescent="0.25">
      <c r="A283" s="210" t="s">
        <v>1549</v>
      </c>
      <c r="B283" s="210" t="s">
        <v>1539</v>
      </c>
      <c r="C283" s="210"/>
      <c r="D283" s="210">
        <v>2269</v>
      </c>
      <c r="E283" s="210"/>
      <c r="F283" s="210" t="s">
        <v>1537</v>
      </c>
      <c r="G283" s="204" t="str">
        <f t="shared" si="34"/>
        <v>19/1/2004</v>
      </c>
      <c r="H283" s="224">
        <v>19</v>
      </c>
      <c r="I283" s="224">
        <v>1</v>
      </c>
      <c r="J283" s="209">
        <v>2004</v>
      </c>
      <c r="K283" s="210" t="s">
        <v>30</v>
      </c>
      <c r="L283" s="210" t="s">
        <v>1536</v>
      </c>
      <c r="M283" s="210" t="s">
        <v>649</v>
      </c>
      <c r="N283" s="214">
        <v>7236.13</v>
      </c>
      <c r="O283" s="214" t="s">
        <v>551</v>
      </c>
      <c r="Q283" s="205">
        <v>10</v>
      </c>
      <c r="R283" s="106">
        <f t="shared" si="36"/>
        <v>60.292750000000005</v>
      </c>
      <c r="S283" s="207">
        <f t="shared" si="33"/>
        <v>7235.130000000001</v>
      </c>
      <c r="T283" s="207">
        <f t="shared" si="37"/>
        <v>0.99999999999909051</v>
      </c>
      <c r="U283" s="205">
        <v>2983</v>
      </c>
      <c r="V283" s="216"/>
      <c r="W283" s="207"/>
      <c r="X283" s="219">
        <f t="shared" si="35"/>
        <v>120</v>
      </c>
    </row>
    <row r="284" spans="1:24" s="205" customFormat="1" x14ac:dyDescent="0.25">
      <c r="A284" s="210" t="s">
        <v>1548</v>
      </c>
      <c r="B284" s="210" t="s">
        <v>1539</v>
      </c>
      <c r="C284" s="210"/>
      <c r="D284" s="210">
        <v>2269</v>
      </c>
      <c r="E284" s="210"/>
      <c r="F284" s="210" t="s">
        <v>1537</v>
      </c>
      <c r="G284" s="204" t="str">
        <f t="shared" si="34"/>
        <v>19/1/2004</v>
      </c>
      <c r="H284" s="224">
        <v>19</v>
      </c>
      <c r="I284" s="224">
        <v>1</v>
      </c>
      <c r="J284" s="209">
        <v>2004</v>
      </c>
      <c r="K284" s="210" t="s">
        <v>30</v>
      </c>
      <c r="L284" s="210" t="s">
        <v>1536</v>
      </c>
      <c r="M284" s="210" t="s">
        <v>649</v>
      </c>
      <c r="N284" s="214">
        <v>7236.13</v>
      </c>
      <c r="O284" s="214"/>
      <c r="Q284" s="205">
        <v>10</v>
      </c>
      <c r="R284" s="106">
        <f t="shared" si="36"/>
        <v>60.292750000000005</v>
      </c>
      <c r="S284" s="207">
        <f t="shared" si="33"/>
        <v>7235.130000000001</v>
      </c>
      <c r="T284" s="207">
        <f t="shared" si="37"/>
        <v>0.99999999999909051</v>
      </c>
      <c r="U284" s="205">
        <v>2983</v>
      </c>
      <c r="V284" s="216"/>
      <c r="W284" s="207"/>
      <c r="X284" s="219">
        <f t="shared" si="35"/>
        <v>120</v>
      </c>
    </row>
    <row r="285" spans="1:24" s="205" customFormat="1" x14ac:dyDescent="0.25">
      <c r="A285" s="210" t="s">
        <v>1547</v>
      </c>
      <c r="B285" s="210" t="s">
        <v>1539</v>
      </c>
      <c r="C285" s="210"/>
      <c r="D285" s="210">
        <v>2269</v>
      </c>
      <c r="E285" s="210"/>
      <c r="F285" s="210" t="s">
        <v>1537</v>
      </c>
      <c r="G285" s="204" t="str">
        <f t="shared" si="34"/>
        <v>19/1/2004</v>
      </c>
      <c r="H285" s="224">
        <v>19</v>
      </c>
      <c r="I285" s="224">
        <v>1</v>
      </c>
      <c r="J285" s="209">
        <v>2004</v>
      </c>
      <c r="K285" s="210" t="s">
        <v>30</v>
      </c>
      <c r="L285" s="210" t="s">
        <v>1536</v>
      </c>
      <c r="M285" s="210" t="s">
        <v>649</v>
      </c>
      <c r="N285" s="214">
        <v>7236.13</v>
      </c>
      <c r="O285" s="214"/>
      <c r="Q285" s="205">
        <v>10</v>
      </c>
      <c r="R285" s="106">
        <f t="shared" si="36"/>
        <v>60.292750000000005</v>
      </c>
      <c r="S285" s="207">
        <f t="shared" si="33"/>
        <v>7235.130000000001</v>
      </c>
      <c r="T285" s="207">
        <f t="shared" si="37"/>
        <v>0.99999999999909051</v>
      </c>
      <c r="U285" s="205">
        <v>2983</v>
      </c>
      <c r="V285" s="216"/>
      <c r="W285" s="207"/>
      <c r="X285" s="219">
        <f t="shared" si="35"/>
        <v>120</v>
      </c>
    </row>
    <row r="286" spans="1:24" s="205" customFormat="1" x14ac:dyDescent="0.25">
      <c r="A286" s="210" t="s">
        <v>1546</v>
      </c>
      <c r="B286" s="210" t="s">
        <v>1539</v>
      </c>
      <c r="C286" s="210"/>
      <c r="D286" s="210">
        <v>2269</v>
      </c>
      <c r="E286" s="210"/>
      <c r="F286" s="210" t="s">
        <v>1537</v>
      </c>
      <c r="G286" s="204" t="str">
        <f t="shared" si="34"/>
        <v>19/1/2004</v>
      </c>
      <c r="H286" s="224">
        <v>19</v>
      </c>
      <c r="I286" s="224">
        <v>1</v>
      </c>
      <c r="J286" s="209">
        <v>2004</v>
      </c>
      <c r="K286" s="210" t="s">
        <v>30</v>
      </c>
      <c r="L286" s="210" t="s">
        <v>1536</v>
      </c>
      <c r="M286" s="210" t="s">
        <v>649</v>
      </c>
      <c r="N286" s="214">
        <v>7236.13</v>
      </c>
      <c r="O286" s="214"/>
      <c r="Q286" s="205">
        <v>10</v>
      </c>
      <c r="R286" s="106">
        <f t="shared" si="36"/>
        <v>60.292750000000005</v>
      </c>
      <c r="S286" s="207">
        <f t="shared" si="33"/>
        <v>7235.130000000001</v>
      </c>
      <c r="T286" s="207">
        <f t="shared" si="37"/>
        <v>0.99999999999909051</v>
      </c>
      <c r="U286" s="205">
        <v>2983</v>
      </c>
      <c r="V286" s="216"/>
      <c r="W286" s="207"/>
      <c r="X286" s="219">
        <f t="shared" si="35"/>
        <v>120</v>
      </c>
    </row>
    <row r="287" spans="1:24" s="205" customFormat="1" x14ac:dyDescent="0.25">
      <c r="A287" s="210" t="s">
        <v>1545</v>
      </c>
      <c r="B287" s="210" t="s">
        <v>1539</v>
      </c>
      <c r="C287" s="210"/>
      <c r="D287" s="210">
        <v>2269</v>
      </c>
      <c r="E287" s="210"/>
      <c r="F287" s="210" t="s">
        <v>1537</v>
      </c>
      <c r="G287" s="204" t="str">
        <f t="shared" si="34"/>
        <v>19/1/2004</v>
      </c>
      <c r="H287" s="224">
        <v>19</v>
      </c>
      <c r="I287" s="224">
        <v>1</v>
      </c>
      <c r="J287" s="209">
        <v>2004</v>
      </c>
      <c r="K287" s="210" t="s">
        <v>30</v>
      </c>
      <c r="L287" s="210" t="s">
        <v>1536</v>
      </c>
      <c r="M287" s="210" t="s">
        <v>649</v>
      </c>
      <c r="N287" s="214">
        <v>7236.13</v>
      </c>
      <c r="O287" s="214"/>
      <c r="Q287" s="205">
        <v>10</v>
      </c>
      <c r="R287" s="106">
        <f t="shared" si="36"/>
        <v>60.292750000000005</v>
      </c>
      <c r="S287" s="207">
        <f t="shared" si="33"/>
        <v>7235.130000000001</v>
      </c>
      <c r="T287" s="207">
        <f t="shared" si="37"/>
        <v>0.99999999999909051</v>
      </c>
      <c r="U287" s="205">
        <v>2983</v>
      </c>
      <c r="V287" s="216"/>
      <c r="W287" s="207"/>
      <c r="X287" s="219">
        <f t="shared" si="35"/>
        <v>120</v>
      </c>
    </row>
    <row r="288" spans="1:24" s="205" customFormat="1" x14ac:dyDescent="0.25">
      <c r="A288" s="210" t="s">
        <v>1544</v>
      </c>
      <c r="B288" s="210" t="s">
        <v>1539</v>
      </c>
      <c r="C288" s="210"/>
      <c r="D288" s="210">
        <v>2269</v>
      </c>
      <c r="E288" s="210"/>
      <c r="F288" s="210" t="s">
        <v>1537</v>
      </c>
      <c r="G288" s="204" t="str">
        <f t="shared" si="34"/>
        <v>19/1/2004</v>
      </c>
      <c r="H288" s="224">
        <v>19</v>
      </c>
      <c r="I288" s="224">
        <v>1</v>
      </c>
      <c r="J288" s="209">
        <v>2004</v>
      </c>
      <c r="K288" s="210" t="s">
        <v>30</v>
      </c>
      <c r="L288" s="210" t="s">
        <v>1536</v>
      </c>
      <c r="M288" s="210" t="s">
        <v>649</v>
      </c>
      <c r="N288" s="214">
        <v>7236.13</v>
      </c>
      <c r="O288" s="214" t="s">
        <v>1543</v>
      </c>
      <c r="Q288" s="205">
        <v>10</v>
      </c>
      <c r="R288" s="106">
        <f t="shared" si="36"/>
        <v>60.292750000000005</v>
      </c>
      <c r="S288" s="207">
        <f t="shared" si="33"/>
        <v>7235.130000000001</v>
      </c>
      <c r="T288" s="207">
        <f t="shared" si="37"/>
        <v>0.99999999999909051</v>
      </c>
      <c r="U288" s="205">
        <v>2983</v>
      </c>
      <c r="V288" s="216"/>
      <c r="W288" s="207"/>
      <c r="X288" s="219">
        <f t="shared" si="35"/>
        <v>120</v>
      </c>
    </row>
    <row r="289" spans="1:24" s="205" customFormat="1" x14ac:dyDescent="0.25">
      <c r="A289" s="210" t="s">
        <v>1542</v>
      </c>
      <c r="B289" s="210" t="s">
        <v>1539</v>
      </c>
      <c r="C289" s="210"/>
      <c r="D289" s="210">
        <v>2269</v>
      </c>
      <c r="E289" s="210"/>
      <c r="F289" s="210" t="s">
        <v>1537</v>
      </c>
      <c r="G289" s="204" t="str">
        <f t="shared" si="34"/>
        <v>19/1/2004</v>
      </c>
      <c r="H289" s="224">
        <v>19</v>
      </c>
      <c r="I289" s="224">
        <v>1</v>
      </c>
      <c r="J289" s="209">
        <v>2004</v>
      </c>
      <c r="K289" s="210" t="s">
        <v>30</v>
      </c>
      <c r="L289" s="210" t="s">
        <v>1536</v>
      </c>
      <c r="M289" s="210" t="s">
        <v>649</v>
      </c>
      <c r="N289" s="214">
        <v>7236.13</v>
      </c>
      <c r="O289" s="214"/>
      <c r="Q289" s="205">
        <v>10</v>
      </c>
      <c r="R289" s="106">
        <f t="shared" si="36"/>
        <v>60.292750000000005</v>
      </c>
      <c r="S289" s="207">
        <f t="shared" si="33"/>
        <v>7235.130000000001</v>
      </c>
      <c r="T289" s="207">
        <f t="shared" si="37"/>
        <v>0.99999999999909051</v>
      </c>
      <c r="U289" s="205">
        <v>2983</v>
      </c>
      <c r="V289" s="216"/>
      <c r="W289" s="207"/>
      <c r="X289" s="219">
        <f t="shared" si="35"/>
        <v>120</v>
      </c>
    </row>
    <row r="290" spans="1:24" s="205" customFormat="1" x14ac:dyDescent="0.25">
      <c r="A290" s="210" t="s">
        <v>1541</v>
      </c>
      <c r="B290" s="210" t="s">
        <v>1539</v>
      </c>
      <c r="C290" s="210"/>
      <c r="D290" s="210">
        <v>2269</v>
      </c>
      <c r="E290" s="210"/>
      <c r="F290" s="210" t="s">
        <v>1537</v>
      </c>
      <c r="G290" s="204" t="str">
        <f t="shared" si="34"/>
        <v>19/1/2004</v>
      </c>
      <c r="H290" s="224">
        <v>19</v>
      </c>
      <c r="I290" s="224">
        <v>1</v>
      </c>
      <c r="J290" s="209">
        <v>2004</v>
      </c>
      <c r="K290" s="210" t="s">
        <v>30</v>
      </c>
      <c r="L290" s="210" t="s">
        <v>1536</v>
      </c>
      <c r="M290" s="210" t="s">
        <v>649</v>
      </c>
      <c r="N290" s="214">
        <v>7236.13</v>
      </c>
      <c r="O290" s="214"/>
      <c r="Q290" s="205">
        <v>10</v>
      </c>
      <c r="R290" s="106">
        <f t="shared" si="36"/>
        <v>60.292750000000005</v>
      </c>
      <c r="S290" s="207">
        <f t="shared" si="33"/>
        <v>7235.130000000001</v>
      </c>
      <c r="T290" s="207">
        <f t="shared" si="37"/>
        <v>0.99999999999909051</v>
      </c>
      <c r="U290" s="205">
        <v>2983</v>
      </c>
      <c r="V290" s="216"/>
      <c r="W290" s="207"/>
      <c r="X290" s="219">
        <f t="shared" si="35"/>
        <v>120</v>
      </c>
    </row>
    <row r="291" spans="1:24" s="205" customFormat="1" x14ac:dyDescent="0.25">
      <c r="A291" s="210" t="s">
        <v>1540</v>
      </c>
      <c r="B291" s="210" t="s">
        <v>1539</v>
      </c>
      <c r="C291" s="210"/>
      <c r="D291" s="210" t="s">
        <v>1538</v>
      </c>
      <c r="E291" s="210"/>
      <c r="F291" s="210" t="s">
        <v>1537</v>
      </c>
      <c r="G291" s="204" t="str">
        <f t="shared" si="34"/>
        <v>19/1/2004</v>
      </c>
      <c r="H291" s="224">
        <v>19</v>
      </c>
      <c r="I291" s="224">
        <v>1</v>
      </c>
      <c r="J291" s="209">
        <v>2004</v>
      </c>
      <c r="K291" s="210" t="s">
        <v>30</v>
      </c>
      <c r="L291" s="210" t="s">
        <v>1536</v>
      </c>
      <c r="M291" s="210" t="s">
        <v>649</v>
      </c>
      <c r="N291" s="214">
        <v>9686.7000000000007</v>
      </c>
      <c r="O291" s="214"/>
      <c r="Q291" s="205">
        <v>10</v>
      </c>
      <c r="R291" s="106">
        <f t="shared" si="36"/>
        <v>80.714166666666671</v>
      </c>
      <c r="S291" s="207">
        <f t="shared" si="33"/>
        <v>9685.7000000000007</v>
      </c>
      <c r="T291" s="207">
        <f t="shared" si="37"/>
        <v>1</v>
      </c>
      <c r="U291" s="205">
        <v>2983</v>
      </c>
      <c r="V291" s="216"/>
      <c r="W291" s="207"/>
      <c r="X291" s="219">
        <f t="shared" si="35"/>
        <v>120</v>
      </c>
    </row>
    <row r="292" spans="1:24" s="205" customFormat="1" x14ac:dyDescent="0.25">
      <c r="A292" s="210" t="s">
        <v>1535</v>
      </c>
      <c r="B292" s="210" t="s">
        <v>1534</v>
      </c>
      <c r="C292" s="210"/>
      <c r="D292" s="210"/>
      <c r="E292" s="210"/>
      <c r="F292" s="210" t="s">
        <v>1461</v>
      </c>
      <c r="G292" s="204" t="str">
        <f t="shared" si="34"/>
        <v>16/12/2003</v>
      </c>
      <c r="H292" s="224">
        <v>16</v>
      </c>
      <c r="I292" s="224">
        <v>12</v>
      </c>
      <c r="J292" s="209">
        <v>2003</v>
      </c>
      <c r="K292" s="210" t="s">
        <v>30</v>
      </c>
      <c r="L292" s="210">
        <v>5463</v>
      </c>
      <c r="M292" s="210" t="s">
        <v>649</v>
      </c>
      <c r="N292" s="214">
        <v>3560</v>
      </c>
      <c r="O292" s="214"/>
      <c r="Q292" s="205">
        <v>10</v>
      </c>
      <c r="R292" s="106">
        <f t="shared" si="36"/>
        <v>29.658333333333331</v>
      </c>
      <c r="S292" s="207">
        <f t="shared" si="33"/>
        <v>3559</v>
      </c>
      <c r="T292" s="207">
        <f t="shared" si="37"/>
        <v>1</v>
      </c>
      <c r="U292" s="205">
        <v>2894</v>
      </c>
      <c r="V292" s="216"/>
      <c r="W292" s="207"/>
      <c r="X292" s="219">
        <f t="shared" si="35"/>
        <v>120</v>
      </c>
    </row>
    <row r="293" spans="1:24" s="205" customFormat="1" x14ac:dyDescent="0.25">
      <c r="A293" s="210" t="s">
        <v>1533</v>
      </c>
      <c r="B293" s="210" t="s">
        <v>1526</v>
      </c>
      <c r="C293" s="210"/>
      <c r="D293" s="210" t="s">
        <v>1532</v>
      </c>
      <c r="E293" s="210"/>
      <c r="F293" s="210" t="s">
        <v>1461</v>
      </c>
      <c r="G293" s="204" t="str">
        <f t="shared" si="34"/>
        <v>24/4/2003</v>
      </c>
      <c r="H293" s="224">
        <v>24</v>
      </c>
      <c r="I293" s="224">
        <v>4</v>
      </c>
      <c r="J293" s="209">
        <v>2003</v>
      </c>
      <c r="K293" s="210" t="s">
        <v>30</v>
      </c>
      <c r="L293" s="210">
        <v>5190</v>
      </c>
      <c r="M293" s="210" t="s">
        <v>649</v>
      </c>
      <c r="N293" s="214">
        <v>2912</v>
      </c>
      <c r="O293" s="214"/>
      <c r="Q293" s="205">
        <v>10</v>
      </c>
      <c r="R293" s="106">
        <f t="shared" si="36"/>
        <v>24.258333333333336</v>
      </c>
      <c r="S293" s="207">
        <f t="shared" si="33"/>
        <v>2911.0000000000005</v>
      </c>
      <c r="T293" s="207">
        <f t="shared" si="37"/>
        <v>0.99999999999954525</v>
      </c>
      <c r="U293" s="205">
        <v>1258</v>
      </c>
      <c r="V293" s="216"/>
      <c r="W293" s="207"/>
      <c r="X293" s="219">
        <f t="shared" si="35"/>
        <v>120</v>
      </c>
    </row>
    <row r="294" spans="1:24" s="205" customFormat="1" x14ac:dyDescent="0.25">
      <c r="A294" s="210" t="s">
        <v>1531</v>
      </c>
      <c r="B294" s="210" t="s">
        <v>1526</v>
      </c>
      <c r="C294" s="210"/>
      <c r="D294" s="210"/>
      <c r="E294" s="210"/>
      <c r="F294" s="210" t="s">
        <v>1461</v>
      </c>
      <c r="G294" s="204" t="str">
        <f t="shared" si="34"/>
        <v>24/4/2003</v>
      </c>
      <c r="H294" s="224">
        <v>24</v>
      </c>
      <c r="I294" s="224">
        <v>4</v>
      </c>
      <c r="J294" s="209">
        <v>2003</v>
      </c>
      <c r="K294" s="210" t="s">
        <v>30</v>
      </c>
      <c r="L294" s="210">
        <v>5190</v>
      </c>
      <c r="M294" s="210" t="s">
        <v>649</v>
      </c>
      <c r="N294" s="214">
        <v>2912</v>
      </c>
      <c r="O294" s="214" t="s">
        <v>1530</v>
      </c>
      <c r="Q294" s="205">
        <v>10</v>
      </c>
      <c r="R294" s="106">
        <f t="shared" si="36"/>
        <v>24.258333333333336</v>
      </c>
      <c r="S294" s="207">
        <f t="shared" si="33"/>
        <v>2911.0000000000005</v>
      </c>
      <c r="T294" s="207">
        <f t="shared" si="37"/>
        <v>0.99999999999954525</v>
      </c>
      <c r="U294" s="205">
        <v>1258</v>
      </c>
      <c r="V294" s="216"/>
      <c r="W294" s="207"/>
      <c r="X294" s="219">
        <f t="shared" si="35"/>
        <v>120</v>
      </c>
    </row>
    <row r="295" spans="1:24" s="205" customFormat="1" x14ac:dyDescent="0.25">
      <c r="A295" s="210" t="s">
        <v>1529</v>
      </c>
      <c r="B295" s="210" t="s">
        <v>1528</v>
      </c>
      <c r="C295" s="210"/>
      <c r="D295" s="210"/>
      <c r="E295" s="210"/>
      <c r="F295" s="210" t="s">
        <v>1461</v>
      </c>
      <c r="G295" s="204" t="str">
        <f t="shared" si="34"/>
        <v>24/4/2003</v>
      </c>
      <c r="H295" s="224">
        <v>24</v>
      </c>
      <c r="I295" s="224">
        <v>4</v>
      </c>
      <c r="J295" s="209">
        <v>2003</v>
      </c>
      <c r="K295" s="210" t="s">
        <v>30</v>
      </c>
      <c r="L295" s="210">
        <v>5190</v>
      </c>
      <c r="M295" s="210" t="s">
        <v>649</v>
      </c>
      <c r="N295" s="214">
        <v>2912</v>
      </c>
      <c r="O295" s="214" t="s">
        <v>530</v>
      </c>
      <c r="Q295" s="205">
        <v>10</v>
      </c>
      <c r="R295" s="106">
        <f t="shared" si="36"/>
        <v>24.258333333333336</v>
      </c>
      <c r="S295" s="207">
        <f t="shared" si="33"/>
        <v>2911.0000000000005</v>
      </c>
      <c r="T295" s="207">
        <f t="shared" si="37"/>
        <v>0.99999999999954525</v>
      </c>
      <c r="U295" s="205">
        <v>1258</v>
      </c>
      <c r="V295" s="216"/>
      <c r="W295" s="207"/>
      <c r="X295" s="219">
        <f t="shared" si="35"/>
        <v>120</v>
      </c>
    </row>
    <row r="296" spans="1:24" s="205" customFormat="1" x14ac:dyDescent="0.25">
      <c r="A296" s="210" t="s">
        <v>1527</v>
      </c>
      <c r="B296" s="210" t="s">
        <v>1526</v>
      </c>
      <c r="C296" s="210"/>
      <c r="D296" s="210"/>
      <c r="E296" s="229"/>
      <c r="F296" s="229" t="s">
        <v>1461</v>
      </c>
      <c r="G296" s="204" t="str">
        <f t="shared" si="34"/>
        <v>24/4/2003</v>
      </c>
      <c r="H296" s="232">
        <v>24</v>
      </c>
      <c r="I296" s="232">
        <v>4</v>
      </c>
      <c r="J296" s="231">
        <v>2003</v>
      </c>
      <c r="K296" s="229" t="s">
        <v>30</v>
      </c>
      <c r="L296" s="231">
        <v>5190</v>
      </c>
      <c r="M296" s="210" t="s">
        <v>649</v>
      </c>
      <c r="N296" s="214">
        <v>2912</v>
      </c>
      <c r="O296" s="214"/>
      <c r="Q296" s="205">
        <v>10</v>
      </c>
      <c r="R296" s="106">
        <f t="shared" si="36"/>
        <v>24.258333333333336</v>
      </c>
      <c r="S296" s="207">
        <f t="shared" si="33"/>
        <v>2911.0000000000005</v>
      </c>
      <c r="T296" s="207">
        <f t="shared" si="37"/>
        <v>0.99999999999954525</v>
      </c>
      <c r="U296" s="205">
        <v>1258</v>
      </c>
      <c r="V296" s="216"/>
      <c r="W296" s="207"/>
      <c r="X296" s="219">
        <f t="shared" si="35"/>
        <v>120</v>
      </c>
    </row>
    <row r="297" spans="1:24" s="205" customFormat="1" ht="31.5" x14ac:dyDescent="0.25">
      <c r="A297" s="210" t="s">
        <v>1525</v>
      </c>
      <c r="B297" s="210" t="s">
        <v>1524</v>
      </c>
      <c r="C297" s="210"/>
      <c r="D297" s="210"/>
      <c r="E297" s="210"/>
      <c r="F297" s="210" t="s">
        <v>1465</v>
      </c>
      <c r="G297" s="204" t="str">
        <f t="shared" si="34"/>
        <v>22/11/2003</v>
      </c>
      <c r="H297" s="224">
        <v>22</v>
      </c>
      <c r="I297" s="224">
        <v>11</v>
      </c>
      <c r="J297" s="209">
        <v>2003</v>
      </c>
      <c r="K297" s="210" t="s">
        <v>30</v>
      </c>
      <c r="L297" s="210" t="s">
        <v>1523</v>
      </c>
      <c r="M297" s="210" t="s">
        <v>649</v>
      </c>
      <c r="N297" s="160">
        <v>16499</v>
      </c>
      <c r="O297" s="226" t="s">
        <v>1522</v>
      </c>
      <c r="Q297" s="205">
        <v>10</v>
      </c>
      <c r="R297" s="106">
        <f t="shared" si="36"/>
        <v>137.48333333333332</v>
      </c>
      <c r="S297" s="207">
        <f t="shared" si="33"/>
        <v>16498</v>
      </c>
      <c r="T297" s="207">
        <f t="shared" si="37"/>
        <v>1</v>
      </c>
      <c r="U297" s="205">
        <v>2492</v>
      </c>
      <c r="V297" s="216"/>
      <c r="W297" s="207"/>
      <c r="X297" s="219">
        <f t="shared" si="35"/>
        <v>120</v>
      </c>
    </row>
    <row r="298" spans="1:24" s="205" customFormat="1" x14ac:dyDescent="0.25">
      <c r="A298" s="210" t="s">
        <v>1521</v>
      </c>
      <c r="B298" s="210" t="s">
        <v>1520</v>
      </c>
      <c r="C298" s="210"/>
      <c r="D298" s="210"/>
      <c r="E298" s="210"/>
      <c r="F298" s="210" t="s">
        <v>1461</v>
      </c>
      <c r="G298" s="204" t="str">
        <f t="shared" si="34"/>
        <v>20/6/2005</v>
      </c>
      <c r="H298" s="224">
        <v>20</v>
      </c>
      <c r="I298" s="224">
        <v>6</v>
      </c>
      <c r="J298" s="209">
        <v>2005</v>
      </c>
      <c r="K298" s="210" t="s">
        <v>30</v>
      </c>
      <c r="L298" s="209">
        <v>6062</v>
      </c>
      <c r="M298" s="210" t="s">
        <v>649</v>
      </c>
      <c r="N298" s="214">
        <v>7795.2</v>
      </c>
      <c r="O298" s="214"/>
      <c r="Q298" s="205">
        <v>10</v>
      </c>
      <c r="R298" s="106">
        <f t="shared" si="36"/>
        <v>64.951666666666668</v>
      </c>
      <c r="S298" s="207">
        <f t="shared" si="33"/>
        <v>7404.49</v>
      </c>
      <c r="T298" s="207">
        <f t="shared" si="37"/>
        <v>390.71000000000004</v>
      </c>
      <c r="U298" s="205">
        <v>6483</v>
      </c>
      <c r="V298" s="216"/>
      <c r="W298" s="207"/>
      <c r="X298" s="219">
        <f t="shared" si="35"/>
        <v>114</v>
      </c>
    </row>
    <row r="299" spans="1:24" s="205" customFormat="1" x14ac:dyDescent="0.25">
      <c r="A299" s="210" t="s">
        <v>1519</v>
      </c>
      <c r="B299" s="210" t="s">
        <v>1518</v>
      </c>
      <c r="C299" s="210"/>
      <c r="D299" s="210"/>
      <c r="E299" s="210"/>
      <c r="F299" s="210"/>
      <c r="G299" s="204" t="str">
        <f t="shared" si="34"/>
        <v>//</v>
      </c>
      <c r="H299" s="224"/>
      <c r="I299" s="224"/>
      <c r="J299" s="209"/>
      <c r="K299" s="210"/>
      <c r="L299" s="210"/>
      <c r="M299" s="210" t="s">
        <v>649</v>
      </c>
      <c r="N299" s="214">
        <v>1</v>
      </c>
      <c r="O299" s="214"/>
      <c r="Q299" s="205">
        <v>10</v>
      </c>
      <c r="R299" s="106">
        <f t="shared" si="36"/>
        <v>0</v>
      </c>
      <c r="S299" s="207">
        <v>0</v>
      </c>
      <c r="T299" s="207">
        <f t="shared" si="37"/>
        <v>1</v>
      </c>
      <c r="V299" s="216"/>
      <c r="W299" s="207"/>
      <c r="X299" s="219" t="e">
        <f t="shared" si="35"/>
        <v>#VALUE!</v>
      </c>
    </row>
    <row r="300" spans="1:24" s="205" customFormat="1" x14ac:dyDescent="0.25">
      <c r="A300" s="210" t="s">
        <v>1517</v>
      </c>
      <c r="B300" s="210" t="s">
        <v>1514</v>
      </c>
      <c r="C300" s="210"/>
      <c r="D300" s="210"/>
      <c r="E300" s="210"/>
      <c r="F300" s="210"/>
      <c r="G300" s="204" t="str">
        <f t="shared" si="34"/>
        <v>//</v>
      </c>
      <c r="H300" s="224"/>
      <c r="I300" s="224"/>
      <c r="J300" s="209"/>
      <c r="K300" s="210"/>
      <c r="L300" s="210"/>
      <c r="M300" s="210" t="s">
        <v>649</v>
      </c>
      <c r="N300" s="214">
        <v>1</v>
      </c>
      <c r="O300" s="214"/>
      <c r="Q300" s="205">
        <v>10</v>
      </c>
      <c r="R300" s="106">
        <f t="shared" si="36"/>
        <v>0</v>
      </c>
      <c r="S300" s="207">
        <v>0</v>
      </c>
      <c r="T300" s="207">
        <f t="shared" si="37"/>
        <v>1</v>
      </c>
      <c r="V300" s="216"/>
      <c r="W300" s="207"/>
      <c r="X300" s="219" t="e">
        <f t="shared" si="35"/>
        <v>#VALUE!</v>
      </c>
    </row>
    <row r="301" spans="1:24" s="205" customFormat="1" x14ac:dyDescent="0.25">
      <c r="A301" s="210" t="s">
        <v>1516</v>
      </c>
      <c r="B301" s="210" t="s">
        <v>1514</v>
      </c>
      <c r="C301" s="210"/>
      <c r="D301" s="210"/>
      <c r="E301" s="210"/>
      <c r="F301" s="210"/>
      <c r="G301" s="204" t="str">
        <f t="shared" si="34"/>
        <v>//</v>
      </c>
      <c r="H301" s="224"/>
      <c r="I301" s="224"/>
      <c r="J301" s="209"/>
      <c r="K301" s="210"/>
      <c r="L301" s="210"/>
      <c r="M301" s="210" t="s">
        <v>649</v>
      </c>
      <c r="N301" s="160">
        <v>1</v>
      </c>
      <c r="O301" s="160"/>
      <c r="Q301" s="205">
        <v>10</v>
      </c>
      <c r="R301" s="106">
        <f t="shared" si="36"/>
        <v>0</v>
      </c>
      <c r="S301" s="207">
        <v>0</v>
      </c>
      <c r="T301" s="207">
        <f t="shared" si="37"/>
        <v>1</v>
      </c>
      <c r="V301" s="216"/>
      <c r="W301" s="207"/>
      <c r="X301" s="219" t="e">
        <f t="shared" si="35"/>
        <v>#VALUE!</v>
      </c>
    </row>
    <row r="302" spans="1:24" s="205" customFormat="1" x14ac:dyDescent="0.25">
      <c r="A302" s="210" t="s">
        <v>1515</v>
      </c>
      <c r="B302" s="210" t="s">
        <v>1514</v>
      </c>
      <c r="C302" s="210"/>
      <c r="D302" s="210"/>
      <c r="E302" s="210"/>
      <c r="F302" s="210"/>
      <c r="G302" s="204" t="str">
        <f t="shared" si="34"/>
        <v>//</v>
      </c>
      <c r="H302" s="224"/>
      <c r="I302" s="224"/>
      <c r="J302" s="209"/>
      <c r="K302" s="210"/>
      <c r="L302" s="210"/>
      <c r="M302" s="210" t="s">
        <v>649</v>
      </c>
      <c r="N302" s="160">
        <v>1</v>
      </c>
      <c r="O302" s="160"/>
      <c r="Q302" s="205">
        <v>10</v>
      </c>
      <c r="R302" s="106">
        <f t="shared" si="36"/>
        <v>0</v>
      </c>
      <c r="S302" s="207">
        <v>0</v>
      </c>
      <c r="T302" s="207">
        <f t="shared" si="37"/>
        <v>1</v>
      </c>
      <c r="V302" s="216"/>
      <c r="W302" s="207"/>
      <c r="X302" s="219" t="e">
        <f t="shared" si="35"/>
        <v>#VALUE!</v>
      </c>
    </row>
    <row r="303" spans="1:24" s="205" customFormat="1" x14ac:dyDescent="0.25">
      <c r="A303" s="210" t="s">
        <v>1513</v>
      </c>
      <c r="B303" s="210" t="s">
        <v>1511</v>
      </c>
      <c r="C303" s="210"/>
      <c r="D303" s="210"/>
      <c r="E303" s="210"/>
      <c r="F303" s="210" t="s">
        <v>1180</v>
      </c>
      <c r="G303" s="204" t="str">
        <f t="shared" si="34"/>
        <v>20/9/2002</v>
      </c>
      <c r="H303" s="224">
        <v>20</v>
      </c>
      <c r="I303" s="224">
        <v>9</v>
      </c>
      <c r="J303" s="209">
        <v>2002</v>
      </c>
      <c r="K303" s="210" t="s">
        <v>30</v>
      </c>
      <c r="L303" s="210">
        <v>5446</v>
      </c>
      <c r="M303" s="210" t="s">
        <v>649</v>
      </c>
      <c r="N303" s="214">
        <v>3064.32</v>
      </c>
      <c r="O303" s="214" t="s">
        <v>1488</v>
      </c>
      <c r="Q303" s="205">
        <v>10</v>
      </c>
      <c r="R303" s="106">
        <f t="shared" si="36"/>
        <v>25.527666666666665</v>
      </c>
      <c r="S303" s="207">
        <f>X303*R303</f>
        <v>3063.3199999999997</v>
      </c>
      <c r="T303" s="207">
        <f t="shared" si="37"/>
        <v>1.0000000000004547</v>
      </c>
      <c r="U303" s="205">
        <v>877</v>
      </c>
      <c r="V303" s="216"/>
      <c r="W303" s="207"/>
      <c r="X303" s="219">
        <f t="shared" si="35"/>
        <v>120</v>
      </c>
    </row>
    <row r="304" spans="1:24" s="205" customFormat="1" x14ac:dyDescent="0.25">
      <c r="A304" s="210" t="s">
        <v>1512</v>
      </c>
      <c r="B304" s="210" t="s">
        <v>1511</v>
      </c>
      <c r="C304" s="210"/>
      <c r="D304" s="210"/>
      <c r="E304" s="210"/>
      <c r="F304" s="210"/>
      <c r="G304" s="204" t="str">
        <f t="shared" si="34"/>
        <v>//</v>
      </c>
      <c r="H304" s="224"/>
      <c r="I304" s="224"/>
      <c r="J304" s="209"/>
      <c r="K304" s="210"/>
      <c r="L304" s="210"/>
      <c r="M304" s="210" t="s">
        <v>649</v>
      </c>
      <c r="N304" s="214">
        <v>1</v>
      </c>
      <c r="O304" s="214"/>
      <c r="Q304" s="205">
        <v>10</v>
      </c>
      <c r="R304" s="106">
        <f t="shared" si="36"/>
        <v>0</v>
      </c>
      <c r="S304" s="207">
        <v>0</v>
      </c>
      <c r="T304" s="207">
        <f t="shared" si="37"/>
        <v>1</v>
      </c>
      <c r="V304" s="216"/>
      <c r="W304" s="207"/>
      <c r="X304" s="219" t="e">
        <f t="shared" si="35"/>
        <v>#VALUE!</v>
      </c>
    </row>
    <row r="305" spans="1:24" s="205" customFormat="1" x14ac:dyDescent="0.25">
      <c r="A305" s="210" t="s">
        <v>1510</v>
      </c>
      <c r="B305" s="210" t="s">
        <v>1509</v>
      </c>
      <c r="C305" s="210"/>
      <c r="D305" s="210"/>
      <c r="E305" s="210"/>
      <c r="F305" s="210" t="s">
        <v>1480</v>
      </c>
      <c r="G305" s="204" t="str">
        <f t="shared" si="34"/>
        <v>11/8/2003</v>
      </c>
      <c r="H305" s="224">
        <v>11</v>
      </c>
      <c r="I305" s="224">
        <v>8</v>
      </c>
      <c r="J305" s="209">
        <v>2003</v>
      </c>
      <c r="K305" s="210" t="s">
        <v>1266</v>
      </c>
      <c r="L305" s="210">
        <v>695</v>
      </c>
      <c r="M305" s="210" t="s">
        <v>649</v>
      </c>
      <c r="N305" s="214">
        <v>7195.5</v>
      </c>
      <c r="O305" s="214"/>
      <c r="Q305" s="205">
        <v>10</v>
      </c>
      <c r="R305" s="106">
        <f t="shared" si="36"/>
        <v>59.954166666666673</v>
      </c>
      <c r="S305" s="207">
        <f>X305*R305</f>
        <v>7194.5000000000009</v>
      </c>
      <c r="T305" s="207">
        <f t="shared" si="37"/>
        <v>0.99999999999909051</v>
      </c>
      <c r="U305" s="205">
        <v>2532</v>
      </c>
      <c r="V305" s="216"/>
      <c r="W305" s="207"/>
      <c r="X305" s="219">
        <f t="shared" si="35"/>
        <v>120</v>
      </c>
    </row>
    <row r="306" spans="1:24" s="205" customFormat="1" x14ac:dyDescent="0.25">
      <c r="A306" s="210" t="s">
        <v>1508</v>
      </c>
      <c r="B306" s="210" t="s">
        <v>1507</v>
      </c>
      <c r="C306" s="210"/>
      <c r="D306" s="210"/>
      <c r="E306" s="210"/>
      <c r="F306" s="210"/>
      <c r="G306" s="204" t="str">
        <f t="shared" si="34"/>
        <v>//</v>
      </c>
      <c r="H306" s="224"/>
      <c r="I306" s="224"/>
      <c r="J306" s="209"/>
      <c r="K306" s="210"/>
      <c r="L306" s="210"/>
      <c r="M306" s="210" t="s">
        <v>649</v>
      </c>
      <c r="N306" s="214">
        <v>1</v>
      </c>
      <c r="O306" s="214"/>
      <c r="Q306" s="205">
        <v>10</v>
      </c>
      <c r="R306" s="106">
        <f t="shared" si="36"/>
        <v>0</v>
      </c>
      <c r="S306" s="207">
        <v>0</v>
      </c>
      <c r="T306" s="207">
        <f t="shared" si="37"/>
        <v>1</v>
      </c>
      <c r="V306" s="216"/>
      <c r="W306" s="207"/>
      <c r="X306" s="219" t="e">
        <f t="shared" si="35"/>
        <v>#VALUE!</v>
      </c>
    </row>
    <row r="307" spans="1:24" s="205" customFormat="1" x14ac:dyDescent="0.25">
      <c r="A307" s="210" t="s">
        <v>1506</v>
      </c>
      <c r="B307" s="210" t="s">
        <v>1504</v>
      </c>
      <c r="C307" s="210"/>
      <c r="D307" s="210"/>
      <c r="E307" s="210"/>
      <c r="F307" s="210"/>
      <c r="G307" s="204" t="str">
        <f t="shared" si="34"/>
        <v>31/12/2003</v>
      </c>
      <c r="H307" s="224">
        <v>31</v>
      </c>
      <c r="I307" s="224">
        <v>12</v>
      </c>
      <c r="J307" s="209">
        <v>2003</v>
      </c>
      <c r="K307" s="210"/>
      <c r="L307" s="210"/>
      <c r="M307" s="210" t="s">
        <v>649</v>
      </c>
      <c r="N307" s="214">
        <v>3905</v>
      </c>
      <c r="O307" s="214"/>
      <c r="Q307" s="205">
        <v>10</v>
      </c>
      <c r="R307" s="106">
        <f t="shared" si="36"/>
        <v>32.533333333333331</v>
      </c>
      <c r="S307" s="207">
        <f>X307*R307</f>
        <v>3904</v>
      </c>
      <c r="T307" s="207">
        <f t="shared" si="37"/>
        <v>1</v>
      </c>
      <c r="V307" s="216"/>
      <c r="W307" s="207"/>
      <c r="X307" s="219">
        <f t="shared" si="35"/>
        <v>120</v>
      </c>
    </row>
    <row r="308" spans="1:24" s="205" customFormat="1" x14ac:dyDescent="0.25">
      <c r="A308" s="210" t="s">
        <v>1505</v>
      </c>
      <c r="B308" s="210" t="s">
        <v>1504</v>
      </c>
      <c r="C308" s="210"/>
      <c r="D308" s="210"/>
      <c r="E308" s="210"/>
      <c r="F308" s="210"/>
      <c r="G308" s="204" t="str">
        <f t="shared" si="34"/>
        <v>//</v>
      </c>
      <c r="H308" s="224"/>
      <c r="I308" s="224"/>
      <c r="J308" s="209"/>
      <c r="K308" s="210"/>
      <c r="L308" s="210"/>
      <c r="M308" s="210" t="s">
        <v>649</v>
      </c>
      <c r="N308" s="214">
        <v>1</v>
      </c>
      <c r="O308" s="214" t="s">
        <v>1358</v>
      </c>
      <c r="Q308" s="205">
        <v>10</v>
      </c>
      <c r="R308" s="106">
        <f t="shared" si="36"/>
        <v>0</v>
      </c>
      <c r="S308" s="207">
        <v>0</v>
      </c>
      <c r="T308" s="207">
        <f t="shared" si="37"/>
        <v>1</v>
      </c>
      <c r="V308" s="216"/>
      <c r="W308" s="207"/>
      <c r="X308" s="219" t="e">
        <f t="shared" si="35"/>
        <v>#VALUE!</v>
      </c>
    </row>
    <row r="309" spans="1:24" s="205" customFormat="1" x14ac:dyDescent="0.25">
      <c r="A309" s="210" t="s">
        <v>1503</v>
      </c>
      <c r="B309" s="210" t="s">
        <v>1501</v>
      </c>
      <c r="C309" s="210"/>
      <c r="D309" s="210"/>
      <c r="E309" s="210"/>
      <c r="F309" s="210" t="s">
        <v>1461</v>
      </c>
      <c r="G309" s="204" t="str">
        <f t="shared" si="34"/>
        <v>16/12/2003</v>
      </c>
      <c r="H309" s="224">
        <v>16</v>
      </c>
      <c r="I309" s="224">
        <v>12</v>
      </c>
      <c r="J309" s="209">
        <v>2003</v>
      </c>
      <c r="K309" s="210" t="s">
        <v>30</v>
      </c>
      <c r="L309" s="210">
        <v>5463</v>
      </c>
      <c r="M309" s="210" t="s">
        <v>649</v>
      </c>
      <c r="N309" s="214">
        <v>3440</v>
      </c>
      <c r="O309" s="214"/>
      <c r="Q309" s="205">
        <v>10</v>
      </c>
      <c r="R309" s="106">
        <f t="shared" si="36"/>
        <v>28.658333333333331</v>
      </c>
      <c r="S309" s="207">
        <f>X309*R309</f>
        <v>3439</v>
      </c>
      <c r="T309" s="207">
        <f t="shared" si="37"/>
        <v>1</v>
      </c>
      <c r="U309" s="205">
        <v>2894</v>
      </c>
      <c r="V309" s="216"/>
      <c r="W309" s="207"/>
      <c r="X309" s="219">
        <f t="shared" si="35"/>
        <v>120</v>
      </c>
    </row>
    <row r="310" spans="1:24" s="205" customFormat="1" x14ac:dyDescent="0.25">
      <c r="A310" s="210" t="s">
        <v>1502</v>
      </c>
      <c r="B310" s="210" t="s">
        <v>1501</v>
      </c>
      <c r="C310" s="210"/>
      <c r="D310" s="210"/>
      <c r="E310" s="210"/>
      <c r="F310" s="210" t="s">
        <v>1461</v>
      </c>
      <c r="G310" s="204" t="str">
        <f t="shared" si="34"/>
        <v>16/12/2003</v>
      </c>
      <c r="H310" s="224">
        <v>16</v>
      </c>
      <c r="I310" s="224">
        <v>12</v>
      </c>
      <c r="J310" s="209">
        <v>2003</v>
      </c>
      <c r="K310" s="210" t="s">
        <v>30</v>
      </c>
      <c r="L310" s="210">
        <v>5463</v>
      </c>
      <c r="M310" s="210" t="s">
        <v>649</v>
      </c>
      <c r="N310" s="214">
        <v>3440</v>
      </c>
      <c r="O310" s="214"/>
      <c r="Q310" s="205">
        <v>10</v>
      </c>
      <c r="R310" s="106">
        <f t="shared" si="36"/>
        <v>28.658333333333331</v>
      </c>
      <c r="S310" s="207">
        <f>X310*R310</f>
        <v>3439</v>
      </c>
      <c r="T310" s="207">
        <f t="shared" si="37"/>
        <v>1</v>
      </c>
      <c r="U310" s="205">
        <v>2894</v>
      </c>
      <c r="V310" s="216"/>
      <c r="W310" s="207"/>
      <c r="X310" s="219">
        <f t="shared" si="35"/>
        <v>120</v>
      </c>
    </row>
    <row r="311" spans="1:24" s="205" customFormat="1" x14ac:dyDescent="0.25">
      <c r="A311" s="210" t="s">
        <v>1500</v>
      </c>
      <c r="B311" s="210" t="s">
        <v>1499</v>
      </c>
      <c r="C311" s="210"/>
      <c r="D311" s="210"/>
      <c r="E311" s="210"/>
      <c r="F311" s="210" t="s">
        <v>1498</v>
      </c>
      <c r="G311" s="204" t="str">
        <f t="shared" ref="G311:G369" si="38">CONCATENATE(H311,"/",I311,"/",J311,)</f>
        <v>20/9/2002</v>
      </c>
      <c r="H311" s="224">
        <v>20</v>
      </c>
      <c r="I311" s="224">
        <v>9</v>
      </c>
      <c r="J311" s="209">
        <v>2002</v>
      </c>
      <c r="K311" s="210" t="s">
        <v>30</v>
      </c>
      <c r="L311" s="210">
        <v>5446</v>
      </c>
      <c r="M311" s="210" t="s">
        <v>649</v>
      </c>
      <c r="N311" s="214">
        <v>2525</v>
      </c>
      <c r="O311" s="214" t="s">
        <v>551</v>
      </c>
      <c r="Q311" s="205">
        <v>10</v>
      </c>
      <c r="R311" s="106">
        <f t="shared" ref="R311:R371" si="39">(((N311)-1)/10)/12</f>
        <v>21.033333333333335</v>
      </c>
      <c r="S311" s="207">
        <f>X311*R311</f>
        <v>2524</v>
      </c>
      <c r="T311" s="207">
        <f t="shared" si="37"/>
        <v>1</v>
      </c>
      <c r="U311" s="205">
        <v>877</v>
      </c>
      <c r="V311" s="216"/>
      <c r="W311" s="207"/>
      <c r="X311" s="219">
        <f t="shared" ref="X311:X369" si="40">IF((DATEDIF(G311,X$4,"m"))&gt;=120,120,(DATEDIF(G311,X$4,"m")))</f>
        <v>120</v>
      </c>
    </row>
    <row r="312" spans="1:24" s="205" customFormat="1" x14ac:dyDescent="0.25">
      <c r="A312" s="210" t="s">
        <v>1497</v>
      </c>
      <c r="B312" s="210" t="s">
        <v>1495</v>
      </c>
      <c r="C312" s="210"/>
      <c r="D312" s="210"/>
      <c r="E312" s="210"/>
      <c r="F312" s="210" t="s">
        <v>1180</v>
      </c>
      <c r="G312" s="204" t="str">
        <f t="shared" si="38"/>
        <v>6/11/2003</v>
      </c>
      <c r="H312" s="224">
        <v>6</v>
      </c>
      <c r="I312" s="224">
        <v>11</v>
      </c>
      <c r="J312" s="209">
        <v>2003</v>
      </c>
      <c r="K312" s="210" t="s">
        <v>30</v>
      </c>
      <c r="L312" s="210">
        <v>6502</v>
      </c>
      <c r="M312" s="210" t="s">
        <v>649</v>
      </c>
      <c r="N312" s="214">
        <v>3905</v>
      </c>
      <c r="O312" s="214" t="s">
        <v>1492</v>
      </c>
      <c r="Q312" s="205">
        <v>10</v>
      </c>
      <c r="R312" s="106">
        <f t="shared" si="39"/>
        <v>32.533333333333331</v>
      </c>
      <c r="S312" s="207">
        <f t="shared" ref="S312:S337" si="41">X312*R312</f>
        <v>3904</v>
      </c>
      <c r="T312" s="207">
        <f t="shared" ref="T312:T372" si="42">N312-S312</f>
        <v>1</v>
      </c>
      <c r="U312" s="205">
        <v>1559</v>
      </c>
      <c r="V312" s="216"/>
      <c r="W312" s="207"/>
      <c r="X312" s="219">
        <f t="shared" si="40"/>
        <v>120</v>
      </c>
    </row>
    <row r="313" spans="1:24" s="205" customFormat="1" x14ac:dyDescent="0.25">
      <c r="A313" s="210" t="s">
        <v>1496</v>
      </c>
      <c r="B313" s="210" t="s">
        <v>1495</v>
      </c>
      <c r="C313" s="210"/>
      <c r="D313" s="210"/>
      <c r="E313" s="210"/>
      <c r="F313" s="210" t="s">
        <v>1180</v>
      </c>
      <c r="G313" s="204" t="str">
        <f t="shared" si="38"/>
        <v>6/11/2003</v>
      </c>
      <c r="H313" s="224">
        <v>6</v>
      </c>
      <c r="I313" s="224">
        <v>11</v>
      </c>
      <c r="J313" s="209">
        <v>2003</v>
      </c>
      <c r="K313" s="210" t="s">
        <v>30</v>
      </c>
      <c r="L313" s="210">
        <v>6502</v>
      </c>
      <c r="M313" s="210" t="s">
        <v>649</v>
      </c>
      <c r="N313" s="214">
        <v>3905</v>
      </c>
      <c r="O313" s="214" t="s">
        <v>1492</v>
      </c>
      <c r="Q313" s="205">
        <v>10</v>
      </c>
      <c r="R313" s="106">
        <f t="shared" si="39"/>
        <v>32.533333333333331</v>
      </c>
      <c r="S313" s="207">
        <f t="shared" si="41"/>
        <v>3904</v>
      </c>
      <c r="T313" s="207">
        <f t="shared" si="42"/>
        <v>1</v>
      </c>
      <c r="U313" s="205">
        <v>1559</v>
      </c>
      <c r="V313" s="216"/>
      <c r="W313" s="207"/>
      <c r="X313" s="219">
        <f t="shared" si="40"/>
        <v>120</v>
      </c>
    </row>
    <row r="314" spans="1:24" s="205" customFormat="1" x14ac:dyDescent="0.25">
      <c r="A314" s="210" t="s">
        <v>1496</v>
      </c>
      <c r="B314" s="210" t="s">
        <v>1495</v>
      </c>
      <c r="C314" s="210"/>
      <c r="D314" s="210"/>
      <c r="E314" s="210"/>
      <c r="F314" s="210" t="s">
        <v>1180</v>
      </c>
      <c r="G314" s="204" t="str">
        <f t="shared" si="38"/>
        <v>6/11/2003</v>
      </c>
      <c r="H314" s="224">
        <v>6</v>
      </c>
      <c r="I314" s="224">
        <v>11</v>
      </c>
      <c r="J314" s="209">
        <v>2003</v>
      </c>
      <c r="K314" s="210" t="s">
        <v>30</v>
      </c>
      <c r="L314" s="210">
        <v>6502</v>
      </c>
      <c r="M314" s="210" t="s">
        <v>649</v>
      </c>
      <c r="N314" s="214">
        <v>3905</v>
      </c>
      <c r="O314" s="214" t="s">
        <v>1492</v>
      </c>
      <c r="Q314" s="205">
        <v>10</v>
      </c>
      <c r="R314" s="106">
        <f t="shared" si="39"/>
        <v>32.533333333333331</v>
      </c>
      <c r="S314" s="207">
        <f t="shared" si="41"/>
        <v>3904</v>
      </c>
      <c r="T314" s="207">
        <f t="shared" si="42"/>
        <v>1</v>
      </c>
      <c r="U314" s="205">
        <v>1559</v>
      </c>
      <c r="V314" s="216"/>
      <c r="W314" s="207"/>
      <c r="X314" s="219">
        <f t="shared" si="40"/>
        <v>120</v>
      </c>
    </row>
    <row r="315" spans="1:24" s="205" customFormat="1" x14ac:dyDescent="0.25">
      <c r="A315" s="210" t="s">
        <v>1494</v>
      </c>
      <c r="B315" s="210" t="s">
        <v>1493</v>
      </c>
      <c r="C315" s="210"/>
      <c r="D315" s="210"/>
      <c r="E315" s="210"/>
      <c r="F315" s="210" t="s">
        <v>1180</v>
      </c>
      <c r="G315" s="204" t="str">
        <f t="shared" si="38"/>
        <v>6/11/2003</v>
      </c>
      <c r="H315" s="224">
        <v>6</v>
      </c>
      <c r="I315" s="224">
        <v>11</v>
      </c>
      <c r="J315" s="209">
        <v>2003</v>
      </c>
      <c r="K315" s="210" t="s">
        <v>30</v>
      </c>
      <c r="L315" s="210">
        <v>6502</v>
      </c>
      <c r="M315" s="210" t="s">
        <v>649</v>
      </c>
      <c r="N315" s="160">
        <v>3905</v>
      </c>
      <c r="O315" s="160" t="s">
        <v>1492</v>
      </c>
      <c r="Q315" s="205">
        <v>10</v>
      </c>
      <c r="R315" s="106">
        <f t="shared" si="39"/>
        <v>32.533333333333331</v>
      </c>
      <c r="S315" s="207">
        <f t="shared" si="41"/>
        <v>3904</v>
      </c>
      <c r="T315" s="207">
        <f t="shared" si="42"/>
        <v>1</v>
      </c>
      <c r="U315" s="205">
        <v>1559</v>
      </c>
      <c r="V315" s="216"/>
      <c r="W315" s="207"/>
      <c r="X315" s="219">
        <f t="shared" si="40"/>
        <v>120</v>
      </c>
    </row>
    <row r="316" spans="1:24" s="205" customFormat="1" x14ac:dyDescent="0.25">
      <c r="A316" s="210" t="s">
        <v>1491</v>
      </c>
      <c r="B316" s="210" t="s">
        <v>1489</v>
      </c>
      <c r="C316" s="210"/>
      <c r="D316" s="210"/>
      <c r="E316" s="210"/>
      <c r="F316" s="210" t="s">
        <v>1180</v>
      </c>
      <c r="G316" s="204" t="str">
        <f t="shared" si="38"/>
        <v>6/11/2003</v>
      </c>
      <c r="H316" s="224">
        <v>6</v>
      </c>
      <c r="I316" s="224">
        <v>11</v>
      </c>
      <c r="J316" s="209">
        <v>2003</v>
      </c>
      <c r="K316" s="210" t="s">
        <v>30</v>
      </c>
      <c r="L316" s="210">
        <v>6502</v>
      </c>
      <c r="M316" s="210" t="s">
        <v>649</v>
      </c>
      <c r="N316" s="214">
        <v>3905</v>
      </c>
      <c r="O316" s="214"/>
      <c r="Q316" s="205">
        <v>10</v>
      </c>
      <c r="R316" s="106">
        <f t="shared" si="39"/>
        <v>32.533333333333331</v>
      </c>
      <c r="S316" s="207">
        <f t="shared" si="41"/>
        <v>3904</v>
      </c>
      <c r="T316" s="207">
        <f t="shared" si="42"/>
        <v>1</v>
      </c>
      <c r="U316" s="205">
        <v>1559</v>
      </c>
      <c r="V316" s="216"/>
      <c r="W316" s="207"/>
      <c r="X316" s="219">
        <f t="shared" si="40"/>
        <v>120</v>
      </c>
    </row>
    <row r="317" spans="1:24" s="205" customFormat="1" x14ac:dyDescent="0.25">
      <c r="A317" s="210" t="s">
        <v>1490</v>
      </c>
      <c r="B317" s="210" t="s">
        <v>1489</v>
      </c>
      <c r="C317" s="210"/>
      <c r="D317" s="210"/>
      <c r="E317" s="210"/>
      <c r="F317" s="210" t="s">
        <v>1180</v>
      </c>
      <c r="G317" s="204" t="str">
        <f t="shared" si="38"/>
        <v>6/11/2003</v>
      </c>
      <c r="H317" s="224">
        <v>6</v>
      </c>
      <c r="I317" s="224">
        <v>11</v>
      </c>
      <c r="J317" s="209">
        <v>2003</v>
      </c>
      <c r="K317" s="210" t="s">
        <v>30</v>
      </c>
      <c r="L317" s="210">
        <v>6502</v>
      </c>
      <c r="M317" s="210" t="s">
        <v>649</v>
      </c>
      <c r="N317" s="214">
        <v>3905</v>
      </c>
      <c r="O317" s="214" t="s">
        <v>1488</v>
      </c>
      <c r="Q317" s="205">
        <v>10</v>
      </c>
      <c r="R317" s="106">
        <f t="shared" si="39"/>
        <v>32.533333333333331</v>
      </c>
      <c r="S317" s="207">
        <f t="shared" si="41"/>
        <v>3904</v>
      </c>
      <c r="T317" s="207">
        <f t="shared" si="42"/>
        <v>1</v>
      </c>
      <c r="U317" s="205">
        <v>1559</v>
      </c>
      <c r="V317" s="216"/>
      <c r="W317" s="207"/>
      <c r="X317" s="219">
        <f t="shared" si="40"/>
        <v>120</v>
      </c>
    </row>
    <row r="318" spans="1:24" s="205" customFormat="1" x14ac:dyDescent="0.25">
      <c r="A318" s="210" t="s">
        <v>1487</v>
      </c>
      <c r="B318" s="210" t="str">
        <f>+B317</f>
        <v>Sillón Victoria C/B, Ajust, color negro</v>
      </c>
      <c r="C318" s="210"/>
      <c r="D318" s="210"/>
      <c r="E318" s="210"/>
      <c r="F318" s="210" t="str">
        <f>+F317</f>
        <v>Dominicana de Oficina, S.A.</v>
      </c>
      <c r="G318" s="204" t="str">
        <f t="shared" si="38"/>
        <v>6/11/2003</v>
      </c>
      <c r="H318" s="224">
        <v>6</v>
      </c>
      <c r="I318" s="224">
        <v>11</v>
      </c>
      <c r="J318" s="209">
        <v>2003</v>
      </c>
      <c r="K318" s="210" t="s">
        <v>30</v>
      </c>
      <c r="L318" s="210">
        <v>6502</v>
      </c>
      <c r="M318" s="210" t="s">
        <v>649</v>
      </c>
      <c r="N318" s="214">
        <v>3905</v>
      </c>
      <c r="O318" s="214"/>
      <c r="Q318" s="205">
        <v>10</v>
      </c>
      <c r="R318" s="106">
        <f t="shared" si="39"/>
        <v>32.533333333333331</v>
      </c>
      <c r="S318" s="207">
        <f t="shared" si="41"/>
        <v>3904</v>
      </c>
      <c r="T318" s="207">
        <f t="shared" si="42"/>
        <v>1</v>
      </c>
      <c r="U318" s="205">
        <v>1559</v>
      </c>
      <c r="V318" s="216"/>
      <c r="W318" s="207"/>
      <c r="X318" s="219">
        <f t="shared" si="40"/>
        <v>120</v>
      </c>
    </row>
    <row r="319" spans="1:24" s="205" customFormat="1" x14ac:dyDescent="0.25">
      <c r="A319" s="210" t="s">
        <v>1486</v>
      </c>
      <c r="B319" s="210" t="s">
        <v>1485</v>
      </c>
      <c r="C319" s="210"/>
      <c r="D319" s="210" t="s">
        <v>1481</v>
      </c>
      <c r="E319" s="210"/>
      <c r="F319" s="210" t="s">
        <v>1480</v>
      </c>
      <c r="G319" s="204" t="str">
        <f t="shared" si="38"/>
        <v>28/11/2003</v>
      </c>
      <c r="H319" s="224">
        <v>28</v>
      </c>
      <c r="I319" s="224">
        <v>11</v>
      </c>
      <c r="J319" s="209">
        <v>2003</v>
      </c>
      <c r="K319" s="210" t="s">
        <v>1266</v>
      </c>
      <c r="L319" s="210">
        <v>698</v>
      </c>
      <c r="M319" s="210" t="s">
        <v>649</v>
      </c>
      <c r="N319" s="214">
        <v>14500</v>
      </c>
      <c r="O319" s="214"/>
      <c r="Q319" s="205">
        <v>10</v>
      </c>
      <c r="R319" s="106">
        <f t="shared" si="39"/>
        <v>120.825</v>
      </c>
      <c r="S319" s="207">
        <f t="shared" si="41"/>
        <v>14499</v>
      </c>
      <c r="T319" s="207">
        <f t="shared" si="42"/>
        <v>1</v>
      </c>
      <c r="U319" s="205">
        <v>2534</v>
      </c>
      <c r="V319" s="216"/>
      <c r="W319" s="207"/>
      <c r="X319" s="219">
        <f t="shared" si="40"/>
        <v>120</v>
      </c>
    </row>
    <row r="320" spans="1:24" s="205" customFormat="1" x14ac:dyDescent="0.25">
      <c r="A320" s="210" t="s">
        <v>1484</v>
      </c>
      <c r="B320" s="210" t="s">
        <v>1482</v>
      </c>
      <c r="C320" s="210"/>
      <c r="D320" s="210" t="s">
        <v>1481</v>
      </c>
      <c r="E320" s="210"/>
      <c r="F320" s="210" t="s">
        <v>1480</v>
      </c>
      <c r="G320" s="204" t="str">
        <f t="shared" si="38"/>
        <v>28/11/2003</v>
      </c>
      <c r="H320" s="224">
        <v>28</v>
      </c>
      <c r="I320" s="224">
        <v>11</v>
      </c>
      <c r="J320" s="209">
        <v>2003</v>
      </c>
      <c r="K320" s="210" t="s">
        <v>1266</v>
      </c>
      <c r="L320" s="210">
        <v>698</v>
      </c>
      <c r="M320" s="210" t="s">
        <v>649</v>
      </c>
      <c r="N320" s="214">
        <v>7500</v>
      </c>
      <c r="O320" s="214" t="s">
        <v>1479</v>
      </c>
      <c r="Q320" s="205">
        <v>10</v>
      </c>
      <c r="R320" s="106">
        <f t="shared" si="39"/>
        <v>62.491666666666667</v>
      </c>
      <c r="S320" s="207">
        <f t="shared" si="41"/>
        <v>7499</v>
      </c>
      <c r="T320" s="207">
        <f t="shared" si="42"/>
        <v>1</v>
      </c>
      <c r="U320" s="205">
        <v>2534</v>
      </c>
      <c r="V320" s="216"/>
      <c r="W320" s="207"/>
      <c r="X320" s="219">
        <f t="shared" si="40"/>
        <v>120</v>
      </c>
    </row>
    <row r="321" spans="1:24" s="205" customFormat="1" x14ac:dyDescent="0.25">
      <c r="A321" s="210" t="s">
        <v>1483</v>
      </c>
      <c r="B321" s="210" t="s">
        <v>1482</v>
      </c>
      <c r="C321" s="210"/>
      <c r="D321" s="210" t="s">
        <v>1481</v>
      </c>
      <c r="E321" s="210"/>
      <c r="F321" s="210" t="s">
        <v>1480</v>
      </c>
      <c r="G321" s="204" t="str">
        <f t="shared" si="38"/>
        <v>28/11/2003</v>
      </c>
      <c r="H321" s="224">
        <v>28</v>
      </c>
      <c r="I321" s="224">
        <v>11</v>
      </c>
      <c r="J321" s="209">
        <v>2003</v>
      </c>
      <c r="K321" s="210" t="s">
        <v>1266</v>
      </c>
      <c r="L321" s="210">
        <v>698</v>
      </c>
      <c r="M321" s="210" t="s">
        <v>649</v>
      </c>
      <c r="N321" s="214">
        <v>7500</v>
      </c>
      <c r="O321" s="214" t="s">
        <v>1479</v>
      </c>
      <c r="Q321" s="205">
        <v>10</v>
      </c>
      <c r="R321" s="106">
        <f t="shared" si="39"/>
        <v>62.491666666666667</v>
      </c>
      <c r="S321" s="207">
        <f t="shared" si="41"/>
        <v>7499</v>
      </c>
      <c r="T321" s="207">
        <f t="shared" si="42"/>
        <v>1</v>
      </c>
      <c r="U321" s="205">
        <v>2534</v>
      </c>
      <c r="V321" s="216"/>
      <c r="W321" s="207"/>
      <c r="X321" s="219">
        <f t="shared" si="40"/>
        <v>120</v>
      </c>
    </row>
    <row r="322" spans="1:24" s="205" customFormat="1" x14ac:dyDescent="0.25">
      <c r="A322" s="210" t="s">
        <v>1478</v>
      </c>
      <c r="B322" s="210" t="s">
        <v>1477</v>
      </c>
      <c r="C322" s="210"/>
      <c r="D322" s="210"/>
      <c r="E322" s="210"/>
      <c r="F322" s="210" t="s">
        <v>1465</v>
      </c>
      <c r="G322" s="204" t="str">
        <f t="shared" si="38"/>
        <v>13/2/2004</v>
      </c>
      <c r="H322" s="224">
        <v>13</v>
      </c>
      <c r="I322" s="224">
        <v>2</v>
      </c>
      <c r="J322" s="209">
        <v>2004</v>
      </c>
      <c r="K322" s="210" t="s">
        <v>30</v>
      </c>
      <c r="L322" s="210">
        <v>4921</v>
      </c>
      <c r="M322" s="210" t="s">
        <v>649</v>
      </c>
      <c r="N322" s="160">
        <v>2661.79</v>
      </c>
      <c r="O322" s="160"/>
      <c r="Q322" s="205">
        <v>10</v>
      </c>
      <c r="R322" s="106">
        <f t="shared" si="39"/>
        <v>22.173249999999999</v>
      </c>
      <c r="S322" s="207">
        <f t="shared" si="41"/>
        <v>2660.79</v>
      </c>
      <c r="T322" s="207">
        <f t="shared" si="42"/>
        <v>1</v>
      </c>
      <c r="U322" s="205">
        <v>3249</v>
      </c>
      <c r="V322" s="216"/>
      <c r="W322" s="207"/>
      <c r="X322" s="219">
        <f t="shared" si="40"/>
        <v>120</v>
      </c>
    </row>
    <row r="323" spans="1:24" s="205" customFormat="1" x14ac:dyDescent="0.25">
      <c r="A323" s="210" t="s">
        <v>1476</v>
      </c>
      <c r="B323" s="210" t="str">
        <f>+B322</f>
        <v>Sistema Reclinable Neumático</v>
      </c>
      <c r="C323" s="210"/>
      <c r="D323" s="210"/>
      <c r="E323" s="210"/>
      <c r="F323" s="210" t="s">
        <v>1465</v>
      </c>
      <c r="G323" s="204" t="str">
        <f t="shared" si="38"/>
        <v>13/2/2004</v>
      </c>
      <c r="H323" s="224">
        <v>13</v>
      </c>
      <c r="I323" s="224">
        <v>2</v>
      </c>
      <c r="J323" s="209">
        <v>2004</v>
      </c>
      <c r="K323" s="210" t="s">
        <v>30</v>
      </c>
      <c r="L323" s="210">
        <v>4921</v>
      </c>
      <c r="M323" s="210" t="s">
        <v>649</v>
      </c>
      <c r="N323" s="160">
        <v>2661.79</v>
      </c>
      <c r="O323" s="160"/>
      <c r="Q323" s="205">
        <v>10</v>
      </c>
      <c r="R323" s="106">
        <f t="shared" si="39"/>
        <v>22.173249999999999</v>
      </c>
      <c r="S323" s="207">
        <f t="shared" si="41"/>
        <v>2660.79</v>
      </c>
      <c r="T323" s="207">
        <f t="shared" si="42"/>
        <v>1</v>
      </c>
      <c r="U323" s="230">
        <v>3249</v>
      </c>
      <c r="V323" s="216"/>
      <c r="W323" s="207"/>
      <c r="X323" s="219">
        <f t="shared" si="40"/>
        <v>120</v>
      </c>
    </row>
    <row r="324" spans="1:24" s="205" customFormat="1" x14ac:dyDescent="0.25">
      <c r="A324" s="210" t="s">
        <v>1475</v>
      </c>
      <c r="B324" s="210" t="s">
        <v>1474</v>
      </c>
      <c r="C324" s="210"/>
      <c r="D324" s="210">
        <f>+D323</f>
        <v>0</v>
      </c>
      <c r="E324" s="210"/>
      <c r="F324" s="210" t="s">
        <v>1473</v>
      </c>
      <c r="G324" s="204" t="str">
        <f t="shared" si="38"/>
        <v>10/10/2003</v>
      </c>
      <c r="H324" s="224">
        <v>10</v>
      </c>
      <c r="I324" s="224">
        <v>10</v>
      </c>
      <c r="J324" s="209">
        <v>2003</v>
      </c>
      <c r="K324" s="210" t="s">
        <v>30</v>
      </c>
      <c r="L324" s="210" t="s">
        <v>1472</v>
      </c>
      <c r="M324" s="210" t="s">
        <v>649</v>
      </c>
      <c r="N324" s="214">
        <v>20544</v>
      </c>
      <c r="O324" s="214"/>
      <c r="Q324" s="205">
        <v>10</v>
      </c>
      <c r="R324" s="106">
        <f t="shared" si="39"/>
        <v>171.19166666666669</v>
      </c>
      <c r="S324" s="207">
        <f t="shared" si="41"/>
        <v>20543.000000000004</v>
      </c>
      <c r="T324" s="207">
        <f t="shared" si="42"/>
        <v>0.99999999999636202</v>
      </c>
      <c r="U324" s="205">
        <v>2165</v>
      </c>
      <c r="V324" s="216"/>
      <c r="W324" s="207"/>
      <c r="X324" s="219">
        <f t="shared" si="40"/>
        <v>120</v>
      </c>
    </row>
    <row r="325" spans="1:24" s="205" customFormat="1" x14ac:dyDescent="0.25">
      <c r="A325" s="210" t="s">
        <v>1471</v>
      </c>
      <c r="B325" s="210" t="s">
        <v>1470</v>
      </c>
      <c r="C325" s="210"/>
      <c r="D325" s="210">
        <v>6251</v>
      </c>
      <c r="E325" s="210"/>
      <c r="F325" s="210" t="s">
        <v>1465</v>
      </c>
      <c r="G325" s="204" t="str">
        <f t="shared" si="38"/>
        <v>17/2/2004</v>
      </c>
      <c r="H325" s="224">
        <v>17</v>
      </c>
      <c r="I325" s="224">
        <v>2</v>
      </c>
      <c r="J325" s="209">
        <v>2004</v>
      </c>
      <c r="K325" s="210" t="s">
        <v>30</v>
      </c>
      <c r="L325" s="210">
        <v>4932</v>
      </c>
      <c r="M325" s="210" t="s">
        <v>649</v>
      </c>
      <c r="N325" s="160">
        <v>36550.080000000002</v>
      </c>
      <c r="O325" s="160"/>
      <c r="Q325" s="205">
        <v>10</v>
      </c>
      <c r="R325" s="106">
        <f t="shared" si="39"/>
        <v>304.57566666666668</v>
      </c>
      <c r="S325" s="207">
        <f t="shared" si="41"/>
        <v>36549.08</v>
      </c>
      <c r="T325" s="207">
        <f t="shared" si="42"/>
        <v>1</v>
      </c>
      <c r="U325" s="205">
        <v>3249</v>
      </c>
      <c r="V325" s="216"/>
      <c r="W325" s="207"/>
      <c r="X325" s="219">
        <f t="shared" si="40"/>
        <v>120</v>
      </c>
    </row>
    <row r="326" spans="1:24" s="205" customFormat="1" x14ac:dyDescent="0.25">
      <c r="A326" s="210" t="s">
        <v>1469</v>
      </c>
      <c r="B326" s="210" t="s">
        <v>1468</v>
      </c>
      <c r="C326" s="210"/>
      <c r="D326" s="210">
        <v>6251</v>
      </c>
      <c r="E326" s="210"/>
      <c r="F326" s="210" t="s">
        <v>1465</v>
      </c>
      <c r="G326" s="204" t="str">
        <f t="shared" si="38"/>
        <v>25/11/2003</v>
      </c>
      <c r="H326" s="224">
        <v>25</v>
      </c>
      <c r="I326" s="224">
        <v>11</v>
      </c>
      <c r="J326" s="209">
        <v>2003</v>
      </c>
      <c r="K326" s="210" t="s">
        <v>30</v>
      </c>
      <c r="L326" s="210" t="s">
        <v>1464</v>
      </c>
      <c r="M326" s="210" t="s">
        <v>649</v>
      </c>
      <c r="N326" s="160">
        <v>24864</v>
      </c>
      <c r="O326" s="225" t="s">
        <v>1467</v>
      </c>
      <c r="P326" s="233"/>
      <c r="Q326" s="205">
        <v>10</v>
      </c>
      <c r="R326" s="106">
        <f t="shared" si="39"/>
        <v>207.19166666666669</v>
      </c>
      <c r="S326" s="207">
        <f t="shared" si="41"/>
        <v>24863.000000000004</v>
      </c>
      <c r="T326" s="207">
        <f t="shared" si="42"/>
        <v>0.99999999999636202</v>
      </c>
      <c r="U326" s="205">
        <v>2504</v>
      </c>
      <c r="V326" s="216"/>
      <c r="W326" s="207"/>
      <c r="X326" s="219">
        <f t="shared" si="40"/>
        <v>120</v>
      </c>
    </row>
    <row r="327" spans="1:24" s="205" customFormat="1" x14ac:dyDescent="0.25">
      <c r="A327" s="210" t="s">
        <v>1466</v>
      </c>
      <c r="B327" s="210" t="str">
        <f>+B326</f>
        <v>Sofá para 2 personas tapizado en piel color negro</v>
      </c>
      <c r="C327" s="210"/>
      <c r="D327" s="210">
        <v>6251</v>
      </c>
      <c r="E327" s="210"/>
      <c r="F327" s="210" t="s">
        <v>1465</v>
      </c>
      <c r="G327" s="204" t="str">
        <f t="shared" si="38"/>
        <v>25/11/2003</v>
      </c>
      <c r="H327" s="224">
        <v>25</v>
      </c>
      <c r="I327" s="224">
        <v>11</v>
      </c>
      <c r="J327" s="209">
        <v>2003</v>
      </c>
      <c r="K327" s="210" t="s">
        <v>30</v>
      </c>
      <c r="L327" s="210" t="s">
        <v>1464</v>
      </c>
      <c r="M327" s="210" t="s">
        <v>649</v>
      </c>
      <c r="N327" s="160">
        <v>24864</v>
      </c>
      <c r="O327" s="160"/>
      <c r="P327" s="233"/>
      <c r="Q327" s="205">
        <v>10</v>
      </c>
      <c r="R327" s="106">
        <f t="shared" si="39"/>
        <v>207.19166666666669</v>
      </c>
      <c r="S327" s="207">
        <f t="shared" si="41"/>
        <v>24863.000000000004</v>
      </c>
      <c r="T327" s="207">
        <f t="shared" si="42"/>
        <v>0.99999999999636202</v>
      </c>
      <c r="U327" s="205">
        <v>2504</v>
      </c>
      <c r="V327" s="216"/>
      <c r="W327" s="207"/>
      <c r="X327" s="219">
        <f t="shared" si="40"/>
        <v>120</v>
      </c>
    </row>
    <row r="328" spans="1:24" s="205" customFormat="1" x14ac:dyDescent="0.25">
      <c r="A328" s="210" t="s">
        <v>1463</v>
      </c>
      <c r="B328" s="210" t="s">
        <v>1462</v>
      </c>
      <c r="C328" s="210"/>
      <c r="D328" s="210"/>
      <c r="E328" s="210"/>
      <c r="F328" s="210" t="s">
        <v>1461</v>
      </c>
      <c r="G328" s="204" t="str">
        <f t="shared" si="38"/>
        <v>26/11/2007</v>
      </c>
      <c r="H328" s="224">
        <v>26</v>
      </c>
      <c r="I328" s="224">
        <v>11</v>
      </c>
      <c r="J328" s="209">
        <v>2007</v>
      </c>
      <c r="K328" s="210" t="s">
        <v>1266</v>
      </c>
      <c r="L328" s="210">
        <v>1913</v>
      </c>
      <c r="M328" s="210" t="s">
        <v>649</v>
      </c>
      <c r="N328" s="214">
        <v>3990.4</v>
      </c>
      <c r="O328" s="214"/>
      <c r="Q328" s="205">
        <v>10</v>
      </c>
      <c r="R328" s="106">
        <f t="shared" si="39"/>
        <v>33.244999999999997</v>
      </c>
      <c r="S328" s="207">
        <f t="shared" si="41"/>
        <v>2825.8249999999998</v>
      </c>
      <c r="T328" s="207">
        <f t="shared" si="42"/>
        <v>1164.5750000000003</v>
      </c>
      <c r="U328" s="205">
        <v>10391</v>
      </c>
      <c r="V328" s="216"/>
      <c r="W328" s="207"/>
      <c r="X328" s="219">
        <f t="shared" si="40"/>
        <v>85</v>
      </c>
    </row>
    <row r="329" spans="1:24" s="205" customFormat="1" x14ac:dyDescent="0.25">
      <c r="A329" s="210" t="s">
        <v>1460</v>
      </c>
      <c r="B329" s="210" t="s">
        <v>1459</v>
      </c>
      <c r="C329" s="210"/>
      <c r="D329" s="210"/>
      <c r="E329" s="210"/>
      <c r="F329" s="210" t="s">
        <v>1453</v>
      </c>
      <c r="G329" s="204" t="str">
        <f t="shared" si="38"/>
        <v>23/12/2007</v>
      </c>
      <c r="H329" s="224">
        <v>23</v>
      </c>
      <c r="I329" s="224">
        <v>12</v>
      </c>
      <c r="J329" s="209">
        <v>2007</v>
      </c>
      <c r="K329" s="210" t="s">
        <v>30</v>
      </c>
      <c r="L329" s="209">
        <v>2</v>
      </c>
      <c r="M329" s="210" t="s">
        <v>649</v>
      </c>
      <c r="N329" s="214">
        <v>4060</v>
      </c>
      <c r="O329" s="214" t="s">
        <v>1179</v>
      </c>
      <c r="Q329" s="205">
        <v>10</v>
      </c>
      <c r="R329" s="106">
        <f t="shared" si="39"/>
        <v>33.824999999999996</v>
      </c>
      <c r="S329" s="207">
        <f t="shared" si="41"/>
        <v>2841.2999999999997</v>
      </c>
      <c r="T329" s="207">
        <f t="shared" si="42"/>
        <v>1218.7000000000003</v>
      </c>
      <c r="U329" s="205">
        <v>9257</v>
      </c>
      <c r="V329" s="216"/>
      <c r="W329" s="207"/>
      <c r="X329" s="219">
        <f t="shared" si="40"/>
        <v>84</v>
      </c>
    </row>
    <row r="330" spans="1:24" s="205" customFormat="1" x14ac:dyDescent="0.25">
      <c r="A330" s="210" t="s">
        <v>1458</v>
      </c>
      <c r="B330" s="210" t="s">
        <v>1456</v>
      </c>
      <c r="C330" s="210"/>
      <c r="D330" s="210"/>
      <c r="E330" s="210"/>
      <c r="F330" s="210" t="s">
        <v>1453</v>
      </c>
      <c r="G330" s="204" t="str">
        <f t="shared" si="38"/>
        <v>23/12/2007</v>
      </c>
      <c r="H330" s="224">
        <v>23</v>
      </c>
      <c r="I330" s="224">
        <v>12</v>
      </c>
      <c r="J330" s="209">
        <v>2007</v>
      </c>
      <c r="K330" s="210" t="s">
        <v>30</v>
      </c>
      <c r="L330" s="209">
        <v>2</v>
      </c>
      <c r="M330" s="210" t="s">
        <v>649</v>
      </c>
      <c r="N330" s="160">
        <v>4872</v>
      </c>
      <c r="O330" s="225" t="s">
        <v>1179</v>
      </c>
      <c r="Q330" s="205">
        <v>10</v>
      </c>
      <c r="R330" s="106">
        <f t="shared" si="39"/>
        <v>40.591666666666669</v>
      </c>
      <c r="S330" s="207">
        <f t="shared" si="41"/>
        <v>3409.7000000000003</v>
      </c>
      <c r="T330" s="207">
        <f t="shared" si="42"/>
        <v>1462.2999999999997</v>
      </c>
      <c r="U330" s="205">
        <v>9257</v>
      </c>
      <c r="V330" s="216"/>
      <c r="W330" s="207"/>
      <c r="X330" s="219">
        <f t="shared" si="40"/>
        <v>84</v>
      </c>
    </row>
    <row r="331" spans="1:24" s="205" customFormat="1" x14ac:dyDescent="0.25">
      <c r="A331" s="210" t="s">
        <v>1457</v>
      </c>
      <c r="B331" s="210" t="s">
        <v>1456</v>
      </c>
      <c r="C331" s="210"/>
      <c r="D331" s="210"/>
      <c r="E331" s="210"/>
      <c r="F331" s="210" t="s">
        <v>1453</v>
      </c>
      <c r="G331" s="204" t="str">
        <f t="shared" si="38"/>
        <v>23/12/2007</v>
      </c>
      <c r="H331" s="224">
        <v>23</v>
      </c>
      <c r="I331" s="224">
        <v>12</v>
      </c>
      <c r="J331" s="209">
        <v>2007</v>
      </c>
      <c r="K331" s="210" t="s">
        <v>30</v>
      </c>
      <c r="L331" s="209">
        <v>2</v>
      </c>
      <c r="M331" s="210" t="s">
        <v>649</v>
      </c>
      <c r="N331" s="160">
        <v>4872</v>
      </c>
      <c r="O331" s="225" t="s">
        <v>1179</v>
      </c>
      <c r="Q331" s="205">
        <v>10</v>
      </c>
      <c r="R331" s="106">
        <f t="shared" si="39"/>
        <v>40.591666666666669</v>
      </c>
      <c r="S331" s="207">
        <f t="shared" si="41"/>
        <v>3409.7000000000003</v>
      </c>
      <c r="T331" s="207">
        <f t="shared" si="42"/>
        <v>1462.2999999999997</v>
      </c>
      <c r="U331" s="205">
        <v>9257</v>
      </c>
      <c r="V331" s="216"/>
      <c r="W331" s="207"/>
      <c r="X331" s="219">
        <f t="shared" si="40"/>
        <v>84</v>
      </c>
    </row>
    <row r="332" spans="1:24" s="205" customFormat="1" x14ac:dyDescent="0.25">
      <c r="A332" s="210" t="s">
        <v>1455</v>
      </c>
      <c r="B332" s="210" t="s">
        <v>1454</v>
      </c>
      <c r="C332" s="210"/>
      <c r="D332" s="210"/>
      <c r="E332" s="210"/>
      <c r="F332" s="210" t="s">
        <v>1453</v>
      </c>
      <c r="G332" s="204" t="str">
        <f t="shared" si="38"/>
        <v>23/12/2007</v>
      </c>
      <c r="H332" s="224">
        <v>23</v>
      </c>
      <c r="I332" s="224">
        <v>12</v>
      </c>
      <c r="J332" s="209">
        <v>2007</v>
      </c>
      <c r="K332" s="210" t="s">
        <v>30</v>
      </c>
      <c r="L332" s="209">
        <v>2</v>
      </c>
      <c r="M332" s="210" t="s">
        <v>649</v>
      </c>
      <c r="N332" s="160">
        <v>5336</v>
      </c>
      <c r="O332" s="160"/>
      <c r="Q332" s="205">
        <v>10</v>
      </c>
      <c r="R332" s="106">
        <f t="shared" si="39"/>
        <v>44.458333333333336</v>
      </c>
      <c r="S332" s="207">
        <f t="shared" si="41"/>
        <v>3734.5</v>
      </c>
      <c r="T332" s="207">
        <f t="shared" si="42"/>
        <v>1601.5</v>
      </c>
      <c r="U332" s="205">
        <v>9257</v>
      </c>
      <c r="V332" s="216"/>
      <c r="W332" s="207"/>
      <c r="X332" s="219">
        <f t="shared" si="40"/>
        <v>84</v>
      </c>
    </row>
    <row r="333" spans="1:24" s="205" customFormat="1" x14ac:dyDescent="0.25">
      <c r="A333" s="210" t="s">
        <v>1452</v>
      </c>
      <c r="B333" s="210" t="s">
        <v>1451</v>
      </c>
      <c r="C333" s="210"/>
      <c r="D333" s="210"/>
      <c r="E333" s="210"/>
      <c r="F333" s="210" t="s">
        <v>1448</v>
      </c>
      <c r="G333" s="204" t="str">
        <f t="shared" si="38"/>
        <v>19/3/2007</v>
      </c>
      <c r="H333" s="224">
        <v>19</v>
      </c>
      <c r="I333" s="224">
        <v>3</v>
      </c>
      <c r="J333" s="209">
        <v>2007</v>
      </c>
      <c r="K333" s="210" t="s">
        <v>30</v>
      </c>
      <c r="L333" s="210">
        <v>12</v>
      </c>
      <c r="M333" s="210" t="s">
        <v>649</v>
      </c>
      <c r="N333" s="160">
        <v>4176</v>
      </c>
      <c r="O333" s="160"/>
      <c r="Q333" s="205">
        <v>10</v>
      </c>
      <c r="R333" s="106">
        <f t="shared" si="39"/>
        <v>34.791666666666664</v>
      </c>
      <c r="S333" s="207">
        <f t="shared" si="41"/>
        <v>3235.625</v>
      </c>
      <c r="T333" s="207">
        <f t="shared" si="42"/>
        <v>940.375</v>
      </c>
      <c r="U333" s="205">
        <v>9493</v>
      </c>
      <c r="V333" s="216"/>
      <c r="W333" s="207"/>
      <c r="X333" s="219">
        <f t="shared" si="40"/>
        <v>93</v>
      </c>
    </row>
    <row r="334" spans="1:24" s="205" customFormat="1" x14ac:dyDescent="0.25">
      <c r="A334" s="210" t="s">
        <v>1450</v>
      </c>
      <c r="B334" s="210" t="s">
        <v>1449</v>
      </c>
      <c r="C334" s="210"/>
      <c r="D334" s="210"/>
      <c r="E334" s="210"/>
      <c r="F334" s="210" t="s">
        <v>1448</v>
      </c>
      <c r="G334" s="204" t="str">
        <f t="shared" si="38"/>
        <v>19/3/2007</v>
      </c>
      <c r="H334" s="224">
        <v>19</v>
      </c>
      <c r="I334" s="224">
        <v>3</v>
      </c>
      <c r="J334" s="209">
        <v>2007</v>
      </c>
      <c r="K334" s="210" t="s">
        <v>30</v>
      </c>
      <c r="L334" s="210">
        <v>12</v>
      </c>
      <c r="M334" s="210" t="s">
        <v>649</v>
      </c>
      <c r="N334" s="160">
        <v>5336</v>
      </c>
      <c r="O334" s="160"/>
      <c r="Q334" s="205">
        <v>10</v>
      </c>
      <c r="R334" s="106">
        <f t="shared" si="39"/>
        <v>44.458333333333336</v>
      </c>
      <c r="S334" s="207">
        <f t="shared" si="41"/>
        <v>4134.625</v>
      </c>
      <c r="T334" s="207">
        <f t="shared" si="42"/>
        <v>1201.375</v>
      </c>
      <c r="U334" s="205">
        <v>9493</v>
      </c>
      <c r="V334" s="216"/>
      <c r="W334" s="207"/>
      <c r="X334" s="219">
        <f t="shared" si="40"/>
        <v>93</v>
      </c>
    </row>
    <row r="335" spans="1:24" s="205" customFormat="1" x14ac:dyDescent="0.25">
      <c r="A335" s="210" t="s">
        <v>1447</v>
      </c>
      <c r="B335" s="193" t="s">
        <v>1445</v>
      </c>
      <c r="C335" s="210" t="s">
        <v>744</v>
      </c>
      <c r="D335" s="210"/>
      <c r="E335" s="210"/>
      <c r="F335" s="210" t="s">
        <v>1444</v>
      </c>
      <c r="G335" s="204" t="str">
        <f t="shared" si="38"/>
        <v>27/9/2006</v>
      </c>
      <c r="H335" s="224">
        <v>27</v>
      </c>
      <c r="I335" s="224">
        <v>9</v>
      </c>
      <c r="J335" s="209">
        <v>2006</v>
      </c>
      <c r="K335" s="210" t="s">
        <v>1266</v>
      </c>
      <c r="L335" s="210">
        <v>1642</v>
      </c>
      <c r="M335" s="210" t="s">
        <v>649</v>
      </c>
      <c r="N335" s="214">
        <v>3280</v>
      </c>
      <c r="O335" s="214" t="s">
        <v>897</v>
      </c>
      <c r="Q335" s="205">
        <v>10</v>
      </c>
      <c r="R335" s="106">
        <f t="shared" si="39"/>
        <v>27.324999999999999</v>
      </c>
      <c r="S335" s="207">
        <f t="shared" si="41"/>
        <v>2705.1749999999997</v>
      </c>
      <c r="T335" s="207">
        <f t="shared" si="42"/>
        <v>574.82500000000027</v>
      </c>
      <c r="U335" s="205">
        <v>8740</v>
      </c>
      <c r="V335" s="216"/>
      <c r="W335" s="207"/>
      <c r="X335" s="219">
        <f t="shared" si="40"/>
        <v>99</v>
      </c>
    </row>
    <row r="336" spans="1:24" s="205" customFormat="1" x14ac:dyDescent="0.25">
      <c r="A336" s="210" t="s">
        <v>1446</v>
      </c>
      <c r="B336" s="193" t="s">
        <v>1445</v>
      </c>
      <c r="C336" s="210" t="s">
        <v>744</v>
      </c>
      <c r="D336" s="210"/>
      <c r="E336" s="210"/>
      <c r="F336" s="210" t="s">
        <v>1444</v>
      </c>
      <c r="G336" s="204" t="str">
        <f t="shared" si="38"/>
        <v>27/9/2006</v>
      </c>
      <c r="H336" s="224">
        <v>27</v>
      </c>
      <c r="I336" s="224">
        <v>9</v>
      </c>
      <c r="J336" s="209">
        <v>2006</v>
      </c>
      <c r="K336" s="210" t="s">
        <v>1266</v>
      </c>
      <c r="L336" s="210">
        <v>1642</v>
      </c>
      <c r="M336" s="210" t="s">
        <v>649</v>
      </c>
      <c r="N336" s="214">
        <v>3280</v>
      </c>
      <c r="O336" s="214" t="s">
        <v>1316</v>
      </c>
      <c r="Q336" s="205">
        <v>10</v>
      </c>
      <c r="R336" s="106">
        <f t="shared" si="39"/>
        <v>27.324999999999999</v>
      </c>
      <c r="S336" s="207">
        <f t="shared" si="41"/>
        <v>2705.1749999999997</v>
      </c>
      <c r="T336" s="207">
        <f t="shared" si="42"/>
        <v>574.82500000000027</v>
      </c>
      <c r="U336" s="205">
        <v>8740</v>
      </c>
      <c r="V336" s="216"/>
      <c r="W336" s="207"/>
      <c r="X336" s="219">
        <f t="shared" si="40"/>
        <v>99</v>
      </c>
    </row>
    <row r="337" spans="1:24" s="205" customFormat="1" x14ac:dyDescent="0.25">
      <c r="A337" s="210" t="s">
        <v>1443</v>
      </c>
      <c r="B337" s="210" t="s">
        <v>1438</v>
      </c>
      <c r="C337" s="210" t="s">
        <v>744</v>
      </c>
      <c r="D337" s="210" t="s">
        <v>1442</v>
      </c>
      <c r="E337" s="210"/>
      <c r="F337" s="210" t="s">
        <v>1441</v>
      </c>
      <c r="G337" s="204" t="str">
        <f t="shared" si="38"/>
        <v>25/8/2005</v>
      </c>
      <c r="H337" s="224">
        <v>25</v>
      </c>
      <c r="I337" s="224">
        <v>8</v>
      </c>
      <c r="J337" s="209">
        <v>2005</v>
      </c>
      <c r="K337" s="210" t="s">
        <v>30</v>
      </c>
      <c r="L337" s="210">
        <v>46123</v>
      </c>
      <c r="M337" s="210" t="s">
        <v>649</v>
      </c>
      <c r="N337" s="214">
        <v>3915</v>
      </c>
      <c r="O337" s="214"/>
      <c r="Q337" s="205">
        <v>10</v>
      </c>
      <c r="R337" s="106">
        <f t="shared" si="39"/>
        <v>32.616666666666667</v>
      </c>
      <c r="S337" s="207">
        <f t="shared" si="41"/>
        <v>3653.0666666666666</v>
      </c>
      <c r="T337" s="207">
        <f t="shared" si="42"/>
        <v>261.93333333333339</v>
      </c>
      <c r="U337" s="205">
        <v>6898</v>
      </c>
      <c r="V337" s="216"/>
      <c r="W337" s="207"/>
      <c r="X337" s="219">
        <f t="shared" si="40"/>
        <v>112</v>
      </c>
    </row>
    <row r="338" spans="1:24" s="205" customFormat="1" x14ac:dyDescent="0.25">
      <c r="A338" s="210" t="s">
        <v>1440</v>
      </c>
      <c r="B338" s="210" t="s">
        <v>1438</v>
      </c>
      <c r="C338" s="210" t="s">
        <v>1437</v>
      </c>
      <c r="D338" s="210"/>
      <c r="E338" s="210"/>
      <c r="F338" s="210"/>
      <c r="G338" s="204" t="str">
        <f t="shared" si="38"/>
        <v>//</v>
      </c>
      <c r="H338" s="224"/>
      <c r="I338" s="224"/>
      <c r="J338" s="209"/>
      <c r="K338" s="210"/>
      <c r="L338" s="209"/>
      <c r="M338" s="210" t="s">
        <v>649</v>
      </c>
      <c r="N338" s="214">
        <v>1</v>
      </c>
      <c r="O338" s="214"/>
      <c r="Q338" s="205">
        <v>10</v>
      </c>
      <c r="R338" s="106">
        <f t="shared" si="39"/>
        <v>0</v>
      </c>
      <c r="S338" s="207">
        <v>0</v>
      </c>
      <c r="T338" s="207">
        <f t="shared" si="42"/>
        <v>1</v>
      </c>
      <c r="V338" s="216"/>
      <c r="W338" s="207"/>
      <c r="X338" s="219" t="e">
        <f t="shared" si="40"/>
        <v>#VALUE!</v>
      </c>
    </row>
    <row r="339" spans="1:24" s="205" customFormat="1" x14ac:dyDescent="0.25">
      <c r="A339" s="210" t="s">
        <v>1439</v>
      </c>
      <c r="B339" s="210" t="s">
        <v>1438</v>
      </c>
      <c r="C339" s="210" t="s">
        <v>1437</v>
      </c>
      <c r="D339" s="210"/>
      <c r="E339" s="210"/>
      <c r="F339" s="210"/>
      <c r="G339" s="204" t="str">
        <f t="shared" si="38"/>
        <v>//</v>
      </c>
      <c r="H339" s="224"/>
      <c r="I339" s="224"/>
      <c r="J339" s="209"/>
      <c r="K339" s="210"/>
      <c r="L339" s="209"/>
      <c r="M339" s="210" t="s">
        <v>649</v>
      </c>
      <c r="N339" s="214">
        <v>1</v>
      </c>
      <c r="O339" s="214"/>
      <c r="Q339" s="205">
        <v>10</v>
      </c>
      <c r="R339" s="106">
        <f t="shared" si="39"/>
        <v>0</v>
      </c>
      <c r="S339" s="207">
        <v>0</v>
      </c>
      <c r="T339" s="207">
        <f t="shared" si="42"/>
        <v>1</v>
      </c>
      <c r="V339" s="216"/>
      <c r="W339" s="207"/>
      <c r="X339" s="219" t="e">
        <f t="shared" si="40"/>
        <v>#VALUE!</v>
      </c>
    </row>
    <row r="340" spans="1:24" s="205" customFormat="1" x14ac:dyDescent="0.25">
      <c r="A340" s="210" t="s">
        <v>1436</v>
      </c>
      <c r="B340" s="210" t="s">
        <v>1435</v>
      </c>
      <c r="C340" s="210" t="s">
        <v>1434</v>
      </c>
      <c r="D340" s="210" t="s">
        <v>1433</v>
      </c>
      <c r="E340" s="210"/>
      <c r="F340" s="210" t="s">
        <v>98</v>
      </c>
      <c r="G340" s="204" t="str">
        <f t="shared" si="38"/>
        <v>11/11/2004</v>
      </c>
      <c r="H340" s="224">
        <v>11</v>
      </c>
      <c r="I340" s="224">
        <v>11</v>
      </c>
      <c r="J340" s="209">
        <v>2004</v>
      </c>
      <c r="K340" s="210" t="s">
        <v>30</v>
      </c>
      <c r="L340" s="209" t="s">
        <v>1432</v>
      </c>
      <c r="M340" s="210" t="s">
        <v>649</v>
      </c>
      <c r="N340" s="214">
        <v>80590</v>
      </c>
      <c r="O340" s="214"/>
      <c r="Q340" s="205">
        <v>10</v>
      </c>
      <c r="R340" s="106">
        <f t="shared" si="39"/>
        <v>671.57499999999993</v>
      </c>
      <c r="S340" s="207">
        <f>X340*R340</f>
        <v>80588.999999999985</v>
      </c>
      <c r="T340" s="207">
        <f t="shared" si="42"/>
        <v>1.0000000000145519</v>
      </c>
      <c r="U340" s="205">
        <v>5145</v>
      </c>
      <c r="V340" s="216"/>
      <c r="W340" s="207"/>
      <c r="X340" s="219">
        <f t="shared" si="40"/>
        <v>120</v>
      </c>
    </row>
    <row r="341" spans="1:24" s="205" customFormat="1" x14ac:dyDescent="0.25">
      <c r="A341" s="210" t="s">
        <v>1431</v>
      </c>
      <c r="B341" s="210" t="s">
        <v>1430</v>
      </c>
      <c r="C341" s="210" t="s">
        <v>1420</v>
      </c>
      <c r="D341" s="210" t="s">
        <v>1429</v>
      </c>
      <c r="E341" s="210">
        <v>63120112169</v>
      </c>
      <c r="F341" s="210"/>
      <c r="G341" s="204" t="str">
        <f t="shared" si="38"/>
        <v>//</v>
      </c>
      <c r="H341" s="224"/>
      <c r="I341" s="224"/>
      <c r="J341" s="209"/>
      <c r="K341" s="210"/>
      <c r="L341" s="209"/>
      <c r="M341" s="210" t="s">
        <v>649</v>
      </c>
      <c r="N341" s="214">
        <v>1</v>
      </c>
      <c r="O341" s="214" t="s">
        <v>1428</v>
      </c>
      <c r="Q341" s="205">
        <v>10</v>
      </c>
      <c r="R341" s="106">
        <f t="shared" si="39"/>
        <v>0</v>
      </c>
      <c r="S341" s="207">
        <v>0</v>
      </c>
      <c r="T341" s="207">
        <f t="shared" si="42"/>
        <v>1</v>
      </c>
      <c r="V341" s="216"/>
      <c r="W341" s="207"/>
      <c r="X341" s="219" t="e">
        <f t="shared" si="40"/>
        <v>#VALUE!</v>
      </c>
    </row>
    <row r="342" spans="1:24" s="205" customFormat="1" x14ac:dyDescent="0.25">
      <c r="A342" s="210" t="s">
        <v>1427</v>
      </c>
      <c r="B342" s="210" t="s">
        <v>1424</v>
      </c>
      <c r="C342" s="210" t="s">
        <v>1373</v>
      </c>
      <c r="D342" s="210"/>
      <c r="E342" s="210"/>
      <c r="F342" s="210" t="s">
        <v>1423</v>
      </c>
      <c r="G342" s="204" t="str">
        <f t="shared" si="38"/>
        <v>18/12/2007</v>
      </c>
      <c r="H342" s="224">
        <v>18</v>
      </c>
      <c r="I342" s="224">
        <v>12</v>
      </c>
      <c r="J342" s="209">
        <v>2007</v>
      </c>
      <c r="K342" s="210" t="s">
        <v>1266</v>
      </c>
      <c r="L342" s="210">
        <v>1936</v>
      </c>
      <c r="M342" s="210" t="s">
        <v>649</v>
      </c>
      <c r="N342" s="160">
        <v>4995</v>
      </c>
      <c r="O342" s="160" t="s">
        <v>1426</v>
      </c>
      <c r="Q342" s="205">
        <v>10</v>
      </c>
      <c r="R342" s="106">
        <f t="shared" si="39"/>
        <v>41.616666666666667</v>
      </c>
      <c r="S342" s="207">
        <f>X342*R342</f>
        <v>3495.8</v>
      </c>
      <c r="T342" s="207">
        <f t="shared" si="42"/>
        <v>1499.1999999999998</v>
      </c>
      <c r="U342" s="205">
        <v>98</v>
      </c>
      <c r="V342" s="216"/>
      <c r="W342" s="207"/>
      <c r="X342" s="219">
        <f t="shared" si="40"/>
        <v>84</v>
      </c>
    </row>
    <row r="343" spans="1:24" s="205" customFormat="1" x14ac:dyDescent="0.25">
      <c r="A343" s="210" t="s">
        <v>1425</v>
      </c>
      <c r="B343" s="210" t="s">
        <v>1424</v>
      </c>
      <c r="C343" s="210" t="s">
        <v>1373</v>
      </c>
      <c r="D343" s="210"/>
      <c r="E343" s="210"/>
      <c r="F343" s="210" t="s">
        <v>1423</v>
      </c>
      <c r="G343" s="204" t="str">
        <f t="shared" si="38"/>
        <v>18/12/2007</v>
      </c>
      <c r="H343" s="224">
        <v>18</v>
      </c>
      <c r="I343" s="224">
        <v>12</v>
      </c>
      <c r="J343" s="209">
        <v>2007</v>
      </c>
      <c r="K343" s="210" t="s">
        <v>1266</v>
      </c>
      <c r="L343" s="210">
        <v>1936</v>
      </c>
      <c r="M343" s="210" t="s">
        <v>649</v>
      </c>
      <c r="N343" s="160">
        <v>6095</v>
      </c>
      <c r="O343" s="160"/>
      <c r="Q343" s="205">
        <v>10</v>
      </c>
      <c r="R343" s="106">
        <f t="shared" si="39"/>
        <v>50.783333333333331</v>
      </c>
      <c r="S343" s="207">
        <f>X343*R343</f>
        <v>4265.8</v>
      </c>
      <c r="T343" s="207">
        <f t="shared" si="42"/>
        <v>1829.1999999999998</v>
      </c>
      <c r="U343" s="205">
        <v>98</v>
      </c>
      <c r="V343" s="216"/>
      <c r="W343" s="207"/>
      <c r="X343" s="219">
        <f t="shared" si="40"/>
        <v>84</v>
      </c>
    </row>
    <row r="344" spans="1:24" s="205" customFormat="1" x14ac:dyDescent="0.25">
      <c r="A344" s="210" t="s">
        <v>1422</v>
      </c>
      <c r="B344" s="193" t="s">
        <v>1421</v>
      </c>
      <c r="C344" s="210" t="s">
        <v>1420</v>
      </c>
      <c r="D344" s="210" t="s">
        <v>1419</v>
      </c>
      <c r="E344" s="210">
        <v>63120111230</v>
      </c>
      <c r="F344" s="210" t="s">
        <v>1334</v>
      </c>
      <c r="G344" s="204" t="str">
        <f t="shared" si="38"/>
        <v>2/8/2003</v>
      </c>
      <c r="H344" s="224">
        <v>2</v>
      </c>
      <c r="I344" s="224">
        <v>8</v>
      </c>
      <c r="J344" s="209">
        <v>2003</v>
      </c>
      <c r="K344" s="210" t="s">
        <v>56</v>
      </c>
      <c r="L344" s="210">
        <v>987</v>
      </c>
      <c r="M344" s="210" t="s">
        <v>649</v>
      </c>
      <c r="N344" s="214">
        <v>4503.91</v>
      </c>
      <c r="O344" s="214" t="s">
        <v>1316</v>
      </c>
      <c r="Q344" s="205">
        <v>10</v>
      </c>
      <c r="R344" s="106">
        <f t="shared" si="39"/>
        <v>37.524250000000002</v>
      </c>
      <c r="S344" s="207">
        <f>X344*R344</f>
        <v>4502.91</v>
      </c>
      <c r="T344" s="207">
        <f t="shared" si="42"/>
        <v>1</v>
      </c>
      <c r="U344" s="230" t="s">
        <v>1418</v>
      </c>
      <c r="V344" s="216"/>
      <c r="W344" s="207"/>
      <c r="X344" s="219">
        <f t="shared" si="40"/>
        <v>120</v>
      </c>
    </row>
    <row r="345" spans="1:24" s="205" customFormat="1" x14ac:dyDescent="0.25">
      <c r="A345" s="210" t="s">
        <v>1417</v>
      </c>
      <c r="B345" s="210" t="s">
        <v>1416</v>
      </c>
      <c r="C345" s="210" t="s">
        <v>1415</v>
      </c>
      <c r="D345" s="210"/>
      <c r="E345" s="210"/>
      <c r="F345" s="210" t="s">
        <v>1217</v>
      </c>
      <c r="G345" s="204" t="str">
        <f t="shared" si="38"/>
        <v>15/8/2007</v>
      </c>
      <c r="H345" s="224">
        <v>15</v>
      </c>
      <c r="I345" s="224">
        <v>8</v>
      </c>
      <c r="J345" s="209">
        <v>2007</v>
      </c>
      <c r="K345" s="210" t="s">
        <v>30</v>
      </c>
      <c r="L345" s="210">
        <v>58597</v>
      </c>
      <c r="M345" s="210" t="s">
        <v>649</v>
      </c>
      <c r="N345" s="160">
        <v>9700</v>
      </c>
      <c r="O345" s="160" t="s">
        <v>85</v>
      </c>
      <c r="Q345" s="205">
        <v>10</v>
      </c>
      <c r="R345" s="106">
        <f t="shared" si="39"/>
        <v>80.825000000000003</v>
      </c>
      <c r="S345" s="207">
        <f>X345*R345</f>
        <v>7112.6</v>
      </c>
      <c r="T345" s="207">
        <f t="shared" si="42"/>
        <v>2587.3999999999996</v>
      </c>
      <c r="U345" s="205">
        <v>9901</v>
      </c>
      <c r="V345" s="216"/>
      <c r="W345" s="207"/>
      <c r="X345" s="219">
        <f t="shared" si="40"/>
        <v>88</v>
      </c>
    </row>
    <row r="346" spans="1:24" s="205" customFormat="1" x14ac:dyDescent="0.25">
      <c r="A346" s="210" t="s">
        <v>1414</v>
      </c>
      <c r="B346" s="210" t="s">
        <v>1412</v>
      </c>
      <c r="C346" s="210" t="s">
        <v>1406</v>
      </c>
      <c r="D346" s="210" t="s">
        <v>1405</v>
      </c>
      <c r="E346" s="210"/>
      <c r="F346" s="210"/>
      <c r="G346" s="204" t="str">
        <f t="shared" si="38"/>
        <v>//</v>
      </c>
      <c r="H346" s="224"/>
      <c r="I346" s="224"/>
      <c r="J346" s="209"/>
      <c r="K346" s="210"/>
      <c r="L346" s="210"/>
      <c r="M346" s="210" t="s">
        <v>649</v>
      </c>
      <c r="N346" s="214">
        <v>1</v>
      </c>
      <c r="O346" s="214"/>
      <c r="Q346" s="205">
        <v>10</v>
      </c>
      <c r="R346" s="106">
        <f t="shared" si="39"/>
        <v>0</v>
      </c>
      <c r="S346" s="207">
        <v>0</v>
      </c>
      <c r="T346" s="207">
        <f t="shared" si="42"/>
        <v>1</v>
      </c>
      <c r="V346" s="216"/>
      <c r="W346" s="207"/>
      <c r="X346" s="219" t="e">
        <f t="shared" si="40"/>
        <v>#VALUE!</v>
      </c>
    </row>
    <row r="347" spans="1:24" s="205" customFormat="1" x14ac:dyDescent="0.25">
      <c r="A347" s="210" t="s">
        <v>1413</v>
      </c>
      <c r="B347" s="210" t="s">
        <v>1412</v>
      </c>
      <c r="C347" s="210" t="s">
        <v>1411</v>
      </c>
      <c r="D347" s="210" t="s">
        <v>1410</v>
      </c>
      <c r="E347" s="210" t="s">
        <v>1409</v>
      </c>
      <c r="F347" s="210"/>
      <c r="G347" s="204" t="str">
        <f t="shared" si="38"/>
        <v>//</v>
      </c>
      <c r="H347" s="224"/>
      <c r="I347" s="224"/>
      <c r="J347" s="209"/>
      <c r="K347" s="210"/>
      <c r="L347" s="209"/>
      <c r="M347" s="210" t="s">
        <v>649</v>
      </c>
      <c r="N347" s="214">
        <v>1</v>
      </c>
      <c r="O347" s="214"/>
      <c r="Q347" s="205">
        <v>10</v>
      </c>
      <c r="R347" s="106">
        <f t="shared" si="39"/>
        <v>0</v>
      </c>
      <c r="S347" s="207">
        <v>0</v>
      </c>
      <c r="T347" s="207">
        <f t="shared" si="42"/>
        <v>1</v>
      </c>
      <c r="V347" s="216"/>
      <c r="W347" s="207"/>
      <c r="X347" s="219" t="e">
        <f t="shared" si="40"/>
        <v>#VALUE!</v>
      </c>
    </row>
    <row r="348" spans="1:24" s="205" customFormat="1" x14ac:dyDescent="0.25">
      <c r="A348" s="210" t="s">
        <v>1408</v>
      </c>
      <c r="B348" s="210" t="s">
        <v>1407</v>
      </c>
      <c r="C348" s="210" t="s">
        <v>1406</v>
      </c>
      <c r="D348" s="210" t="s">
        <v>1405</v>
      </c>
      <c r="E348" s="210"/>
      <c r="F348" s="210"/>
      <c r="G348" s="204" t="str">
        <f t="shared" si="38"/>
        <v>//</v>
      </c>
      <c r="H348" s="224"/>
      <c r="I348" s="224"/>
      <c r="J348" s="209"/>
      <c r="K348" s="210"/>
      <c r="L348" s="210"/>
      <c r="M348" s="210" t="s">
        <v>649</v>
      </c>
      <c r="N348" s="214">
        <v>1</v>
      </c>
      <c r="O348" s="214"/>
      <c r="Q348" s="205">
        <v>10</v>
      </c>
      <c r="R348" s="106">
        <f t="shared" si="39"/>
        <v>0</v>
      </c>
      <c r="S348" s="207">
        <v>0</v>
      </c>
      <c r="T348" s="207">
        <f t="shared" si="42"/>
        <v>1</v>
      </c>
      <c r="V348" s="216"/>
      <c r="W348" s="207"/>
      <c r="X348" s="219" t="e">
        <f t="shared" si="40"/>
        <v>#VALUE!</v>
      </c>
    </row>
    <row r="349" spans="1:24" s="205" customFormat="1" x14ac:dyDescent="0.25">
      <c r="A349" s="210" t="s">
        <v>1404</v>
      </c>
      <c r="B349" s="210" t="s">
        <v>1403</v>
      </c>
      <c r="C349" s="210"/>
      <c r="D349" s="210"/>
      <c r="E349" s="210"/>
      <c r="F349" s="210" t="s">
        <v>1211</v>
      </c>
      <c r="G349" s="204" t="str">
        <f t="shared" si="38"/>
        <v>10/4/2007</v>
      </c>
      <c r="H349" s="224">
        <v>10</v>
      </c>
      <c r="I349" s="224">
        <v>4</v>
      </c>
      <c r="J349" s="209">
        <v>2007</v>
      </c>
      <c r="K349" s="210" t="s">
        <v>30</v>
      </c>
      <c r="L349" s="210">
        <v>755830</v>
      </c>
      <c r="M349" s="210" t="s">
        <v>649</v>
      </c>
      <c r="N349" s="160">
        <v>5244.62</v>
      </c>
      <c r="O349" s="160"/>
      <c r="Q349" s="205">
        <v>10</v>
      </c>
      <c r="R349" s="106">
        <f t="shared" si="39"/>
        <v>43.696833333333331</v>
      </c>
      <c r="S349" s="207">
        <f>X349*R349</f>
        <v>4020.1086666666665</v>
      </c>
      <c r="T349" s="207">
        <f t="shared" si="42"/>
        <v>1224.5113333333334</v>
      </c>
      <c r="U349" s="205">
        <v>9897</v>
      </c>
      <c r="V349" s="216"/>
      <c r="W349" s="207"/>
      <c r="X349" s="219">
        <f t="shared" si="40"/>
        <v>92</v>
      </c>
    </row>
    <row r="350" spans="1:24" s="205" customFormat="1" x14ac:dyDescent="0.25">
      <c r="A350" s="210" t="s">
        <v>1402</v>
      </c>
      <c r="B350" s="210" t="s">
        <v>1401</v>
      </c>
      <c r="C350" s="210" t="s">
        <v>1400</v>
      </c>
      <c r="D350" s="210" t="s">
        <v>1399</v>
      </c>
      <c r="E350" s="210"/>
      <c r="F350" s="210" t="s">
        <v>1398</v>
      </c>
      <c r="G350" s="204" t="str">
        <f t="shared" si="38"/>
        <v>21/3/2005</v>
      </c>
      <c r="H350" s="224">
        <v>21</v>
      </c>
      <c r="I350" s="224">
        <v>3</v>
      </c>
      <c r="J350" s="209">
        <v>2005</v>
      </c>
      <c r="K350" s="210" t="s">
        <v>30</v>
      </c>
      <c r="L350" s="209">
        <v>236</v>
      </c>
      <c r="M350" s="210" t="s">
        <v>649</v>
      </c>
      <c r="N350" s="214">
        <v>12426.01</v>
      </c>
      <c r="O350" s="214"/>
      <c r="Q350" s="205">
        <v>10</v>
      </c>
      <c r="R350" s="106">
        <f t="shared" si="39"/>
        <v>103.54174999999999</v>
      </c>
      <c r="S350" s="207">
        <f>X350*R350</f>
        <v>12114.384749999999</v>
      </c>
      <c r="T350" s="207">
        <f t="shared" si="42"/>
        <v>311.62525000000096</v>
      </c>
      <c r="U350" s="205">
        <v>5931</v>
      </c>
      <c r="V350" s="216"/>
      <c r="W350" s="207"/>
      <c r="X350" s="219">
        <f t="shared" si="40"/>
        <v>117</v>
      </c>
    </row>
    <row r="351" spans="1:24" s="205" customFormat="1" x14ac:dyDescent="0.25">
      <c r="A351" s="210" t="s">
        <v>1397</v>
      </c>
      <c r="B351" s="210" t="s">
        <v>1396</v>
      </c>
      <c r="C351" s="210" t="s">
        <v>1395</v>
      </c>
      <c r="D351" s="210"/>
      <c r="E351" s="210"/>
      <c r="F351" s="210" t="s">
        <v>55</v>
      </c>
      <c r="G351" s="204" t="str">
        <f t="shared" si="38"/>
        <v>3/12/2003</v>
      </c>
      <c r="H351" s="224">
        <v>3</v>
      </c>
      <c r="I351" s="224">
        <v>12</v>
      </c>
      <c r="J351" s="209">
        <v>2003</v>
      </c>
      <c r="K351" s="210" t="s">
        <v>30</v>
      </c>
      <c r="L351" s="210">
        <v>4378</v>
      </c>
      <c r="M351" s="210" t="s">
        <v>649</v>
      </c>
      <c r="N351" s="214">
        <v>14427</v>
      </c>
      <c r="O351" s="214"/>
      <c r="Q351" s="205">
        <v>10</v>
      </c>
      <c r="R351" s="106">
        <f t="shared" si="39"/>
        <v>120.21666666666665</v>
      </c>
      <c r="S351" s="207">
        <f>X351*R351</f>
        <v>14425.999999999998</v>
      </c>
      <c r="T351" s="207">
        <f t="shared" si="42"/>
        <v>1.000000000001819</v>
      </c>
      <c r="U351" s="205">
        <v>1076</v>
      </c>
      <c r="V351" s="216"/>
      <c r="W351" s="207"/>
      <c r="X351" s="219">
        <f t="shared" si="40"/>
        <v>120</v>
      </c>
    </row>
    <row r="352" spans="1:24" s="205" customFormat="1" x14ac:dyDescent="0.25">
      <c r="A352" s="210" t="s">
        <v>1394</v>
      </c>
      <c r="B352" s="210" t="s">
        <v>1393</v>
      </c>
      <c r="C352" s="210" t="s">
        <v>469</v>
      </c>
      <c r="D352" s="210" t="s">
        <v>1392</v>
      </c>
      <c r="E352" s="210"/>
      <c r="F352" s="210" t="s">
        <v>1259</v>
      </c>
      <c r="G352" s="204" t="str">
        <f t="shared" si="38"/>
        <v>5/7/2004</v>
      </c>
      <c r="H352" s="224">
        <v>5</v>
      </c>
      <c r="I352" s="224">
        <v>7</v>
      </c>
      <c r="J352" s="209">
        <v>2004</v>
      </c>
      <c r="K352" s="210" t="s">
        <v>30</v>
      </c>
      <c r="L352" s="209">
        <v>7593</v>
      </c>
      <c r="M352" s="210" t="s">
        <v>649</v>
      </c>
      <c r="N352" s="214">
        <v>3500</v>
      </c>
      <c r="O352" s="214" t="s">
        <v>551</v>
      </c>
      <c r="Q352" s="205">
        <v>10</v>
      </c>
      <c r="R352" s="106">
        <f t="shared" si="39"/>
        <v>29.158333333333331</v>
      </c>
      <c r="S352" s="207">
        <f>X352*R352</f>
        <v>3499</v>
      </c>
      <c r="T352" s="207">
        <f t="shared" si="42"/>
        <v>1</v>
      </c>
      <c r="U352" s="205">
        <v>4302</v>
      </c>
      <c r="V352" s="216"/>
      <c r="W352" s="207"/>
      <c r="X352" s="219">
        <f t="shared" si="40"/>
        <v>120</v>
      </c>
    </row>
    <row r="353" spans="1:24" s="205" customFormat="1" x14ac:dyDescent="0.25">
      <c r="A353" s="210" t="s">
        <v>1391</v>
      </c>
      <c r="B353" s="210" t="s">
        <v>1390</v>
      </c>
      <c r="C353" s="210" t="s">
        <v>1389</v>
      </c>
      <c r="D353" s="210" t="s">
        <v>1388</v>
      </c>
      <c r="E353" s="229"/>
      <c r="F353" s="229" t="s">
        <v>1387</v>
      </c>
      <c r="G353" s="204" t="str">
        <f t="shared" si="38"/>
        <v>23/3/2006</v>
      </c>
      <c r="H353" s="232">
        <v>23</v>
      </c>
      <c r="I353" s="232">
        <v>3</v>
      </c>
      <c r="J353" s="231">
        <v>2006</v>
      </c>
      <c r="K353" s="229" t="s">
        <v>1386</v>
      </c>
      <c r="L353" s="231">
        <v>1574</v>
      </c>
      <c r="M353" s="210" t="s">
        <v>649</v>
      </c>
      <c r="N353" s="214">
        <v>6111.6</v>
      </c>
      <c r="O353" s="214"/>
      <c r="Q353" s="205">
        <v>10</v>
      </c>
      <c r="R353" s="106">
        <f t="shared" si="39"/>
        <v>50.921666666666674</v>
      </c>
      <c r="S353" s="207">
        <f>X353*R353</f>
        <v>5346.7750000000005</v>
      </c>
      <c r="T353" s="207">
        <f t="shared" si="42"/>
        <v>764.82499999999982</v>
      </c>
      <c r="U353" s="205">
        <v>8065</v>
      </c>
      <c r="V353" s="216"/>
      <c r="W353" s="207"/>
      <c r="X353" s="219">
        <f t="shared" si="40"/>
        <v>105</v>
      </c>
    </row>
    <row r="354" spans="1:24" s="205" customFormat="1" x14ac:dyDescent="0.25">
      <c r="A354" s="210" t="s">
        <v>1385</v>
      </c>
      <c r="B354" s="210" t="s">
        <v>549</v>
      </c>
      <c r="C354" s="210" t="s">
        <v>393</v>
      </c>
      <c r="D354" s="210" t="s">
        <v>547</v>
      </c>
      <c r="E354" s="210" t="s">
        <v>1384</v>
      </c>
      <c r="F354" s="210"/>
      <c r="G354" s="204" t="str">
        <f t="shared" si="38"/>
        <v>//</v>
      </c>
      <c r="H354" s="224"/>
      <c r="I354" s="224"/>
      <c r="J354" s="209"/>
      <c r="K354" s="210"/>
      <c r="L354" s="210"/>
      <c r="M354" s="210" t="s">
        <v>649</v>
      </c>
      <c r="N354" s="160">
        <v>1</v>
      </c>
      <c r="O354" s="160"/>
      <c r="Q354" s="205">
        <v>10</v>
      </c>
      <c r="R354" s="106">
        <f t="shared" si="39"/>
        <v>0</v>
      </c>
      <c r="S354" s="207">
        <v>0</v>
      </c>
      <c r="T354" s="207">
        <f t="shared" si="42"/>
        <v>1</v>
      </c>
      <c r="V354" s="216"/>
      <c r="W354" s="207"/>
      <c r="X354" s="219" t="e">
        <f t="shared" si="40"/>
        <v>#VALUE!</v>
      </c>
    </row>
    <row r="355" spans="1:24" s="205" customFormat="1" x14ac:dyDescent="0.25">
      <c r="A355" s="210" t="s">
        <v>1383</v>
      </c>
      <c r="B355" s="210" t="s">
        <v>1382</v>
      </c>
      <c r="C355" s="210" t="s">
        <v>1381</v>
      </c>
      <c r="D355" s="210" t="s">
        <v>1380</v>
      </c>
      <c r="E355" s="210"/>
      <c r="F355" s="210" t="s">
        <v>1379</v>
      </c>
      <c r="G355" s="204" t="str">
        <f t="shared" si="38"/>
        <v>1/8/2004</v>
      </c>
      <c r="H355" s="224">
        <v>1</v>
      </c>
      <c r="I355" s="224">
        <v>8</v>
      </c>
      <c r="J355" s="209">
        <v>2004</v>
      </c>
      <c r="K355" s="210" t="s">
        <v>1266</v>
      </c>
      <c r="L355" s="210">
        <v>777</v>
      </c>
      <c r="M355" s="210" t="s">
        <v>649</v>
      </c>
      <c r="N355" s="214">
        <v>945</v>
      </c>
      <c r="O355" s="214"/>
      <c r="Q355" s="205">
        <v>10</v>
      </c>
      <c r="R355" s="106">
        <f t="shared" si="39"/>
        <v>7.8666666666666671</v>
      </c>
      <c r="S355" s="207">
        <f>X355*R355</f>
        <v>944</v>
      </c>
      <c r="T355" s="207">
        <f t="shared" si="42"/>
        <v>1</v>
      </c>
      <c r="U355" s="205">
        <v>2878</v>
      </c>
      <c r="V355" s="216"/>
      <c r="W355" s="207"/>
      <c r="X355" s="219">
        <f t="shared" si="40"/>
        <v>120</v>
      </c>
    </row>
    <row r="356" spans="1:24" s="205" customFormat="1" x14ac:dyDescent="0.25">
      <c r="A356" s="210" t="s">
        <v>1378</v>
      </c>
      <c r="B356" s="210" t="s">
        <v>1374</v>
      </c>
      <c r="C356" s="210" t="s">
        <v>1377</v>
      </c>
      <c r="D356" s="210" t="s">
        <v>1376</v>
      </c>
      <c r="E356" s="210"/>
      <c r="F356" s="210"/>
      <c r="G356" s="204" t="str">
        <f t="shared" si="38"/>
        <v>//</v>
      </c>
      <c r="H356" s="224"/>
      <c r="I356" s="224"/>
      <c r="J356" s="209"/>
      <c r="K356" s="210"/>
      <c r="L356" s="210"/>
      <c r="M356" s="210" t="s">
        <v>649</v>
      </c>
      <c r="N356" s="214">
        <v>1</v>
      </c>
      <c r="O356" s="214"/>
      <c r="Q356" s="205">
        <v>10</v>
      </c>
      <c r="R356" s="106">
        <f t="shared" si="39"/>
        <v>0</v>
      </c>
      <c r="S356" s="207">
        <v>0</v>
      </c>
      <c r="T356" s="207">
        <f t="shared" si="42"/>
        <v>1</v>
      </c>
      <c r="V356" s="216"/>
      <c r="W356" s="207"/>
      <c r="X356" s="219" t="e">
        <f t="shared" si="40"/>
        <v>#VALUE!</v>
      </c>
    </row>
    <row r="357" spans="1:24" s="205" customFormat="1" x14ac:dyDescent="0.25">
      <c r="A357" s="210" t="s">
        <v>1375</v>
      </c>
      <c r="B357" s="210" t="s">
        <v>1374</v>
      </c>
      <c r="C357" s="210" t="s">
        <v>1373</v>
      </c>
      <c r="D357" s="210" t="s">
        <v>1372</v>
      </c>
      <c r="E357" s="210"/>
      <c r="F357" s="210"/>
      <c r="G357" s="204" t="str">
        <f t="shared" si="38"/>
        <v>//</v>
      </c>
      <c r="H357" s="224"/>
      <c r="I357" s="224"/>
      <c r="J357" s="209"/>
      <c r="K357" s="210"/>
      <c r="L357" s="210"/>
      <c r="M357" s="210" t="s">
        <v>649</v>
      </c>
      <c r="N357" s="214">
        <v>1</v>
      </c>
      <c r="O357" s="214"/>
      <c r="Q357" s="205">
        <v>10</v>
      </c>
      <c r="R357" s="106">
        <f t="shared" si="39"/>
        <v>0</v>
      </c>
      <c r="S357" s="207">
        <v>0</v>
      </c>
      <c r="T357" s="207">
        <f t="shared" si="42"/>
        <v>1</v>
      </c>
      <c r="V357" s="216"/>
      <c r="W357" s="207"/>
      <c r="X357" s="219" t="e">
        <f t="shared" si="40"/>
        <v>#VALUE!</v>
      </c>
    </row>
    <row r="358" spans="1:24" s="205" customFormat="1" x14ac:dyDescent="0.25">
      <c r="A358" s="210" t="s">
        <v>1371</v>
      </c>
      <c r="B358" s="210" t="s">
        <v>1369</v>
      </c>
      <c r="C358" s="210"/>
      <c r="D358" s="210"/>
      <c r="E358" s="210"/>
      <c r="F358" s="210" t="s">
        <v>1211</v>
      </c>
      <c r="G358" s="204" t="str">
        <f t="shared" si="38"/>
        <v>10/4/2007</v>
      </c>
      <c r="H358" s="224">
        <v>10</v>
      </c>
      <c r="I358" s="224">
        <v>4</v>
      </c>
      <c r="J358" s="209">
        <v>2007</v>
      </c>
      <c r="K358" s="210" t="s">
        <v>30</v>
      </c>
      <c r="L358" s="210">
        <v>755830</v>
      </c>
      <c r="M358" s="210" t="s">
        <v>649</v>
      </c>
      <c r="N358" s="160">
        <v>9950.06</v>
      </c>
      <c r="O358" s="225" t="s">
        <v>1316</v>
      </c>
      <c r="Q358" s="205">
        <v>10</v>
      </c>
      <c r="R358" s="106">
        <f t="shared" si="39"/>
        <v>82.908833333333334</v>
      </c>
      <c r="S358" s="207">
        <f>X358*R358</f>
        <v>7627.6126666666669</v>
      </c>
      <c r="T358" s="207">
        <f t="shared" si="42"/>
        <v>2322.4473333333326</v>
      </c>
      <c r="U358" s="205">
        <v>9897</v>
      </c>
      <c r="V358" s="216"/>
      <c r="W358" s="207"/>
      <c r="X358" s="219">
        <f t="shared" si="40"/>
        <v>92</v>
      </c>
    </row>
    <row r="359" spans="1:24" s="205" customFormat="1" x14ac:dyDescent="0.25">
      <c r="A359" s="210" t="s">
        <v>1370</v>
      </c>
      <c r="B359" s="210" t="s">
        <v>1369</v>
      </c>
      <c r="C359" s="210"/>
      <c r="D359" s="210"/>
      <c r="E359" s="210"/>
      <c r="F359" s="210" t="s">
        <v>1211</v>
      </c>
      <c r="G359" s="204" t="str">
        <f t="shared" si="38"/>
        <v>10/4/2007</v>
      </c>
      <c r="H359" s="224">
        <v>10</v>
      </c>
      <c r="I359" s="224">
        <v>4</v>
      </c>
      <c r="J359" s="209">
        <v>2007</v>
      </c>
      <c r="K359" s="210" t="s">
        <v>30</v>
      </c>
      <c r="L359" s="210">
        <v>755830</v>
      </c>
      <c r="M359" s="210" t="s">
        <v>649</v>
      </c>
      <c r="N359" s="160">
        <v>9950.06</v>
      </c>
      <c r="O359" s="225" t="s">
        <v>897</v>
      </c>
      <c r="Q359" s="205">
        <v>10</v>
      </c>
      <c r="R359" s="106">
        <f t="shared" si="39"/>
        <v>82.908833333333334</v>
      </c>
      <c r="S359" s="207">
        <f>X359*R359</f>
        <v>7627.6126666666669</v>
      </c>
      <c r="T359" s="207">
        <f t="shared" si="42"/>
        <v>2322.4473333333326</v>
      </c>
      <c r="U359" s="205">
        <v>9897</v>
      </c>
      <c r="V359" s="216"/>
      <c r="W359" s="207"/>
      <c r="X359" s="219">
        <f t="shared" si="40"/>
        <v>92</v>
      </c>
    </row>
    <row r="360" spans="1:24" s="205" customFormat="1" x14ac:dyDescent="0.25">
      <c r="A360" s="210" t="s">
        <v>1368</v>
      </c>
      <c r="B360" s="210" t="s">
        <v>1367</v>
      </c>
      <c r="C360" s="210" t="s">
        <v>1366</v>
      </c>
      <c r="D360" s="210"/>
      <c r="E360" s="210"/>
      <c r="F360" s="210" t="s">
        <v>1217</v>
      </c>
      <c r="G360" s="204" t="str">
        <f t="shared" si="38"/>
        <v>15/8/2007</v>
      </c>
      <c r="H360" s="224">
        <v>15</v>
      </c>
      <c r="I360" s="224">
        <v>8</v>
      </c>
      <c r="J360" s="209">
        <v>2007</v>
      </c>
      <c r="K360" s="210" t="s">
        <v>30</v>
      </c>
      <c r="L360" s="210">
        <v>58597</v>
      </c>
      <c r="M360" s="210" t="s">
        <v>649</v>
      </c>
      <c r="N360" s="160">
        <v>8050</v>
      </c>
      <c r="O360" s="225" t="s">
        <v>897</v>
      </c>
      <c r="Q360" s="205">
        <v>10</v>
      </c>
      <c r="R360" s="106">
        <f t="shared" si="39"/>
        <v>67.075000000000003</v>
      </c>
      <c r="S360" s="207">
        <f>X360*R360</f>
        <v>5902.6</v>
      </c>
      <c r="T360" s="207">
        <f t="shared" si="42"/>
        <v>2147.3999999999996</v>
      </c>
      <c r="U360" s="205">
        <v>9901</v>
      </c>
      <c r="V360" s="216"/>
      <c r="W360" s="207"/>
      <c r="X360" s="219">
        <f t="shared" si="40"/>
        <v>88</v>
      </c>
    </row>
    <row r="361" spans="1:24" s="205" customFormat="1" x14ac:dyDescent="0.25">
      <c r="A361" s="210" t="s">
        <v>1365</v>
      </c>
      <c r="B361" s="210" t="s">
        <v>1364</v>
      </c>
      <c r="C361" s="210" t="s">
        <v>469</v>
      </c>
      <c r="D361" s="210" t="s">
        <v>1363</v>
      </c>
      <c r="E361" s="210">
        <v>37249002</v>
      </c>
      <c r="F361" s="210"/>
      <c r="G361" s="204" t="str">
        <f t="shared" si="38"/>
        <v>//</v>
      </c>
      <c r="H361" s="224"/>
      <c r="I361" s="224"/>
      <c r="J361" s="209"/>
      <c r="K361" s="210"/>
      <c r="L361" s="209"/>
      <c r="M361" s="210" t="s">
        <v>649</v>
      </c>
      <c r="N361" s="214">
        <v>1</v>
      </c>
      <c r="O361" s="214"/>
      <c r="Q361" s="205">
        <v>10</v>
      </c>
      <c r="R361" s="106">
        <f t="shared" si="39"/>
        <v>0</v>
      </c>
      <c r="S361" s="207">
        <v>0</v>
      </c>
      <c r="T361" s="207">
        <f t="shared" si="42"/>
        <v>1</v>
      </c>
      <c r="V361" s="216"/>
      <c r="W361" s="207"/>
      <c r="X361" s="219" t="e">
        <f t="shared" si="40"/>
        <v>#VALUE!</v>
      </c>
    </row>
    <row r="362" spans="1:24" s="205" customFormat="1" x14ac:dyDescent="0.25">
      <c r="A362" s="210" t="s">
        <v>1362</v>
      </c>
      <c r="B362" s="210" t="s">
        <v>1361</v>
      </c>
      <c r="C362" s="210" t="s">
        <v>1350</v>
      </c>
      <c r="D362" s="210" t="s">
        <v>1360</v>
      </c>
      <c r="E362" s="210" t="s">
        <v>1359</v>
      </c>
      <c r="F362" s="210"/>
      <c r="G362" s="204" t="str">
        <f t="shared" si="38"/>
        <v>31/12/2003</v>
      </c>
      <c r="H362" s="224">
        <v>31</v>
      </c>
      <c r="I362" s="224">
        <v>12</v>
      </c>
      <c r="J362" s="209">
        <v>2003</v>
      </c>
      <c r="K362" s="210"/>
      <c r="L362" s="210"/>
      <c r="M362" s="210" t="s">
        <v>649</v>
      </c>
      <c r="N362" s="214">
        <v>1560</v>
      </c>
      <c r="O362" s="214" t="s">
        <v>1358</v>
      </c>
      <c r="Q362" s="205">
        <v>10</v>
      </c>
      <c r="R362" s="106">
        <f t="shared" si="39"/>
        <v>12.991666666666667</v>
      </c>
      <c r="S362" s="207">
        <f t="shared" ref="S362:S370" si="43">X362*R362</f>
        <v>1559</v>
      </c>
      <c r="T362" s="207">
        <f t="shared" si="42"/>
        <v>1</v>
      </c>
      <c r="V362" s="216"/>
      <c r="W362" s="207"/>
      <c r="X362" s="219">
        <f t="shared" si="40"/>
        <v>120</v>
      </c>
    </row>
    <row r="363" spans="1:24" s="205" customFormat="1" x14ac:dyDescent="0.25">
      <c r="A363" s="210" t="s">
        <v>1357</v>
      </c>
      <c r="B363" s="210" t="s">
        <v>1346</v>
      </c>
      <c r="C363" s="210" t="s">
        <v>466</v>
      </c>
      <c r="D363" s="210" t="s">
        <v>1356</v>
      </c>
      <c r="E363" s="210" t="s">
        <v>1355</v>
      </c>
      <c r="F363" s="210" t="s">
        <v>1354</v>
      </c>
      <c r="G363" s="204" t="str">
        <f t="shared" si="38"/>
        <v>5/5/2005</v>
      </c>
      <c r="H363" s="224">
        <v>5</v>
      </c>
      <c r="I363" s="224">
        <v>5</v>
      </c>
      <c r="J363" s="209">
        <v>2005</v>
      </c>
      <c r="K363" s="210" t="s">
        <v>1266</v>
      </c>
      <c r="L363" s="210">
        <v>1347</v>
      </c>
      <c r="M363" s="210" t="s">
        <v>649</v>
      </c>
      <c r="N363" s="214">
        <v>233906.16</v>
      </c>
      <c r="O363" s="214" t="s">
        <v>1353</v>
      </c>
      <c r="Q363" s="205">
        <v>10</v>
      </c>
      <c r="R363" s="106">
        <f t="shared" si="39"/>
        <v>1949.2096666666666</v>
      </c>
      <c r="S363" s="207">
        <f t="shared" si="43"/>
        <v>224159.11166666666</v>
      </c>
      <c r="T363" s="207">
        <f t="shared" si="42"/>
        <v>9747.0483333333395</v>
      </c>
      <c r="U363" s="230" t="s">
        <v>1352</v>
      </c>
      <c r="V363" s="216"/>
      <c r="W363" s="207"/>
      <c r="X363" s="219">
        <f t="shared" si="40"/>
        <v>115</v>
      </c>
    </row>
    <row r="364" spans="1:24" s="205" customFormat="1" x14ac:dyDescent="0.25">
      <c r="A364" s="210" t="s">
        <v>1351</v>
      </c>
      <c r="B364" s="210" t="s">
        <v>1346</v>
      </c>
      <c r="C364" s="210" t="s">
        <v>1350</v>
      </c>
      <c r="D364" s="210" t="s">
        <v>1349</v>
      </c>
      <c r="E364" s="210" t="s">
        <v>1348</v>
      </c>
      <c r="F364" s="210" t="s">
        <v>468</v>
      </c>
      <c r="G364" s="204" t="str">
        <f t="shared" si="38"/>
        <v>1/3/2005</v>
      </c>
      <c r="H364" s="224">
        <v>1</v>
      </c>
      <c r="I364" s="224">
        <v>3</v>
      </c>
      <c r="J364" s="209">
        <v>2005</v>
      </c>
      <c r="K364" s="210" t="s">
        <v>30</v>
      </c>
      <c r="L364" s="209">
        <v>33910</v>
      </c>
      <c r="M364" s="210" t="s">
        <v>649</v>
      </c>
      <c r="N364" s="214">
        <v>13499.99</v>
      </c>
      <c r="O364" s="214"/>
      <c r="Q364" s="205">
        <v>10</v>
      </c>
      <c r="R364" s="106">
        <f t="shared" si="39"/>
        <v>112.49158333333332</v>
      </c>
      <c r="S364" s="207">
        <f t="shared" si="43"/>
        <v>13161.515249999999</v>
      </c>
      <c r="T364" s="207">
        <f t="shared" si="42"/>
        <v>338.47475000000122</v>
      </c>
      <c r="U364" s="205">
        <v>5774</v>
      </c>
      <c r="V364" s="216"/>
      <c r="W364" s="207"/>
      <c r="X364" s="219">
        <f t="shared" si="40"/>
        <v>117</v>
      </c>
    </row>
    <row r="365" spans="1:24" s="205" customFormat="1" ht="31.5" x14ac:dyDescent="0.25">
      <c r="A365" s="210" t="s">
        <v>1347</v>
      </c>
      <c r="B365" s="210" t="s">
        <v>1346</v>
      </c>
      <c r="C365" s="210" t="s">
        <v>469</v>
      </c>
      <c r="D365" s="210" t="s">
        <v>1345</v>
      </c>
      <c r="E365" s="210">
        <v>55010423</v>
      </c>
      <c r="F365" s="210" t="s">
        <v>1344</v>
      </c>
      <c r="G365" s="204" t="str">
        <f t="shared" si="38"/>
        <v>12/3/2007</v>
      </c>
      <c r="H365" s="210">
        <v>12</v>
      </c>
      <c r="I365" s="210">
        <v>3</v>
      </c>
      <c r="J365" s="210">
        <v>2007</v>
      </c>
      <c r="K365" s="225" t="s">
        <v>30</v>
      </c>
      <c r="L365" s="210">
        <v>2740</v>
      </c>
      <c r="M365" s="210" t="s">
        <v>649</v>
      </c>
      <c r="N365" s="228">
        <v>37500</v>
      </c>
      <c r="O365" s="227" t="s">
        <v>1343</v>
      </c>
      <c r="Q365" s="205">
        <v>10</v>
      </c>
      <c r="R365" s="106">
        <f t="shared" si="39"/>
        <v>312.49166666666667</v>
      </c>
      <c r="S365" s="207">
        <f t="shared" si="43"/>
        <v>29061.725000000002</v>
      </c>
      <c r="T365" s="207">
        <f t="shared" si="42"/>
        <v>8438.2749999999978</v>
      </c>
      <c r="U365" s="205">
        <v>9382</v>
      </c>
      <c r="V365" s="216"/>
      <c r="W365" s="207"/>
      <c r="X365" s="219">
        <f t="shared" si="40"/>
        <v>93</v>
      </c>
    </row>
    <row r="366" spans="1:24" s="205" customFormat="1" x14ac:dyDescent="0.25">
      <c r="A366" s="210" t="s">
        <v>1342</v>
      </c>
      <c r="B366" s="210" t="s">
        <v>1341</v>
      </c>
      <c r="C366" s="210" t="s">
        <v>1340</v>
      </c>
      <c r="D366" s="210"/>
      <c r="E366" s="210" t="s">
        <v>1339</v>
      </c>
      <c r="F366" s="210" t="s">
        <v>1334</v>
      </c>
      <c r="G366" s="204" t="str">
        <f t="shared" si="38"/>
        <v>11/2/2004</v>
      </c>
      <c r="H366" s="224">
        <v>11</v>
      </c>
      <c r="I366" s="224">
        <v>2</v>
      </c>
      <c r="J366" s="209">
        <v>2004</v>
      </c>
      <c r="K366" s="210" t="s">
        <v>30</v>
      </c>
      <c r="L366" s="210">
        <v>30591</v>
      </c>
      <c r="M366" s="210" t="s">
        <v>649</v>
      </c>
      <c r="N366" s="214">
        <v>2353.1799999999998</v>
      </c>
      <c r="O366" s="214"/>
      <c r="Q366" s="205">
        <v>10</v>
      </c>
      <c r="R366" s="106">
        <f t="shared" si="39"/>
        <v>19.601499999999998</v>
      </c>
      <c r="S366" s="207">
        <f t="shared" si="43"/>
        <v>2352.1799999999998</v>
      </c>
      <c r="T366" s="207">
        <f t="shared" si="42"/>
        <v>1</v>
      </c>
      <c r="U366" s="205">
        <v>3170</v>
      </c>
      <c r="V366" s="216"/>
      <c r="W366" s="207"/>
      <c r="X366" s="219">
        <f t="shared" si="40"/>
        <v>120</v>
      </c>
    </row>
    <row r="367" spans="1:24" s="205" customFormat="1" x14ac:dyDescent="0.25">
      <c r="A367" s="210" t="s">
        <v>1338</v>
      </c>
      <c r="B367" s="210" t="s">
        <v>1337</v>
      </c>
      <c r="C367" s="210" t="s">
        <v>1336</v>
      </c>
      <c r="D367" s="210"/>
      <c r="E367" s="210" t="s">
        <v>1335</v>
      </c>
      <c r="F367" s="210" t="s">
        <v>1334</v>
      </c>
      <c r="G367" s="204" t="str">
        <f t="shared" si="38"/>
        <v>18/2/2006</v>
      </c>
      <c r="H367" s="224">
        <v>18</v>
      </c>
      <c r="I367" s="224">
        <v>2</v>
      </c>
      <c r="J367" s="209">
        <v>2006</v>
      </c>
      <c r="K367" s="210" t="s">
        <v>1266</v>
      </c>
      <c r="L367" s="210">
        <v>867</v>
      </c>
      <c r="M367" s="210" t="s">
        <v>649</v>
      </c>
      <c r="N367" s="214">
        <v>2984.52</v>
      </c>
      <c r="O367" s="214" t="s">
        <v>1333</v>
      </c>
      <c r="Q367" s="205">
        <v>10</v>
      </c>
      <c r="R367" s="106">
        <f t="shared" si="39"/>
        <v>24.862666666666666</v>
      </c>
      <c r="S367" s="207">
        <f t="shared" si="43"/>
        <v>2635.4426666666664</v>
      </c>
      <c r="T367" s="207">
        <f t="shared" si="42"/>
        <v>349.07733333333363</v>
      </c>
      <c r="U367" s="205">
        <v>3267</v>
      </c>
      <c r="V367" s="216"/>
      <c r="W367" s="207"/>
      <c r="X367" s="219">
        <f t="shared" si="40"/>
        <v>106</v>
      </c>
    </row>
    <row r="368" spans="1:24" s="205" customFormat="1" x14ac:dyDescent="0.25">
      <c r="A368" s="210" t="s">
        <v>1332</v>
      </c>
      <c r="B368" s="210" t="s">
        <v>1329</v>
      </c>
      <c r="C368" s="210" t="s">
        <v>1328</v>
      </c>
      <c r="D368" s="210" t="s">
        <v>1327</v>
      </c>
      <c r="E368" s="210"/>
      <c r="F368" s="210" t="s">
        <v>1326</v>
      </c>
      <c r="G368" s="204" t="str">
        <f t="shared" si="38"/>
        <v>12/6/2007</v>
      </c>
      <c r="H368" s="224">
        <v>12</v>
      </c>
      <c r="I368" s="224">
        <v>6</v>
      </c>
      <c r="J368" s="209">
        <v>2007</v>
      </c>
      <c r="K368" s="210" t="s">
        <v>1325</v>
      </c>
      <c r="L368" s="210"/>
      <c r="M368" s="210" t="s">
        <v>649</v>
      </c>
      <c r="N368" s="214">
        <v>4193.3999999999996</v>
      </c>
      <c r="O368" s="214"/>
      <c r="Q368" s="205">
        <v>10</v>
      </c>
      <c r="R368" s="106">
        <f t="shared" si="39"/>
        <v>34.93666666666666</v>
      </c>
      <c r="S368" s="207">
        <f t="shared" si="43"/>
        <v>3144.2999999999993</v>
      </c>
      <c r="T368" s="207">
        <f t="shared" si="42"/>
        <v>1049.1000000000004</v>
      </c>
      <c r="U368" s="205">
        <v>9683</v>
      </c>
      <c r="V368" s="216"/>
      <c r="W368" s="207"/>
      <c r="X368" s="219">
        <f t="shared" si="40"/>
        <v>90</v>
      </c>
    </row>
    <row r="369" spans="1:24" s="205" customFormat="1" x14ac:dyDescent="0.25">
      <c r="A369" s="210" t="s">
        <v>1331</v>
      </c>
      <c r="B369" s="210" t="s">
        <v>1329</v>
      </c>
      <c r="C369" s="210" t="s">
        <v>1328</v>
      </c>
      <c r="D369" s="210" t="s">
        <v>1327</v>
      </c>
      <c r="E369" s="210"/>
      <c r="F369" s="210" t="s">
        <v>1326</v>
      </c>
      <c r="G369" s="204" t="str">
        <f t="shared" si="38"/>
        <v>12/6/2007</v>
      </c>
      <c r="H369" s="224">
        <v>12</v>
      </c>
      <c r="I369" s="224">
        <v>6</v>
      </c>
      <c r="J369" s="209">
        <v>2007</v>
      </c>
      <c r="K369" s="210" t="s">
        <v>1325</v>
      </c>
      <c r="L369" s="210"/>
      <c r="M369" s="210" t="s">
        <v>649</v>
      </c>
      <c r="N369" s="214">
        <v>4193.3999999999996</v>
      </c>
      <c r="O369" s="214"/>
      <c r="Q369" s="205">
        <v>10</v>
      </c>
      <c r="R369" s="106">
        <f t="shared" si="39"/>
        <v>34.93666666666666</v>
      </c>
      <c r="S369" s="207">
        <f t="shared" si="43"/>
        <v>3144.2999999999993</v>
      </c>
      <c r="T369" s="207">
        <f t="shared" si="42"/>
        <v>1049.1000000000004</v>
      </c>
      <c r="U369" s="205">
        <v>9683</v>
      </c>
      <c r="V369" s="216"/>
      <c r="W369" s="207"/>
      <c r="X369" s="219">
        <f t="shared" si="40"/>
        <v>90</v>
      </c>
    </row>
    <row r="370" spans="1:24" s="205" customFormat="1" x14ac:dyDescent="0.25">
      <c r="A370" s="210" t="s">
        <v>1330</v>
      </c>
      <c r="B370" s="210" t="s">
        <v>1329</v>
      </c>
      <c r="C370" s="210" t="s">
        <v>1328</v>
      </c>
      <c r="D370" s="210" t="s">
        <v>1327</v>
      </c>
      <c r="E370" s="210"/>
      <c r="F370" s="210" t="s">
        <v>1326</v>
      </c>
      <c r="G370" s="204" t="str">
        <f t="shared" ref="G370:G428" si="44">CONCATENATE(H370,"/",I370,"/",J370,)</f>
        <v>12/6/2007</v>
      </c>
      <c r="H370" s="224">
        <v>12</v>
      </c>
      <c r="I370" s="224">
        <v>6</v>
      </c>
      <c r="J370" s="209">
        <v>2007</v>
      </c>
      <c r="K370" s="210" t="s">
        <v>1325</v>
      </c>
      <c r="L370" s="210"/>
      <c r="M370" s="210" t="s">
        <v>649</v>
      </c>
      <c r="N370" s="214">
        <v>4193.3999999999996</v>
      </c>
      <c r="O370" s="214"/>
      <c r="Q370" s="205">
        <v>10</v>
      </c>
      <c r="R370" s="106">
        <f t="shared" si="39"/>
        <v>34.93666666666666</v>
      </c>
      <c r="S370" s="207">
        <f t="shared" si="43"/>
        <v>3144.2999999999993</v>
      </c>
      <c r="T370" s="207">
        <f t="shared" si="42"/>
        <v>1049.1000000000004</v>
      </c>
      <c r="U370" s="205">
        <v>9683</v>
      </c>
      <c r="V370" s="216"/>
      <c r="W370" s="207"/>
      <c r="X370" s="219">
        <f t="shared" ref="X370:X428" si="45">IF((DATEDIF(G370,X$4,"m"))&gt;=120,120,(DATEDIF(G370,X$4,"m")))</f>
        <v>90</v>
      </c>
    </row>
    <row r="371" spans="1:24" s="205" customFormat="1" x14ac:dyDescent="0.25">
      <c r="A371" s="210" t="s">
        <v>1324</v>
      </c>
      <c r="B371" s="210" t="s">
        <v>1323</v>
      </c>
      <c r="C371" s="210" t="s">
        <v>1322</v>
      </c>
      <c r="D371" s="210" t="s">
        <v>1321</v>
      </c>
      <c r="E371" s="210" t="s">
        <v>1320</v>
      </c>
      <c r="F371" s="210"/>
      <c r="G371" s="204" t="str">
        <f t="shared" si="44"/>
        <v>//</v>
      </c>
      <c r="H371" s="224"/>
      <c r="I371" s="224"/>
      <c r="J371" s="209"/>
      <c r="K371" s="210"/>
      <c r="L371" s="210"/>
      <c r="M371" s="210" t="s">
        <v>649</v>
      </c>
      <c r="N371" s="160">
        <v>1</v>
      </c>
      <c r="O371" s="160"/>
      <c r="Q371" s="205">
        <v>10</v>
      </c>
      <c r="R371" s="106">
        <f t="shared" si="39"/>
        <v>0</v>
      </c>
      <c r="S371" s="207">
        <v>0</v>
      </c>
      <c r="T371" s="207">
        <f t="shared" si="42"/>
        <v>1</v>
      </c>
      <c r="V371" s="216"/>
      <c r="W371" s="207"/>
      <c r="X371" s="219" t="e">
        <f t="shared" si="45"/>
        <v>#VALUE!</v>
      </c>
    </row>
    <row r="372" spans="1:24" s="205" customFormat="1" x14ac:dyDescent="0.25">
      <c r="A372" s="210" t="s">
        <v>1319</v>
      </c>
      <c r="B372" s="210" t="s">
        <v>1318</v>
      </c>
      <c r="C372" s="210" t="s">
        <v>1315</v>
      </c>
      <c r="D372" s="210" t="s">
        <v>1317</v>
      </c>
      <c r="E372" s="210"/>
      <c r="F372" s="210" t="s">
        <v>1211</v>
      </c>
      <c r="G372" s="204" t="str">
        <f t="shared" si="44"/>
        <v>10/4/2007</v>
      </c>
      <c r="H372" s="224">
        <v>10</v>
      </c>
      <c r="I372" s="224">
        <v>4</v>
      </c>
      <c r="J372" s="209">
        <v>2007</v>
      </c>
      <c r="K372" s="210" t="s">
        <v>30</v>
      </c>
      <c r="L372" s="210">
        <v>755830</v>
      </c>
      <c r="M372" s="210" t="s">
        <v>649</v>
      </c>
      <c r="N372" s="160">
        <v>38767.32</v>
      </c>
      <c r="O372" s="225" t="s">
        <v>897</v>
      </c>
      <c r="Q372" s="205">
        <v>10</v>
      </c>
      <c r="R372" s="106">
        <f t="shared" ref="R372:R430" si="46">(((N372)-1)/10)/12</f>
        <v>323.05266666666665</v>
      </c>
      <c r="S372" s="207">
        <f t="shared" ref="S372:S378" si="47">X372*R372</f>
        <v>29720.845333333331</v>
      </c>
      <c r="T372" s="207">
        <f t="shared" si="42"/>
        <v>9046.4746666666688</v>
      </c>
      <c r="U372" s="205">
        <v>9897</v>
      </c>
      <c r="V372" s="216"/>
      <c r="W372" s="207"/>
      <c r="X372" s="219">
        <f t="shared" si="45"/>
        <v>92</v>
      </c>
    </row>
    <row r="373" spans="1:24" s="205" customFormat="1" x14ac:dyDescent="0.25">
      <c r="A373" s="210" t="s">
        <v>1314</v>
      </c>
      <c r="B373" s="210" t="s">
        <v>1313</v>
      </c>
      <c r="C373" s="210" t="s">
        <v>81</v>
      </c>
      <c r="D373" s="210"/>
      <c r="E373" s="210" t="s">
        <v>1312</v>
      </c>
      <c r="F373" s="210" t="s">
        <v>1311</v>
      </c>
      <c r="G373" s="204" t="str">
        <f t="shared" si="44"/>
        <v>2/11/2005</v>
      </c>
      <c r="H373" s="224">
        <v>2</v>
      </c>
      <c r="I373" s="224">
        <v>11</v>
      </c>
      <c r="J373" s="209">
        <v>2005</v>
      </c>
      <c r="K373" s="210" t="s">
        <v>30</v>
      </c>
      <c r="L373" s="209">
        <v>11261</v>
      </c>
      <c r="M373" s="210" t="s">
        <v>649</v>
      </c>
      <c r="N373" s="214">
        <v>63200</v>
      </c>
      <c r="O373" s="214" t="s">
        <v>1310</v>
      </c>
      <c r="Q373" s="205">
        <v>10</v>
      </c>
      <c r="R373" s="106">
        <f t="shared" si="46"/>
        <v>526.6583333333333</v>
      </c>
      <c r="S373" s="207">
        <f t="shared" si="47"/>
        <v>57405.758333333331</v>
      </c>
      <c r="T373" s="207">
        <f t="shared" ref="T373:T431" si="48">N373-S373</f>
        <v>5794.2416666666686</v>
      </c>
      <c r="U373" s="205">
        <v>5585</v>
      </c>
      <c r="V373" s="216"/>
      <c r="W373" s="207"/>
      <c r="X373" s="219">
        <f t="shared" si="45"/>
        <v>109</v>
      </c>
    </row>
    <row r="374" spans="1:24" s="205" customFormat="1" x14ac:dyDescent="0.25">
      <c r="A374" s="210" t="s">
        <v>1309</v>
      </c>
      <c r="B374" s="210" t="s">
        <v>1306</v>
      </c>
      <c r="C374" s="210" t="s">
        <v>1308</v>
      </c>
      <c r="D374" s="210"/>
      <c r="E374" s="210"/>
      <c r="F374" s="210" t="s">
        <v>1217</v>
      </c>
      <c r="G374" s="204" t="str">
        <f t="shared" si="44"/>
        <v>15/8/2007</v>
      </c>
      <c r="H374" s="224">
        <v>15</v>
      </c>
      <c r="I374" s="224">
        <v>8</v>
      </c>
      <c r="J374" s="209">
        <v>2007</v>
      </c>
      <c r="K374" s="210" t="s">
        <v>30</v>
      </c>
      <c r="L374" s="210">
        <v>58597</v>
      </c>
      <c r="M374" s="210" t="s">
        <v>649</v>
      </c>
      <c r="N374" s="160">
        <v>6880</v>
      </c>
      <c r="O374" s="225" t="s">
        <v>1286</v>
      </c>
      <c r="Q374" s="205">
        <v>10</v>
      </c>
      <c r="R374" s="106">
        <f t="shared" si="46"/>
        <v>57.324999999999996</v>
      </c>
      <c r="S374" s="207">
        <f t="shared" si="47"/>
        <v>5044.5999999999995</v>
      </c>
      <c r="T374" s="207">
        <f t="shared" si="48"/>
        <v>1835.4000000000005</v>
      </c>
      <c r="U374" s="205">
        <v>9901</v>
      </c>
      <c r="V374" s="216"/>
      <c r="W374" s="207"/>
      <c r="X374" s="219">
        <f t="shared" si="45"/>
        <v>88</v>
      </c>
    </row>
    <row r="375" spans="1:24" s="205" customFormat="1" x14ac:dyDescent="0.25">
      <c r="A375" s="210" t="s">
        <v>1307</v>
      </c>
      <c r="B375" s="210" t="s">
        <v>1306</v>
      </c>
      <c r="C375" s="210" t="s">
        <v>1305</v>
      </c>
      <c r="D375" s="210">
        <v>500</v>
      </c>
      <c r="E375" s="210"/>
      <c r="F375" s="210" t="s">
        <v>1211</v>
      </c>
      <c r="G375" s="204" t="str">
        <f t="shared" si="44"/>
        <v>10/4/2007</v>
      </c>
      <c r="H375" s="224">
        <v>10</v>
      </c>
      <c r="I375" s="224">
        <v>4</v>
      </c>
      <c r="J375" s="209">
        <v>2007</v>
      </c>
      <c r="K375" s="210" t="s">
        <v>30</v>
      </c>
      <c r="L375" s="210">
        <v>755830</v>
      </c>
      <c r="M375" s="210" t="s">
        <v>649</v>
      </c>
      <c r="N375" s="160">
        <v>4785.41</v>
      </c>
      <c r="O375" s="225" t="s">
        <v>1287</v>
      </c>
      <c r="Q375" s="205">
        <v>10</v>
      </c>
      <c r="R375" s="106">
        <f t="shared" si="46"/>
        <v>39.870083333333334</v>
      </c>
      <c r="S375" s="207">
        <f t="shared" si="47"/>
        <v>3668.0476666666668</v>
      </c>
      <c r="T375" s="207">
        <f t="shared" si="48"/>
        <v>1117.362333333333</v>
      </c>
      <c r="U375" s="205">
        <v>9897</v>
      </c>
      <c r="V375" s="216"/>
      <c r="W375" s="207"/>
      <c r="X375" s="219">
        <f t="shared" si="45"/>
        <v>92</v>
      </c>
    </row>
    <row r="376" spans="1:24" s="205" customFormat="1" x14ac:dyDescent="0.25">
      <c r="A376" s="210" t="s">
        <v>1304</v>
      </c>
      <c r="B376" s="210" t="s">
        <v>1303</v>
      </c>
      <c r="C376" s="210" t="s">
        <v>1302</v>
      </c>
      <c r="D376" s="210" t="s">
        <v>1301</v>
      </c>
      <c r="E376" s="210" t="s">
        <v>1300</v>
      </c>
      <c r="F376" s="210" t="s">
        <v>1299</v>
      </c>
      <c r="G376" s="204" t="str">
        <f t="shared" si="44"/>
        <v>2/2/2004</v>
      </c>
      <c r="H376" s="224">
        <v>2</v>
      </c>
      <c r="I376" s="224">
        <v>2</v>
      </c>
      <c r="J376" s="209">
        <v>2004</v>
      </c>
      <c r="K376" s="210" t="s">
        <v>30</v>
      </c>
      <c r="L376" s="210">
        <v>299</v>
      </c>
      <c r="M376" s="210" t="s">
        <v>649</v>
      </c>
      <c r="N376" s="214">
        <v>8400</v>
      </c>
      <c r="O376" s="214" t="s">
        <v>642</v>
      </c>
      <c r="Q376" s="205">
        <v>10</v>
      </c>
      <c r="R376" s="106">
        <f t="shared" si="46"/>
        <v>69.99166666666666</v>
      </c>
      <c r="S376" s="207">
        <f t="shared" si="47"/>
        <v>8399</v>
      </c>
      <c r="T376" s="207">
        <f t="shared" si="48"/>
        <v>1</v>
      </c>
      <c r="U376" s="205">
        <v>3181</v>
      </c>
      <c r="V376" s="216"/>
      <c r="W376" s="207"/>
      <c r="X376" s="219">
        <f t="shared" si="45"/>
        <v>120</v>
      </c>
    </row>
    <row r="377" spans="1:24" s="205" customFormat="1" x14ac:dyDescent="0.25">
      <c r="A377" s="210" t="s">
        <v>1298</v>
      </c>
      <c r="B377" s="210" t="s">
        <v>1297</v>
      </c>
      <c r="C377" s="210" t="s">
        <v>1296</v>
      </c>
      <c r="D377" s="210"/>
      <c r="E377" s="210"/>
      <c r="F377" s="210" t="s">
        <v>1295</v>
      </c>
      <c r="G377" s="204" t="str">
        <f t="shared" si="44"/>
        <v>27/5/2004</v>
      </c>
      <c r="H377" s="224">
        <v>27</v>
      </c>
      <c r="I377" s="224">
        <v>5</v>
      </c>
      <c r="J377" s="209">
        <v>2004</v>
      </c>
      <c r="K377" s="210" t="s">
        <v>30</v>
      </c>
      <c r="L377" s="209">
        <v>38138</v>
      </c>
      <c r="M377" s="210" t="s">
        <v>649</v>
      </c>
      <c r="N377" s="214">
        <v>4826.5</v>
      </c>
      <c r="O377" s="214" t="s">
        <v>551</v>
      </c>
      <c r="Q377" s="205">
        <v>10</v>
      </c>
      <c r="R377" s="106">
        <f t="shared" si="46"/>
        <v>40.212499999999999</v>
      </c>
      <c r="S377" s="207">
        <f t="shared" si="47"/>
        <v>4825.5</v>
      </c>
      <c r="T377" s="207">
        <f t="shared" si="48"/>
        <v>1</v>
      </c>
      <c r="U377" s="205">
        <v>3928</v>
      </c>
      <c r="V377" s="216"/>
      <c r="W377" s="207"/>
      <c r="X377" s="219">
        <f t="shared" si="45"/>
        <v>120</v>
      </c>
    </row>
    <row r="378" spans="1:24" s="205" customFormat="1" x14ac:dyDescent="0.25">
      <c r="A378" s="210" t="s">
        <v>1294</v>
      </c>
      <c r="B378" s="210" t="s">
        <v>1293</v>
      </c>
      <c r="C378" s="210" t="s">
        <v>1292</v>
      </c>
      <c r="D378" s="210" t="s">
        <v>1291</v>
      </c>
      <c r="E378" s="210"/>
      <c r="F378" s="210" t="s">
        <v>1290</v>
      </c>
      <c r="G378" s="204" t="str">
        <f t="shared" si="44"/>
        <v>13/8/2004</v>
      </c>
      <c r="H378" s="224">
        <v>13</v>
      </c>
      <c r="I378" s="224">
        <v>8</v>
      </c>
      <c r="J378" s="209">
        <v>2004</v>
      </c>
      <c r="K378" s="210" t="s">
        <v>1289</v>
      </c>
      <c r="L378" s="209">
        <v>1086</v>
      </c>
      <c r="M378" s="210" t="s">
        <v>649</v>
      </c>
      <c r="N378" s="214">
        <v>15000</v>
      </c>
      <c r="O378" s="214" t="s">
        <v>1288</v>
      </c>
      <c r="Q378" s="205">
        <v>10</v>
      </c>
      <c r="R378" s="106">
        <f t="shared" si="46"/>
        <v>124.99166666666667</v>
      </c>
      <c r="S378" s="207">
        <f t="shared" si="47"/>
        <v>14999</v>
      </c>
      <c r="T378" s="207">
        <f t="shared" si="48"/>
        <v>1</v>
      </c>
      <c r="U378" s="205">
        <v>4557</v>
      </c>
      <c r="V378" s="216"/>
      <c r="W378" s="207"/>
      <c r="X378" s="219">
        <f t="shared" si="45"/>
        <v>120</v>
      </c>
    </row>
    <row r="379" spans="1:24" s="205" customFormat="1" ht="20.25" customHeight="1" x14ac:dyDescent="0.25">
      <c r="A379" s="210" t="s">
        <v>1285</v>
      </c>
      <c r="B379" s="210" t="s">
        <v>1284</v>
      </c>
      <c r="C379" s="210"/>
      <c r="D379" s="210"/>
      <c r="E379" s="210"/>
      <c r="F379" s="210"/>
      <c r="G379" s="204" t="str">
        <f t="shared" si="44"/>
        <v>//</v>
      </c>
      <c r="H379" s="224"/>
      <c r="I379" s="224"/>
      <c r="J379" s="209"/>
      <c r="K379" s="210"/>
      <c r="L379" s="210"/>
      <c r="M379" s="210" t="s">
        <v>649</v>
      </c>
      <c r="N379" s="214">
        <v>1</v>
      </c>
      <c r="O379" s="187" t="s">
        <v>1283</v>
      </c>
      <c r="Q379" s="205">
        <v>10</v>
      </c>
      <c r="R379" s="106">
        <f t="shared" si="46"/>
        <v>0</v>
      </c>
      <c r="S379" s="207">
        <v>0</v>
      </c>
      <c r="T379" s="207">
        <f t="shared" si="48"/>
        <v>1</v>
      </c>
      <c r="V379" s="216"/>
      <c r="W379" s="207"/>
      <c r="X379" s="219" t="e">
        <f t="shared" si="45"/>
        <v>#VALUE!</v>
      </c>
    </row>
    <row r="380" spans="1:24" s="205" customFormat="1" x14ac:dyDescent="0.25">
      <c r="A380" s="210" t="s">
        <v>1282</v>
      </c>
      <c r="B380" s="210" t="s">
        <v>1281</v>
      </c>
      <c r="C380" s="210" t="s">
        <v>1280</v>
      </c>
      <c r="D380" s="210"/>
      <c r="E380" s="210"/>
      <c r="F380" s="210" t="s">
        <v>1217</v>
      </c>
      <c r="G380" s="204" t="str">
        <f t="shared" si="44"/>
        <v>15/8/2007</v>
      </c>
      <c r="H380" s="224">
        <v>15</v>
      </c>
      <c r="I380" s="224">
        <v>8</v>
      </c>
      <c r="J380" s="209">
        <v>2007</v>
      </c>
      <c r="K380" s="210" t="s">
        <v>30</v>
      </c>
      <c r="L380" s="210">
        <v>58597</v>
      </c>
      <c r="M380" s="210" t="s">
        <v>649</v>
      </c>
      <c r="N380" s="160">
        <v>3770</v>
      </c>
      <c r="O380" s="160"/>
      <c r="Q380" s="205">
        <v>10</v>
      </c>
      <c r="R380" s="106">
        <f t="shared" si="46"/>
        <v>31.408333333333331</v>
      </c>
      <c r="S380" s="207">
        <f>X380*R380</f>
        <v>2763.9333333333334</v>
      </c>
      <c r="T380" s="207">
        <f t="shared" si="48"/>
        <v>1006.0666666666666</v>
      </c>
      <c r="U380" s="205">
        <v>9901</v>
      </c>
      <c r="V380" s="216"/>
      <c r="W380" s="207"/>
      <c r="X380" s="219">
        <f t="shared" si="45"/>
        <v>88</v>
      </c>
    </row>
    <row r="381" spans="1:24" s="205" customFormat="1" x14ac:dyDescent="0.25">
      <c r="A381" s="210" t="s">
        <v>1279</v>
      </c>
      <c r="B381" s="210" t="s">
        <v>1278</v>
      </c>
      <c r="C381" s="210" t="s">
        <v>1277</v>
      </c>
      <c r="D381" s="210" t="s">
        <v>1276</v>
      </c>
      <c r="E381" s="210" t="s">
        <v>1275</v>
      </c>
      <c r="F381" s="210"/>
      <c r="G381" s="204" t="str">
        <f t="shared" si="44"/>
        <v>//</v>
      </c>
      <c r="H381" s="224"/>
      <c r="I381" s="224"/>
      <c r="J381" s="209"/>
      <c r="K381" s="210"/>
      <c r="L381" s="210"/>
      <c r="M381" s="210" t="s">
        <v>649</v>
      </c>
      <c r="N381" s="160">
        <v>1</v>
      </c>
      <c r="O381" s="225" t="s">
        <v>300</v>
      </c>
      <c r="Q381" s="205">
        <v>10</v>
      </c>
      <c r="R381" s="106">
        <f t="shared" si="46"/>
        <v>0</v>
      </c>
      <c r="S381" s="207">
        <v>0</v>
      </c>
      <c r="T381" s="207">
        <f t="shared" si="48"/>
        <v>1</v>
      </c>
      <c r="V381" s="216"/>
      <c r="W381" s="207"/>
      <c r="X381" s="219" t="e">
        <f t="shared" si="45"/>
        <v>#VALUE!</v>
      </c>
    </row>
    <row r="382" spans="1:24" s="205" customFormat="1" x14ac:dyDescent="0.25">
      <c r="A382" s="210" t="s">
        <v>1274</v>
      </c>
      <c r="B382" s="210" t="s">
        <v>1273</v>
      </c>
      <c r="C382" s="210" t="s">
        <v>1272</v>
      </c>
      <c r="D382" s="210"/>
      <c r="E382" s="210"/>
      <c r="F382" s="210" t="s">
        <v>1217</v>
      </c>
      <c r="G382" s="204" t="str">
        <f t="shared" si="44"/>
        <v>17/12/2007</v>
      </c>
      <c r="H382" s="224">
        <v>17</v>
      </c>
      <c r="I382" s="224">
        <v>12</v>
      </c>
      <c r="J382" s="209">
        <v>2007</v>
      </c>
      <c r="K382" s="210" t="s">
        <v>30</v>
      </c>
      <c r="L382" s="210">
        <v>8042</v>
      </c>
      <c r="M382" s="210" t="s">
        <v>649</v>
      </c>
      <c r="N382" s="160">
        <v>4187.5</v>
      </c>
      <c r="O382" s="160"/>
      <c r="Q382" s="205">
        <v>10</v>
      </c>
      <c r="R382" s="106">
        <f t="shared" si="46"/>
        <v>34.887499999999996</v>
      </c>
      <c r="S382" s="207">
        <f t="shared" ref="S382:S405" si="49">X382*R382</f>
        <v>2930.5499999999997</v>
      </c>
      <c r="T382" s="207">
        <f t="shared" si="48"/>
        <v>1256.9500000000003</v>
      </c>
      <c r="U382" s="205">
        <v>10429</v>
      </c>
      <c r="V382" s="216"/>
      <c r="W382" s="207"/>
      <c r="X382" s="219">
        <f t="shared" si="45"/>
        <v>84</v>
      </c>
    </row>
    <row r="383" spans="1:24" s="205" customFormat="1" x14ac:dyDescent="0.25">
      <c r="A383" s="210" t="s">
        <v>1271</v>
      </c>
      <c r="B383" s="210" t="s">
        <v>1270</v>
      </c>
      <c r="C383" s="210" t="s">
        <v>1269</v>
      </c>
      <c r="D383" s="210" t="s">
        <v>1268</v>
      </c>
      <c r="E383" s="210">
        <v>331155020</v>
      </c>
      <c r="F383" s="210" t="s">
        <v>1267</v>
      </c>
      <c r="G383" s="204" t="str">
        <f t="shared" si="44"/>
        <v>6/6/2003</v>
      </c>
      <c r="H383" s="224">
        <v>6</v>
      </c>
      <c r="I383" s="224">
        <v>6</v>
      </c>
      <c r="J383" s="209">
        <v>2003</v>
      </c>
      <c r="K383" s="210" t="s">
        <v>1266</v>
      </c>
      <c r="L383" s="210">
        <v>338</v>
      </c>
      <c r="M383" s="210" t="s">
        <v>649</v>
      </c>
      <c r="N383" s="214">
        <v>8955</v>
      </c>
      <c r="O383" s="214" t="s">
        <v>312</v>
      </c>
      <c r="Q383" s="205">
        <v>10</v>
      </c>
      <c r="R383" s="106">
        <f t="shared" si="46"/>
        <v>74.61666666666666</v>
      </c>
      <c r="S383" s="207">
        <f t="shared" si="49"/>
        <v>8954</v>
      </c>
      <c r="T383" s="207">
        <f t="shared" si="48"/>
        <v>1</v>
      </c>
      <c r="U383" s="205">
        <v>1436</v>
      </c>
      <c r="V383" s="216"/>
      <c r="W383" s="207"/>
      <c r="X383" s="219">
        <f t="shared" si="45"/>
        <v>120</v>
      </c>
    </row>
    <row r="384" spans="1:24" s="205" customFormat="1" x14ac:dyDescent="0.25">
      <c r="A384" s="210" t="s">
        <v>1265</v>
      </c>
      <c r="B384" s="210" t="s">
        <v>1261</v>
      </c>
      <c r="C384" s="210" t="s">
        <v>1264</v>
      </c>
      <c r="D384" s="210">
        <v>18</v>
      </c>
      <c r="E384" s="210" t="s">
        <v>1263</v>
      </c>
      <c r="F384" s="210" t="s">
        <v>1180</v>
      </c>
      <c r="G384" s="204" t="str">
        <f t="shared" si="44"/>
        <v>14/1/2004</v>
      </c>
      <c r="H384" s="224">
        <v>14</v>
      </c>
      <c r="I384" s="224">
        <v>1</v>
      </c>
      <c r="J384" s="209">
        <v>2004</v>
      </c>
      <c r="K384" s="210" t="s">
        <v>30</v>
      </c>
      <c r="L384" s="210">
        <v>7074</v>
      </c>
      <c r="M384" s="210" t="s">
        <v>649</v>
      </c>
      <c r="N384" s="214">
        <v>1107.5999999999999</v>
      </c>
      <c r="O384" s="214" t="s">
        <v>642</v>
      </c>
      <c r="Q384" s="205">
        <v>10</v>
      </c>
      <c r="R384" s="106">
        <f t="shared" si="46"/>
        <v>9.2216666666666658</v>
      </c>
      <c r="S384" s="207">
        <f t="shared" si="49"/>
        <v>1106.5999999999999</v>
      </c>
      <c r="T384" s="207">
        <f t="shared" si="48"/>
        <v>1</v>
      </c>
      <c r="U384" s="205">
        <v>3175</v>
      </c>
      <c r="V384" s="216"/>
      <c r="W384" s="207"/>
      <c r="X384" s="219">
        <f t="shared" si="45"/>
        <v>120</v>
      </c>
    </row>
    <row r="385" spans="1:24" s="205" customFormat="1" x14ac:dyDescent="0.25">
      <c r="A385" s="210" t="s">
        <v>1262</v>
      </c>
      <c r="B385" s="210" t="s">
        <v>1261</v>
      </c>
      <c r="C385" s="210" t="s">
        <v>1260</v>
      </c>
      <c r="D385" s="210"/>
      <c r="E385" s="210"/>
      <c r="F385" s="210" t="s">
        <v>1259</v>
      </c>
      <c r="G385" s="204" t="str">
        <f t="shared" si="44"/>
        <v>5/7/2004</v>
      </c>
      <c r="H385" s="224">
        <v>5</v>
      </c>
      <c r="I385" s="224">
        <v>7</v>
      </c>
      <c r="J385" s="209">
        <v>2004</v>
      </c>
      <c r="K385" s="210" t="s">
        <v>30</v>
      </c>
      <c r="L385" s="209">
        <v>7593</v>
      </c>
      <c r="M385" s="210" t="s">
        <v>649</v>
      </c>
      <c r="N385" s="214">
        <v>1105</v>
      </c>
      <c r="O385" s="214" t="s">
        <v>551</v>
      </c>
      <c r="Q385" s="205">
        <v>10</v>
      </c>
      <c r="R385" s="106">
        <f t="shared" si="46"/>
        <v>9.2000000000000011</v>
      </c>
      <c r="S385" s="207">
        <f t="shared" si="49"/>
        <v>1104.0000000000002</v>
      </c>
      <c r="T385" s="207">
        <f t="shared" si="48"/>
        <v>0.99999999999977263</v>
      </c>
      <c r="U385" s="205">
        <v>4302</v>
      </c>
      <c r="V385" s="216"/>
      <c r="W385" s="207"/>
      <c r="X385" s="219">
        <f t="shared" si="45"/>
        <v>120</v>
      </c>
    </row>
    <row r="386" spans="1:24" s="205" customFormat="1" x14ac:dyDescent="0.25">
      <c r="A386" s="210" t="s">
        <v>1258</v>
      </c>
      <c r="B386" s="210" t="s">
        <v>1257</v>
      </c>
      <c r="C386" s="210"/>
      <c r="D386" s="210" t="s">
        <v>1256</v>
      </c>
      <c r="E386" s="210"/>
      <c r="F386" s="210" t="s">
        <v>1211</v>
      </c>
      <c r="G386" s="204" t="str">
        <f t="shared" si="44"/>
        <v>10/4/2007</v>
      </c>
      <c r="H386" s="224">
        <v>10</v>
      </c>
      <c r="I386" s="224">
        <v>4</v>
      </c>
      <c r="J386" s="209">
        <v>2007</v>
      </c>
      <c r="K386" s="210" t="s">
        <v>30</v>
      </c>
      <c r="L386" s="210">
        <v>755830</v>
      </c>
      <c r="M386" s="210" t="s">
        <v>649</v>
      </c>
      <c r="N386" s="160">
        <v>2989.02</v>
      </c>
      <c r="O386" s="225" t="s">
        <v>897</v>
      </c>
      <c r="Q386" s="205">
        <v>10</v>
      </c>
      <c r="R386" s="106">
        <f t="shared" si="46"/>
        <v>24.900166666666667</v>
      </c>
      <c r="S386" s="207">
        <f t="shared" si="49"/>
        <v>2290.8153333333335</v>
      </c>
      <c r="T386" s="207">
        <f t="shared" si="48"/>
        <v>698.20466666666653</v>
      </c>
      <c r="U386" s="205">
        <v>9897</v>
      </c>
      <c r="V386" s="216"/>
      <c r="W386" s="207"/>
      <c r="X386" s="219">
        <f t="shared" si="45"/>
        <v>92</v>
      </c>
    </row>
    <row r="387" spans="1:24" s="205" customFormat="1" x14ac:dyDescent="0.25">
      <c r="A387" s="210" t="s">
        <v>1255</v>
      </c>
      <c r="B387" s="210" t="s">
        <v>1238</v>
      </c>
      <c r="C387" s="210" t="s">
        <v>469</v>
      </c>
      <c r="D387" s="210" t="s">
        <v>1254</v>
      </c>
      <c r="E387" s="210" t="s">
        <v>1253</v>
      </c>
      <c r="F387" s="210" t="s">
        <v>1180</v>
      </c>
      <c r="G387" s="204" t="str">
        <f t="shared" si="44"/>
        <v>16/5/2003</v>
      </c>
      <c r="H387" s="224">
        <v>16</v>
      </c>
      <c r="I387" s="224">
        <v>5</v>
      </c>
      <c r="J387" s="209">
        <v>2003</v>
      </c>
      <c r="K387" s="210" t="s">
        <v>30</v>
      </c>
      <c r="L387" s="210">
        <v>6412</v>
      </c>
      <c r="M387" s="210" t="s">
        <v>649</v>
      </c>
      <c r="N387" s="214">
        <v>1700</v>
      </c>
      <c r="O387" s="214"/>
      <c r="Q387" s="205">
        <v>10</v>
      </c>
      <c r="R387" s="106">
        <f t="shared" si="46"/>
        <v>14.158333333333333</v>
      </c>
      <c r="S387" s="207">
        <f t="shared" si="49"/>
        <v>1699</v>
      </c>
      <c r="T387" s="207">
        <f t="shared" si="48"/>
        <v>1</v>
      </c>
      <c r="U387" s="205">
        <v>1439</v>
      </c>
      <c r="V387" s="216"/>
      <c r="W387" s="207"/>
      <c r="X387" s="219">
        <f t="shared" si="45"/>
        <v>120</v>
      </c>
    </row>
    <row r="388" spans="1:24" s="205" customFormat="1" x14ac:dyDescent="0.25">
      <c r="A388" s="210" t="s">
        <v>1252</v>
      </c>
      <c r="B388" s="210" t="s">
        <v>1238</v>
      </c>
      <c r="C388" s="210" t="s">
        <v>469</v>
      </c>
      <c r="D388" s="210" t="s">
        <v>1247</v>
      </c>
      <c r="E388" s="210" t="s">
        <v>1251</v>
      </c>
      <c r="F388" s="210" t="s">
        <v>1180</v>
      </c>
      <c r="G388" s="204" t="str">
        <f t="shared" si="44"/>
        <v>16/5/2003</v>
      </c>
      <c r="H388" s="224">
        <v>16</v>
      </c>
      <c r="I388" s="224">
        <v>5</v>
      </c>
      <c r="J388" s="209">
        <v>2003</v>
      </c>
      <c r="K388" s="210" t="s">
        <v>30</v>
      </c>
      <c r="L388" s="210">
        <v>8169</v>
      </c>
      <c r="M388" s="210" t="s">
        <v>649</v>
      </c>
      <c r="N388" s="214">
        <v>2825</v>
      </c>
      <c r="O388" s="214" t="s">
        <v>642</v>
      </c>
      <c r="Q388" s="205">
        <v>10</v>
      </c>
      <c r="R388" s="106">
        <f t="shared" si="46"/>
        <v>23.533333333333331</v>
      </c>
      <c r="S388" s="207">
        <f t="shared" si="49"/>
        <v>2824</v>
      </c>
      <c r="T388" s="207">
        <f t="shared" si="48"/>
        <v>1</v>
      </c>
      <c r="U388" s="205">
        <v>5817</v>
      </c>
      <c r="V388" s="216"/>
      <c r="W388" s="207"/>
      <c r="X388" s="219">
        <f t="shared" si="45"/>
        <v>120</v>
      </c>
    </row>
    <row r="389" spans="1:24" s="205" customFormat="1" x14ac:dyDescent="0.25">
      <c r="A389" s="210" t="s">
        <v>1250</v>
      </c>
      <c r="B389" s="210" t="s">
        <v>1238</v>
      </c>
      <c r="C389" s="210" t="s">
        <v>469</v>
      </c>
      <c r="D389" s="210" t="s">
        <v>1233</v>
      </c>
      <c r="E389" s="210" t="s">
        <v>1249</v>
      </c>
      <c r="F389" s="210" t="s">
        <v>1180</v>
      </c>
      <c r="G389" s="204" t="str">
        <f t="shared" si="44"/>
        <v>16/5/2003</v>
      </c>
      <c r="H389" s="224">
        <v>16</v>
      </c>
      <c r="I389" s="224">
        <v>5</v>
      </c>
      <c r="J389" s="209">
        <v>2003</v>
      </c>
      <c r="K389" s="210" t="s">
        <v>30</v>
      </c>
      <c r="L389" s="210">
        <v>6412</v>
      </c>
      <c r="M389" s="210" t="s">
        <v>649</v>
      </c>
      <c r="N389" s="214">
        <v>1700</v>
      </c>
      <c r="O389" s="214"/>
      <c r="Q389" s="205">
        <v>10</v>
      </c>
      <c r="R389" s="106">
        <f t="shared" si="46"/>
        <v>14.158333333333333</v>
      </c>
      <c r="S389" s="207">
        <f t="shared" si="49"/>
        <v>1699</v>
      </c>
      <c r="T389" s="207">
        <f t="shared" si="48"/>
        <v>1</v>
      </c>
      <c r="U389" s="205">
        <v>1439</v>
      </c>
      <c r="V389" s="216"/>
      <c r="W389" s="207"/>
      <c r="X389" s="219">
        <f t="shared" si="45"/>
        <v>120</v>
      </c>
    </row>
    <row r="390" spans="1:24" s="205" customFormat="1" x14ac:dyDescent="0.25">
      <c r="A390" s="210" t="s">
        <v>1248</v>
      </c>
      <c r="B390" s="210" t="s">
        <v>1238</v>
      </c>
      <c r="C390" s="210" t="s">
        <v>469</v>
      </c>
      <c r="D390" s="210" t="s">
        <v>1247</v>
      </c>
      <c r="E390" s="210" t="s">
        <v>1246</v>
      </c>
      <c r="F390" s="210" t="s">
        <v>1180</v>
      </c>
      <c r="G390" s="204" t="str">
        <f t="shared" si="44"/>
        <v>16/5/2006</v>
      </c>
      <c r="H390" s="224">
        <v>16</v>
      </c>
      <c r="I390" s="224">
        <v>5</v>
      </c>
      <c r="J390" s="209">
        <v>2006</v>
      </c>
      <c r="K390" s="210" t="s">
        <v>30</v>
      </c>
      <c r="L390" s="210">
        <v>8169</v>
      </c>
      <c r="M390" s="210" t="s">
        <v>649</v>
      </c>
      <c r="N390" s="214">
        <v>2825</v>
      </c>
      <c r="O390" s="214"/>
      <c r="Q390" s="205">
        <v>10</v>
      </c>
      <c r="R390" s="106">
        <f t="shared" si="46"/>
        <v>23.533333333333331</v>
      </c>
      <c r="S390" s="207">
        <f t="shared" si="49"/>
        <v>2423.9333333333329</v>
      </c>
      <c r="T390" s="207">
        <f t="shared" si="48"/>
        <v>401.06666666666706</v>
      </c>
      <c r="U390" s="205">
        <v>5817</v>
      </c>
      <c r="V390" s="216"/>
      <c r="W390" s="207"/>
      <c r="X390" s="219">
        <f t="shared" si="45"/>
        <v>103</v>
      </c>
    </row>
    <row r="391" spans="1:24" s="205" customFormat="1" x14ac:dyDescent="0.25">
      <c r="A391" s="210" t="s">
        <v>1245</v>
      </c>
      <c r="B391" s="210" t="s">
        <v>1238</v>
      </c>
      <c r="C391" s="210" t="s">
        <v>469</v>
      </c>
      <c r="D391" s="210" t="s">
        <v>1233</v>
      </c>
      <c r="E391" s="210" t="s">
        <v>1244</v>
      </c>
      <c r="F391" s="210" t="s">
        <v>1180</v>
      </c>
      <c r="G391" s="204" t="str">
        <f t="shared" si="44"/>
        <v>16/5/2003</v>
      </c>
      <c r="H391" s="224">
        <v>16</v>
      </c>
      <c r="I391" s="224">
        <v>5</v>
      </c>
      <c r="J391" s="209">
        <v>2003</v>
      </c>
      <c r="K391" s="210" t="s">
        <v>30</v>
      </c>
      <c r="L391" s="210">
        <v>6412</v>
      </c>
      <c r="M391" s="210" t="s">
        <v>649</v>
      </c>
      <c r="N391" s="214">
        <v>1700</v>
      </c>
      <c r="O391" s="214" t="s">
        <v>1243</v>
      </c>
      <c r="Q391" s="205">
        <v>10</v>
      </c>
      <c r="R391" s="106">
        <f t="shared" si="46"/>
        <v>14.158333333333333</v>
      </c>
      <c r="S391" s="207">
        <f t="shared" si="49"/>
        <v>1699</v>
      </c>
      <c r="T391" s="207">
        <f t="shared" si="48"/>
        <v>1</v>
      </c>
      <c r="U391" s="205">
        <v>1439</v>
      </c>
      <c r="V391" s="216"/>
      <c r="W391" s="207"/>
      <c r="X391" s="219">
        <f t="shared" si="45"/>
        <v>120</v>
      </c>
    </row>
    <row r="392" spans="1:24" s="205" customFormat="1" x14ac:dyDescent="0.25">
      <c r="A392" s="210" t="s">
        <v>1242</v>
      </c>
      <c r="B392" s="210" t="s">
        <v>1238</v>
      </c>
      <c r="C392" s="210" t="s">
        <v>469</v>
      </c>
      <c r="D392" s="210" t="s">
        <v>1233</v>
      </c>
      <c r="E392" s="210" t="s">
        <v>1241</v>
      </c>
      <c r="F392" s="210" t="s">
        <v>1180</v>
      </c>
      <c r="G392" s="204" t="str">
        <f t="shared" si="44"/>
        <v>16/5/2003</v>
      </c>
      <c r="H392" s="224">
        <v>16</v>
      </c>
      <c r="I392" s="224">
        <v>5</v>
      </c>
      <c r="J392" s="209">
        <v>2003</v>
      </c>
      <c r="K392" s="210" t="s">
        <v>30</v>
      </c>
      <c r="L392" s="210">
        <v>6412</v>
      </c>
      <c r="M392" s="210" t="s">
        <v>649</v>
      </c>
      <c r="N392" s="160">
        <v>1700</v>
      </c>
      <c r="O392" s="225" t="s">
        <v>1240</v>
      </c>
      <c r="Q392" s="205">
        <v>10</v>
      </c>
      <c r="R392" s="106">
        <f t="shared" si="46"/>
        <v>14.158333333333333</v>
      </c>
      <c r="S392" s="207">
        <f t="shared" si="49"/>
        <v>1699</v>
      </c>
      <c r="T392" s="207">
        <f t="shared" si="48"/>
        <v>1</v>
      </c>
      <c r="U392" s="205">
        <v>1439</v>
      </c>
      <c r="V392" s="216"/>
      <c r="W392" s="207"/>
      <c r="X392" s="219">
        <f t="shared" si="45"/>
        <v>120</v>
      </c>
    </row>
    <row r="393" spans="1:24" s="205" customFormat="1" x14ac:dyDescent="0.25">
      <c r="A393" s="210" t="s">
        <v>1239</v>
      </c>
      <c r="B393" s="210" t="s">
        <v>1238</v>
      </c>
      <c r="C393" s="210" t="s">
        <v>469</v>
      </c>
      <c r="D393" s="210" t="s">
        <v>1237</v>
      </c>
      <c r="E393" s="210" t="s">
        <v>1236</v>
      </c>
      <c r="F393" s="210" t="s">
        <v>1180</v>
      </c>
      <c r="G393" s="204" t="str">
        <f t="shared" si="44"/>
        <v>26/10/2005</v>
      </c>
      <c r="H393" s="224">
        <v>26</v>
      </c>
      <c r="I393" s="224">
        <v>10</v>
      </c>
      <c r="J393" s="209">
        <v>2005</v>
      </c>
      <c r="K393" s="210" t="s">
        <v>30</v>
      </c>
      <c r="L393" s="210">
        <v>9074</v>
      </c>
      <c r="M393" s="210" t="s">
        <v>649</v>
      </c>
      <c r="N393" s="160">
        <v>2500</v>
      </c>
      <c r="O393" s="160"/>
      <c r="Q393" s="205">
        <v>10</v>
      </c>
      <c r="R393" s="106">
        <f t="shared" si="46"/>
        <v>20.824999999999999</v>
      </c>
      <c r="S393" s="207">
        <f t="shared" si="49"/>
        <v>2290.75</v>
      </c>
      <c r="T393" s="207">
        <f t="shared" si="48"/>
        <v>209.25</v>
      </c>
      <c r="U393" s="205">
        <v>7552</v>
      </c>
      <c r="V393" s="216"/>
      <c r="W393" s="207"/>
      <c r="X393" s="219">
        <f t="shared" si="45"/>
        <v>110</v>
      </c>
    </row>
    <row r="394" spans="1:24" s="205" customFormat="1" x14ac:dyDescent="0.25">
      <c r="A394" s="210" t="s">
        <v>1235</v>
      </c>
      <c r="B394" s="210" t="s">
        <v>1234</v>
      </c>
      <c r="C394" s="210" t="s">
        <v>469</v>
      </c>
      <c r="D394" s="210" t="s">
        <v>1233</v>
      </c>
      <c r="E394" s="210" t="s">
        <v>1232</v>
      </c>
      <c r="F394" s="210" t="s">
        <v>1231</v>
      </c>
      <c r="G394" s="204" t="str">
        <f t="shared" si="44"/>
        <v>2/8/2005</v>
      </c>
      <c r="H394" s="224">
        <v>2</v>
      </c>
      <c r="I394" s="224">
        <v>8</v>
      </c>
      <c r="J394" s="209">
        <v>2005</v>
      </c>
      <c r="K394" s="210" t="s">
        <v>30</v>
      </c>
      <c r="L394" s="210">
        <v>23028</v>
      </c>
      <c r="M394" s="210" t="s">
        <v>649</v>
      </c>
      <c r="N394" s="160">
        <v>2100</v>
      </c>
      <c r="O394" s="225" t="s">
        <v>300</v>
      </c>
      <c r="Q394" s="205">
        <v>10</v>
      </c>
      <c r="R394" s="106">
        <f t="shared" si="46"/>
        <v>17.491666666666667</v>
      </c>
      <c r="S394" s="207">
        <f t="shared" si="49"/>
        <v>1959.0666666666666</v>
      </c>
      <c r="T394" s="207">
        <f t="shared" si="48"/>
        <v>140.93333333333339</v>
      </c>
      <c r="U394" s="205">
        <v>6961</v>
      </c>
      <c r="V394" s="216"/>
      <c r="W394" s="207"/>
      <c r="X394" s="219">
        <f t="shared" si="45"/>
        <v>112</v>
      </c>
    </row>
    <row r="395" spans="1:24" s="205" customFormat="1" ht="31.5" x14ac:dyDescent="0.25">
      <c r="A395" s="210" t="s">
        <v>1230</v>
      </c>
      <c r="B395" s="210" t="s">
        <v>1229</v>
      </c>
      <c r="C395" s="210" t="s">
        <v>609</v>
      </c>
      <c r="D395" s="210" t="s">
        <v>1216</v>
      </c>
      <c r="E395" s="210" t="s">
        <v>1228</v>
      </c>
      <c r="F395" s="210" t="s">
        <v>55</v>
      </c>
      <c r="G395" s="204" t="str">
        <f t="shared" si="44"/>
        <v>2/1/2004</v>
      </c>
      <c r="H395" s="224">
        <v>2</v>
      </c>
      <c r="I395" s="224">
        <v>1</v>
      </c>
      <c r="J395" s="209">
        <v>2004</v>
      </c>
      <c r="K395" s="210" t="s">
        <v>30</v>
      </c>
      <c r="L395" s="210">
        <v>4785</v>
      </c>
      <c r="M395" s="210" t="s">
        <v>649</v>
      </c>
      <c r="N395" s="214">
        <v>7807</v>
      </c>
      <c r="O395" s="187" t="s">
        <v>1227</v>
      </c>
      <c r="Q395" s="205">
        <v>10</v>
      </c>
      <c r="R395" s="106">
        <f t="shared" si="46"/>
        <v>65.05</v>
      </c>
      <c r="S395" s="207">
        <f t="shared" si="49"/>
        <v>7806</v>
      </c>
      <c r="T395" s="207">
        <f t="shared" si="48"/>
        <v>1</v>
      </c>
      <c r="U395" s="205">
        <v>3171</v>
      </c>
      <c r="V395" s="216"/>
      <c r="W395" s="207"/>
      <c r="X395" s="219">
        <f t="shared" si="45"/>
        <v>120</v>
      </c>
    </row>
    <row r="396" spans="1:24" s="205" customFormat="1" x14ac:dyDescent="0.25">
      <c r="A396" s="210" t="s">
        <v>1226</v>
      </c>
      <c r="B396" s="210" t="s">
        <v>1225</v>
      </c>
      <c r="C396" s="210" t="s">
        <v>1224</v>
      </c>
      <c r="D396" s="210" t="s">
        <v>1216</v>
      </c>
      <c r="E396" s="210" t="s">
        <v>1223</v>
      </c>
      <c r="F396" s="210" t="s">
        <v>55</v>
      </c>
      <c r="G396" s="204" t="str">
        <f t="shared" si="44"/>
        <v>2/11/2004</v>
      </c>
      <c r="H396" s="224">
        <v>2</v>
      </c>
      <c r="I396" s="224">
        <v>11</v>
      </c>
      <c r="J396" s="209">
        <v>2004</v>
      </c>
      <c r="K396" s="210" t="s">
        <v>30</v>
      </c>
      <c r="L396" s="210">
        <v>4785</v>
      </c>
      <c r="M396" s="210" t="s">
        <v>649</v>
      </c>
      <c r="N396" s="160">
        <v>7807</v>
      </c>
      <c r="O396" s="225" t="s">
        <v>1222</v>
      </c>
      <c r="Q396" s="205">
        <v>10</v>
      </c>
      <c r="R396" s="106">
        <f t="shared" si="46"/>
        <v>65.05</v>
      </c>
      <c r="S396" s="207">
        <f t="shared" si="49"/>
        <v>7806</v>
      </c>
      <c r="T396" s="207">
        <f t="shared" si="48"/>
        <v>1</v>
      </c>
      <c r="U396" s="205">
        <v>3171</v>
      </c>
      <c r="V396" s="216"/>
      <c r="W396" s="207"/>
      <c r="X396" s="219">
        <f t="shared" si="45"/>
        <v>120</v>
      </c>
    </row>
    <row r="397" spans="1:24" s="205" customFormat="1" x14ac:dyDescent="0.25">
      <c r="A397" s="210" t="s">
        <v>1221</v>
      </c>
      <c r="B397" s="210" t="s">
        <v>1220</v>
      </c>
      <c r="C397" s="210" t="s">
        <v>1219</v>
      </c>
      <c r="D397" s="210"/>
      <c r="E397" s="210" t="s">
        <v>1218</v>
      </c>
      <c r="F397" s="210" t="s">
        <v>1217</v>
      </c>
      <c r="G397" s="204" t="str">
        <f t="shared" si="44"/>
        <v>17/12/2007</v>
      </c>
      <c r="H397" s="224">
        <v>17</v>
      </c>
      <c r="I397" s="224">
        <v>12</v>
      </c>
      <c r="J397" s="209">
        <v>2007</v>
      </c>
      <c r="K397" s="210" t="s">
        <v>30</v>
      </c>
      <c r="L397" s="210">
        <v>8042</v>
      </c>
      <c r="M397" s="210" t="s">
        <v>649</v>
      </c>
      <c r="N397" s="160">
        <v>11557.5</v>
      </c>
      <c r="O397" s="160" t="s">
        <v>637</v>
      </c>
      <c r="Q397" s="205">
        <v>10</v>
      </c>
      <c r="R397" s="106">
        <f t="shared" si="46"/>
        <v>96.304166666666674</v>
      </c>
      <c r="S397" s="207">
        <f t="shared" si="49"/>
        <v>8089.5500000000011</v>
      </c>
      <c r="T397" s="207">
        <f t="shared" si="48"/>
        <v>3467.9499999999989</v>
      </c>
      <c r="U397" s="205">
        <v>10429</v>
      </c>
      <c r="V397" s="216"/>
      <c r="W397" s="207"/>
      <c r="X397" s="219">
        <f t="shared" si="45"/>
        <v>84</v>
      </c>
    </row>
    <row r="398" spans="1:24" s="205" customFormat="1" ht="31.5" x14ac:dyDescent="0.25">
      <c r="A398" s="210" t="s">
        <v>1215</v>
      </c>
      <c r="B398" s="210" t="s">
        <v>1214</v>
      </c>
      <c r="C398" s="210" t="s">
        <v>1213</v>
      </c>
      <c r="D398" s="210" t="s">
        <v>1212</v>
      </c>
      <c r="E398" s="210"/>
      <c r="F398" s="210" t="s">
        <v>1211</v>
      </c>
      <c r="G398" s="204" t="str">
        <f t="shared" si="44"/>
        <v>4/7/2007</v>
      </c>
      <c r="H398" s="224">
        <v>4</v>
      </c>
      <c r="I398" s="224">
        <v>7</v>
      </c>
      <c r="J398" s="209">
        <v>2007</v>
      </c>
      <c r="K398" s="210" t="s">
        <v>30</v>
      </c>
      <c r="L398" s="210" t="s">
        <v>1210</v>
      </c>
      <c r="M398" s="210" t="s">
        <v>649</v>
      </c>
      <c r="N398" s="160">
        <v>22878.61</v>
      </c>
      <c r="O398" s="226" t="s">
        <v>1209</v>
      </c>
      <c r="Q398" s="205">
        <v>10</v>
      </c>
      <c r="R398" s="106">
        <f t="shared" si="46"/>
        <v>190.64675</v>
      </c>
      <c r="S398" s="207">
        <f t="shared" si="49"/>
        <v>16967.560750000001</v>
      </c>
      <c r="T398" s="207">
        <f t="shared" si="48"/>
        <v>5911.04925</v>
      </c>
      <c r="U398" s="205">
        <v>9777</v>
      </c>
      <c r="V398" s="216"/>
      <c r="W398" s="207"/>
      <c r="X398" s="219">
        <f t="shared" si="45"/>
        <v>89</v>
      </c>
    </row>
    <row r="399" spans="1:24" s="205" customFormat="1" x14ac:dyDescent="0.25">
      <c r="A399" s="210" t="s">
        <v>1208</v>
      </c>
      <c r="B399" s="210" t="s">
        <v>1207</v>
      </c>
      <c r="C399" s="210" t="s">
        <v>1206</v>
      </c>
      <c r="D399" s="210" t="s">
        <v>1194</v>
      </c>
      <c r="E399" s="210"/>
      <c r="F399" s="210" t="s">
        <v>1205</v>
      </c>
      <c r="G399" s="204" t="str">
        <f t="shared" si="44"/>
        <v>12/5/2003</v>
      </c>
      <c r="H399" s="224">
        <v>12</v>
      </c>
      <c r="I399" s="224">
        <v>5</v>
      </c>
      <c r="J399" s="209">
        <v>2003</v>
      </c>
      <c r="K399" s="210" t="s">
        <v>30</v>
      </c>
      <c r="L399" s="210">
        <v>46219</v>
      </c>
      <c r="M399" s="210" t="s">
        <v>649</v>
      </c>
      <c r="N399" s="214">
        <v>4924</v>
      </c>
      <c r="O399" s="214" t="s">
        <v>642</v>
      </c>
      <c r="Q399" s="205">
        <v>10</v>
      </c>
      <c r="R399" s="106">
        <f t="shared" si="46"/>
        <v>41.024999999999999</v>
      </c>
      <c r="S399" s="207">
        <f t="shared" si="49"/>
        <v>4923</v>
      </c>
      <c r="T399" s="207">
        <f t="shared" si="48"/>
        <v>1</v>
      </c>
      <c r="V399" s="216"/>
      <c r="W399" s="207"/>
      <c r="X399" s="219">
        <f t="shared" si="45"/>
        <v>120</v>
      </c>
    </row>
    <row r="400" spans="1:24" s="205" customFormat="1" x14ac:dyDescent="0.25">
      <c r="A400" s="210" t="s">
        <v>1204</v>
      </c>
      <c r="B400" s="210" t="s">
        <v>1199</v>
      </c>
      <c r="C400" s="210" t="s">
        <v>1203</v>
      </c>
      <c r="D400" s="210" t="s">
        <v>1202</v>
      </c>
      <c r="E400" s="210"/>
      <c r="F400" s="210" t="s">
        <v>1197</v>
      </c>
      <c r="G400" s="204" t="str">
        <f t="shared" si="44"/>
        <v>28/9/2007</v>
      </c>
      <c r="H400" s="224">
        <v>28</v>
      </c>
      <c r="I400" s="224">
        <v>9</v>
      </c>
      <c r="J400" s="209">
        <v>2007</v>
      </c>
      <c r="K400" s="210" t="s">
        <v>30</v>
      </c>
      <c r="L400" s="210">
        <v>1791</v>
      </c>
      <c r="M400" s="210" t="s">
        <v>649</v>
      </c>
      <c r="N400" s="160">
        <v>34800</v>
      </c>
      <c r="O400" s="225" t="s">
        <v>1201</v>
      </c>
      <c r="Q400" s="205">
        <v>10</v>
      </c>
      <c r="R400" s="106">
        <f t="shared" si="46"/>
        <v>289.99166666666667</v>
      </c>
      <c r="S400" s="207">
        <f t="shared" si="49"/>
        <v>25229.275000000001</v>
      </c>
      <c r="T400" s="207">
        <f t="shared" si="48"/>
        <v>9570.7249999999985</v>
      </c>
      <c r="U400" s="205">
        <v>10046</v>
      </c>
      <c r="V400" s="216"/>
      <c r="W400" s="207"/>
      <c r="X400" s="219">
        <f t="shared" si="45"/>
        <v>87</v>
      </c>
    </row>
    <row r="401" spans="1:24" s="205" customFormat="1" x14ac:dyDescent="0.25">
      <c r="A401" s="210" t="s">
        <v>1200</v>
      </c>
      <c r="B401" s="210" t="s">
        <v>1199</v>
      </c>
      <c r="C401" s="210" t="s">
        <v>1198</v>
      </c>
      <c r="D401" s="210">
        <v>2360</v>
      </c>
      <c r="E401" s="210"/>
      <c r="F401" s="210" t="s">
        <v>1197</v>
      </c>
      <c r="G401" s="204" t="str">
        <f t="shared" si="44"/>
        <v>28/9/2007</v>
      </c>
      <c r="H401" s="224">
        <v>28</v>
      </c>
      <c r="I401" s="224">
        <v>9</v>
      </c>
      <c r="J401" s="209">
        <v>2007</v>
      </c>
      <c r="K401" s="210" t="s">
        <v>30</v>
      </c>
      <c r="L401" s="210">
        <v>1791</v>
      </c>
      <c r="M401" s="210" t="s">
        <v>649</v>
      </c>
      <c r="N401" s="160">
        <v>34800</v>
      </c>
      <c r="O401" s="160"/>
      <c r="Q401" s="205">
        <v>10</v>
      </c>
      <c r="R401" s="106">
        <f t="shared" si="46"/>
        <v>289.99166666666667</v>
      </c>
      <c r="S401" s="207">
        <f t="shared" si="49"/>
        <v>25229.275000000001</v>
      </c>
      <c r="T401" s="207">
        <f t="shared" si="48"/>
        <v>9570.7249999999985</v>
      </c>
      <c r="U401" s="205">
        <v>10046</v>
      </c>
      <c r="V401" s="216"/>
      <c r="W401" s="207"/>
      <c r="X401" s="219">
        <f t="shared" si="45"/>
        <v>87</v>
      </c>
    </row>
    <row r="402" spans="1:24" s="205" customFormat="1" x14ac:dyDescent="0.25">
      <c r="A402" s="210" t="s">
        <v>1196</v>
      </c>
      <c r="B402" s="210" t="s">
        <v>1195</v>
      </c>
      <c r="C402" s="210" t="s">
        <v>1191</v>
      </c>
      <c r="D402" s="210" t="s">
        <v>1194</v>
      </c>
      <c r="E402" s="210"/>
      <c r="F402" s="210" t="s">
        <v>1180</v>
      </c>
      <c r="G402" s="204" t="str">
        <f t="shared" si="44"/>
        <v>12/5/2003</v>
      </c>
      <c r="H402" s="224">
        <v>12</v>
      </c>
      <c r="I402" s="224">
        <v>5</v>
      </c>
      <c r="J402" s="209">
        <v>2003</v>
      </c>
      <c r="K402" s="210" t="s">
        <v>30</v>
      </c>
      <c r="L402" s="210">
        <v>46219</v>
      </c>
      <c r="M402" s="210" t="s">
        <v>649</v>
      </c>
      <c r="N402" s="214">
        <v>4942</v>
      </c>
      <c r="O402" s="214" t="s">
        <v>1179</v>
      </c>
      <c r="Q402" s="205">
        <v>10</v>
      </c>
      <c r="R402" s="106">
        <f t="shared" si="46"/>
        <v>41.175000000000004</v>
      </c>
      <c r="S402" s="207">
        <f t="shared" si="49"/>
        <v>4941.0000000000009</v>
      </c>
      <c r="T402" s="207">
        <f t="shared" si="48"/>
        <v>0.99999999999909051</v>
      </c>
      <c r="U402" s="205">
        <v>2560</v>
      </c>
      <c r="V402" s="216"/>
      <c r="W402" s="207"/>
      <c r="X402" s="219">
        <f t="shared" si="45"/>
        <v>120</v>
      </c>
    </row>
    <row r="403" spans="1:24" s="205" customFormat="1" x14ac:dyDescent="0.25">
      <c r="A403" s="210" t="s">
        <v>1193</v>
      </c>
      <c r="B403" s="210" t="s">
        <v>1192</v>
      </c>
      <c r="C403" s="210" t="s">
        <v>1191</v>
      </c>
      <c r="D403" s="210" t="s">
        <v>1190</v>
      </c>
      <c r="E403" s="210"/>
      <c r="F403" s="210" t="s">
        <v>1189</v>
      </c>
      <c r="G403" s="204" t="str">
        <f t="shared" si="44"/>
        <v>13/1/2004</v>
      </c>
      <c r="H403" s="224">
        <v>13</v>
      </c>
      <c r="I403" s="224">
        <v>1</v>
      </c>
      <c r="J403" s="209">
        <v>2004</v>
      </c>
      <c r="K403" s="210" t="s">
        <v>30</v>
      </c>
      <c r="L403" s="210">
        <v>1420</v>
      </c>
      <c r="M403" s="210" t="s">
        <v>649</v>
      </c>
      <c r="N403" s="214">
        <v>5000</v>
      </c>
      <c r="O403" s="214" t="s">
        <v>1188</v>
      </c>
      <c r="Q403" s="205">
        <v>10</v>
      </c>
      <c r="R403" s="106">
        <f t="shared" si="46"/>
        <v>41.658333333333331</v>
      </c>
      <c r="S403" s="207">
        <f t="shared" si="49"/>
        <v>4999</v>
      </c>
      <c r="T403" s="207">
        <f t="shared" si="48"/>
        <v>1</v>
      </c>
      <c r="U403" s="205">
        <v>2979</v>
      </c>
      <c r="V403" s="216"/>
      <c r="W403" s="207"/>
      <c r="X403" s="219">
        <f t="shared" si="45"/>
        <v>120</v>
      </c>
    </row>
    <row r="404" spans="1:24" s="205" customFormat="1" x14ac:dyDescent="0.25">
      <c r="A404" s="210" t="s">
        <v>1187</v>
      </c>
      <c r="B404" s="210" t="s">
        <v>1186</v>
      </c>
      <c r="C404" s="210" t="s">
        <v>1185</v>
      </c>
      <c r="D404" s="210" t="s">
        <v>1181</v>
      </c>
      <c r="E404" s="210"/>
      <c r="F404" s="210" t="s">
        <v>1180</v>
      </c>
      <c r="G404" s="204" t="str">
        <f t="shared" si="44"/>
        <v>6/6/2003</v>
      </c>
      <c r="H404" s="224">
        <v>6</v>
      </c>
      <c r="I404" s="224">
        <v>6</v>
      </c>
      <c r="J404" s="209">
        <v>2003</v>
      </c>
      <c r="K404" s="210" t="s">
        <v>30</v>
      </c>
      <c r="L404" s="210">
        <v>6476</v>
      </c>
      <c r="M404" s="210" t="s">
        <v>649</v>
      </c>
      <c r="N404" s="214">
        <v>4605</v>
      </c>
      <c r="O404" s="214"/>
      <c r="Q404" s="205">
        <v>10</v>
      </c>
      <c r="R404" s="106">
        <f t="shared" si="46"/>
        <v>38.366666666666667</v>
      </c>
      <c r="S404" s="207">
        <f t="shared" si="49"/>
        <v>4604</v>
      </c>
      <c r="T404" s="207">
        <f t="shared" si="48"/>
        <v>1</v>
      </c>
      <c r="U404" s="205">
        <v>1559</v>
      </c>
      <c r="V404" s="216"/>
      <c r="W404" s="207"/>
      <c r="X404" s="219">
        <f t="shared" si="45"/>
        <v>120</v>
      </c>
    </row>
    <row r="405" spans="1:24" s="205" customFormat="1" x14ac:dyDescent="0.25">
      <c r="A405" s="210" t="s">
        <v>1184</v>
      </c>
      <c r="B405" s="210" t="s">
        <v>1183</v>
      </c>
      <c r="C405" s="210" t="s">
        <v>1182</v>
      </c>
      <c r="D405" s="210" t="s">
        <v>1181</v>
      </c>
      <c r="E405" s="210"/>
      <c r="F405" s="210" t="s">
        <v>1180</v>
      </c>
      <c r="G405" s="204" t="str">
        <f t="shared" si="44"/>
        <v>19/5/2003</v>
      </c>
      <c r="H405" s="224">
        <v>19</v>
      </c>
      <c r="I405" s="224">
        <v>5</v>
      </c>
      <c r="J405" s="209">
        <v>2003</v>
      </c>
      <c r="K405" s="210" t="s">
        <v>30</v>
      </c>
      <c r="L405" s="210">
        <v>6476</v>
      </c>
      <c r="M405" s="210" t="s">
        <v>649</v>
      </c>
      <c r="N405" s="160">
        <v>4605</v>
      </c>
      <c r="O405" s="225" t="s">
        <v>1179</v>
      </c>
      <c r="Q405" s="205">
        <v>10</v>
      </c>
      <c r="R405" s="106">
        <f t="shared" si="46"/>
        <v>38.366666666666667</v>
      </c>
      <c r="S405" s="207">
        <f t="shared" si="49"/>
        <v>4604</v>
      </c>
      <c r="T405" s="207">
        <f t="shared" si="48"/>
        <v>1</v>
      </c>
      <c r="U405" s="205">
        <v>1559</v>
      </c>
      <c r="V405" s="216"/>
      <c r="W405" s="207"/>
      <c r="X405" s="219">
        <f t="shared" si="45"/>
        <v>120</v>
      </c>
    </row>
    <row r="406" spans="1:24" s="205" customFormat="1" x14ac:dyDescent="0.25">
      <c r="A406" s="210" t="s">
        <v>1178</v>
      </c>
      <c r="B406" s="210" t="s">
        <v>1177</v>
      </c>
      <c r="C406" s="210" t="s">
        <v>187</v>
      </c>
      <c r="D406" s="210" t="s">
        <v>1176</v>
      </c>
      <c r="E406" s="210" t="s">
        <v>1175</v>
      </c>
      <c r="F406" s="210"/>
      <c r="G406" s="204" t="str">
        <f t="shared" si="44"/>
        <v>//</v>
      </c>
      <c r="H406" s="224"/>
      <c r="I406" s="224"/>
      <c r="J406" s="209"/>
      <c r="K406" s="210"/>
      <c r="L406" s="210"/>
      <c r="M406" s="210" t="s">
        <v>649</v>
      </c>
      <c r="N406" s="214">
        <v>1</v>
      </c>
      <c r="O406" s="214"/>
      <c r="Q406" s="205">
        <v>10</v>
      </c>
      <c r="R406" s="106">
        <f t="shared" si="46"/>
        <v>0</v>
      </c>
      <c r="S406" s="207">
        <v>0</v>
      </c>
      <c r="T406" s="207">
        <f t="shared" si="48"/>
        <v>1</v>
      </c>
      <c r="V406" s="216"/>
      <c r="W406" s="207"/>
      <c r="X406" s="219" t="e">
        <f t="shared" si="45"/>
        <v>#VALUE!</v>
      </c>
    </row>
    <row r="407" spans="1:24" s="205" customFormat="1" x14ac:dyDescent="0.25">
      <c r="A407" s="205" t="s">
        <v>1174</v>
      </c>
      <c r="B407" s="184" t="s">
        <v>1173</v>
      </c>
      <c r="E407" s="210"/>
      <c r="F407" s="210" t="s">
        <v>1172</v>
      </c>
      <c r="G407" s="204" t="str">
        <f t="shared" si="44"/>
        <v>18/1/2008</v>
      </c>
      <c r="H407" s="205">
        <v>18</v>
      </c>
      <c r="I407" s="205">
        <v>1</v>
      </c>
      <c r="J407" s="205">
        <v>2008</v>
      </c>
      <c r="M407" s="205" t="s">
        <v>649</v>
      </c>
      <c r="N407" s="223">
        <v>37120</v>
      </c>
      <c r="O407" s="223" t="s">
        <v>300</v>
      </c>
      <c r="Q407" s="205">
        <v>10</v>
      </c>
      <c r="R407" s="106">
        <f t="shared" si="46"/>
        <v>309.32499999999999</v>
      </c>
      <c r="S407" s="207">
        <f t="shared" ref="S407:S465" si="50">X407*R407</f>
        <v>25673.974999999999</v>
      </c>
      <c r="T407" s="207">
        <f t="shared" si="48"/>
        <v>11446.025000000001</v>
      </c>
      <c r="U407" s="205">
        <v>10571</v>
      </c>
      <c r="V407" s="216"/>
      <c r="W407" s="207"/>
      <c r="X407" s="219">
        <f t="shared" si="45"/>
        <v>83</v>
      </c>
    </row>
    <row r="408" spans="1:24" s="205" customFormat="1" x14ac:dyDescent="0.25">
      <c r="A408" s="205" t="s">
        <v>1171</v>
      </c>
      <c r="B408" s="184" t="s">
        <v>1170</v>
      </c>
      <c r="D408" s="205" t="s">
        <v>1169</v>
      </c>
      <c r="E408" s="210"/>
      <c r="F408" s="210" t="s">
        <v>688</v>
      </c>
      <c r="G408" s="204" t="str">
        <f t="shared" si="44"/>
        <v>26/3/2008</v>
      </c>
      <c r="H408" s="205">
        <v>26</v>
      </c>
      <c r="I408" s="205">
        <v>3</v>
      </c>
      <c r="J408" s="205">
        <v>2008</v>
      </c>
      <c r="K408" s="205" t="s">
        <v>904</v>
      </c>
      <c r="L408" s="210"/>
      <c r="M408" s="205" t="s">
        <v>649</v>
      </c>
      <c r="N408" s="222">
        <v>4707.28</v>
      </c>
      <c r="O408" s="222"/>
      <c r="Q408" s="205">
        <v>10</v>
      </c>
      <c r="R408" s="106">
        <f t="shared" si="46"/>
        <v>39.219000000000001</v>
      </c>
      <c r="S408" s="207">
        <f t="shared" si="50"/>
        <v>3176.739</v>
      </c>
      <c r="T408" s="207">
        <f t="shared" si="48"/>
        <v>1530.5409999999997</v>
      </c>
      <c r="U408" s="205">
        <v>10793</v>
      </c>
      <c r="V408" s="216"/>
      <c r="W408" s="207"/>
      <c r="X408" s="219">
        <f t="shared" si="45"/>
        <v>81</v>
      </c>
    </row>
    <row r="409" spans="1:24" s="205" customFormat="1" x14ac:dyDescent="0.25">
      <c r="A409" s="205" t="s">
        <v>1168</v>
      </c>
      <c r="B409" s="184" t="s">
        <v>1167</v>
      </c>
      <c r="D409" s="205" t="s">
        <v>1166</v>
      </c>
      <c r="E409" s="210"/>
      <c r="F409" s="210" t="s">
        <v>688</v>
      </c>
      <c r="G409" s="204" t="str">
        <f t="shared" si="44"/>
        <v>26/3/2008</v>
      </c>
      <c r="H409" s="205">
        <v>26</v>
      </c>
      <c r="I409" s="205">
        <v>3</v>
      </c>
      <c r="J409" s="205">
        <v>2008</v>
      </c>
      <c r="K409" s="205" t="s">
        <v>904</v>
      </c>
      <c r="L409" s="210"/>
      <c r="M409" s="205" t="s">
        <v>649</v>
      </c>
      <c r="N409" s="222">
        <v>4019.4</v>
      </c>
      <c r="O409" s="222"/>
      <c r="Q409" s="205">
        <v>10</v>
      </c>
      <c r="R409" s="106">
        <f t="shared" si="46"/>
        <v>33.486666666666672</v>
      </c>
      <c r="S409" s="207">
        <f t="shared" si="50"/>
        <v>2712.4200000000005</v>
      </c>
      <c r="T409" s="207">
        <f t="shared" si="48"/>
        <v>1306.9799999999996</v>
      </c>
      <c r="U409" s="205">
        <v>10793</v>
      </c>
      <c r="V409" s="216"/>
      <c r="W409" s="207"/>
      <c r="X409" s="219">
        <f t="shared" si="45"/>
        <v>81</v>
      </c>
    </row>
    <row r="410" spans="1:24" s="205" customFormat="1" ht="31.5" x14ac:dyDescent="0.25">
      <c r="A410" s="205" t="s">
        <v>1165</v>
      </c>
      <c r="B410" s="184" t="s">
        <v>1163</v>
      </c>
      <c r="D410" s="205" t="s">
        <v>1162</v>
      </c>
      <c r="E410" s="210"/>
      <c r="F410" s="210" t="s">
        <v>688</v>
      </c>
      <c r="G410" s="204" t="str">
        <f t="shared" si="44"/>
        <v>26/3/2008</v>
      </c>
      <c r="H410" s="205">
        <v>26</v>
      </c>
      <c r="I410" s="205">
        <v>3</v>
      </c>
      <c r="J410" s="205">
        <v>2008</v>
      </c>
      <c r="K410" s="205" t="s">
        <v>904</v>
      </c>
      <c r="L410" s="210"/>
      <c r="M410" s="205" t="s">
        <v>649</v>
      </c>
      <c r="N410" s="222">
        <v>1147.24</v>
      </c>
      <c r="O410" s="222"/>
      <c r="Q410" s="205">
        <v>10</v>
      </c>
      <c r="R410" s="106">
        <f t="shared" si="46"/>
        <v>9.5519999999999996</v>
      </c>
      <c r="S410" s="207">
        <f t="shared" si="50"/>
        <v>773.71199999999999</v>
      </c>
      <c r="T410" s="207">
        <f t="shared" si="48"/>
        <v>373.52800000000002</v>
      </c>
      <c r="U410" s="205">
        <v>10793</v>
      </c>
      <c r="V410" s="216"/>
      <c r="W410" s="207"/>
      <c r="X410" s="219">
        <f t="shared" si="45"/>
        <v>81</v>
      </c>
    </row>
    <row r="411" spans="1:24" s="205" customFormat="1" ht="31.5" x14ac:dyDescent="0.25">
      <c r="A411" s="205" t="s">
        <v>1164</v>
      </c>
      <c r="B411" s="184" t="s">
        <v>1163</v>
      </c>
      <c r="D411" s="205" t="s">
        <v>1162</v>
      </c>
      <c r="E411" s="210"/>
      <c r="F411" s="210" t="s">
        <v>688</v>
      </c>
      <c r="G411" s="204" t="str">
        <f t="shared" si="44"/>
        <v>26/3/2008</v>
      </c>
      <c r="H411" s="205">
        <v>26</v>
      </c>
      <c r="I411" s="205">
        <v>3</v>
      </c>
      <c r="J411" s="205">
        <v>2008</v>
      </c>
      <c r="K411" s="205" t="s">
        <v>904</v>
      </c>
      <c r="L411" s="210"/>
      <c r="M411" s="205" t="s">
        <v>649</v>
      </c>
      <c r="N411" s="222">
        <v>1147.24</v>
      </c>
      <c r="O411" s="222"/>
      <c r="Q411" s="205">
        <v>10</v>
      </c>
      <c r="R411" s="106">
        <f t="shared" si="46"/>
        <v>9.5519999999999996</v>
      </c>
      <c r="S411" s="207">
        <f t="shared" si="50"/>
        <v>773.71199999999999</v>
      </c>
      <c r="T411" s="207">
        <f t="shared" si="48"/>
        <v>373.52800000000002</v>
      </c>
      <c r="U411" s="205">
        <v>10793</v>
      </c>
      <c r="V411" s="216"/>
      <c r="W411" s="207"/>
      <c r="X411" s="219">
        <f t="shared" si="45"/>
        <v>81</v>
      </c>
    </row>
    <row r="412" spans="1:24" s="205" customFormat="1" ht="31.5" x14ac:dyDescent="0.25">
      <c r="A412" s="205" t="s">
        <v>1161</v>
      </c>
      <c r="B412" s="184" t="s">
        <v>1159</v>
      </c>
      <c r="D412" s="210">
        <v>1000</v>
      </c>
      <c r="E412" s="210"/>
      <c r="F412" s="210" t="s">
        <v>688</v>
      </c>
      <c r="G412" s="204" t="str">
        <f t="shared" si="44"/>
        <v>26/3/2008</v>
      </c>
      <c r="H412" s="205">
        <v>26</v>
      </c>
      <c r="I412" s="205">
        <v>3</v>
      </c>
      <c r="J412" s="205">
        <v>2008</v>
      </c>
      <c r="K412" s="205" t="s">
        <v>904</v>
      </c>
      <c r="L412" s="210"/>
      <c r="M412" s="205" t="s">
        <v>649</v>
      </c>
      <c r="N412" s="222">
        <v>5491.44</v>
      </c>
      <c r="O412" s="222"/>
      <c r="Q412" s="205">
        <v>10</v>
      </c>
      <c r="R412" s="106">
        <f t="shared" si="46"/>
        <v>45.753666666666668</v>
      </c>
      <c r="S412" s="207">
        <f t="shared" si="50"/>
        <v>3706.047</v>
      </c>
      <c r="T412" s="207">
        <f t="shared" si="48"/>
        <v>1785.3929999999996</v>
      </c>
      <c r="U412" s="205">
        <v>10793</v>
      </c>
      <c r="V412" s="216"/>
      <c r="W412" s="207"/>
      <c r="X412" s="219">
        <f t="shared" si="45"/>
        <v>81</v>
      </c>
    </row>
    <row r="413" spans="1:24" s="205" customFormat="1" ht="31.5" x14ac:dyDescent="0.25">
      <c r="A413" s="205" t="s">
        <v>1160</v>
      </c>
      <c r="B413" s="184" t="s">
        <v>1159</v>
      </c>
      <c r="D413" s="210">
        <v>1000</v>
      </c>
      <c r="E413" s="210"/>
      <c r="F413" s="210" t="s">
        <v>688</v>
      </c>
      <c r="G413" s="204" t="str">
        <f t="shared" si="44"/>
        <v>26/3/2008</v>
      </c>
      <c r="H413" s="205">
        <v>26</v>
      </c>
      <c r="I413" s="205">
        <v>3</v>
      </c>
      <c r="J413" s="205">
        <v>2008</v>
      </c>
      <c r="K413" s="205" t="s">
        <v>904</v>
      </c>
      <c r="L413" s="210"/>
      <c r="M413" s="205" t="s">
        <v>649</v>
      </c>
      <c r="N413" s="222">
        <v>5491.44</v>
      </c>
      <c r="O413" s="222"/>
      <c r="Q413" s="205">
        <v>10</v>
      </c>
      <c r="R413" s="106">
        <f t="shared" si="46"/>
        <v>45.753666666666668</v>
      </c>
      <c r="S413" s="207">
        <f t="shared" si="50"/>
        <v>3706.047</v>
      </c>
      <c r="T413" s="207">
        <f t="shared" si="48"/>
        <v>1785.3929999999996</v>
      </c>
      <c r="U413" s="205">
        <v>10793</v>
      </c>
      <c r="V413" s="216"/>
      <c r="W413" s="207"/>
      <c r="X413" s="219">
        <f t="shared" si="45"/>
        <v>81</v>
      </c>
    </row>
    <row r="414" spans="1:24" s="205" customFormat="1" ht="31.5" x14ac:dyDescent="0.25">
      <c r="A414" s="205" t="s">
        <v>1158</v>
      </c>
      <c r="B414" s="184" t="s">
        <v>1157</v>
      </c>
      <c r="D414" s="205" t="s">
        <v>1152</v>
      </c>
      <c r="E414" s="210"/>
      <c r="F414" s="210" t="s">
        <v>688</v>
      </c>
      <c r="G414" s="204" t="str">
        <f t="shared" si="44"/>
        <v>26/3/2008</v>
      </c>
      <c r="H414" s="205">
        <v>26</v>
      </c>
      <c r="I414" s="205">
        <v>3</v>
      </c>
      <c r="J414" s="205">
        <v>2008</v>
      </c>
      <c r="K414" s="205" t="s">
        <v>904</v>
      </c>
      <c r="L414" s="210"/>
      <c r="M414" s="205" t="s">
        <v>649</v>
      </c>
      <c r="N414" s="222">
        <v>6074.92</v>
      </c>
      <c r="O414" s="222"/>
      <c r="Q414" s="205">
        <v>10</v>
      </c>
      <c r="R414" s="106">
        <f t="shared" si="46"/>
        <v>50.616000000000007</v>
      </c>
      <c r="S414" s="207">
        <f t="shared" si="50"/>
        <v>4099.8960000000006</v>
      </c>
      <c r="T414" s="207">
        <f t="shared" si="48"/>
        <v>1975.0239999999994</v>
      </c>
      <c r="U414" s="205">
        <v>10793</v>
      </c>
      <c r="V414" s="216"/>
      <c r="W414" s="207"/>
      <c r="X414" s="219">
        <f t="shared" si="45"/>
        <v>81</v>
      </c>
    </row>
    <row r="415" spans="1:24" s="205" customFormat="1" ht="31.5" x14ac:dyDescent="0.25">
      <c r="A415" s="205" t="s">
        <v>1156</v>
      </c>
      <c r="B415" s="184" t="s">
        <v>1155</v>
      </c>
      <c r="D415" s="205" t="s">
        <v>1152</v>
      </c>
      <c r="E415" s="210"/>
      <c r="F415" s="210" t="s">
        <v>688</v>
      </c>
      <c r="G415" s="204" t="str">
        <f t="shared" si="44"/>
        <v>26/3/2008</v>
      </c>
      <c r="H415" s="205">
        <v>26</v>
      </c>
      <c r="I415" s="205">
        <v>3</v>
      </c>
      <c r="J415" s="205">
        <v>2008</v>
      </c>
      <c r="K415" s="205" t="s">
        <v>904</v>
      </c>
      <c r="L415" s="210"/>
      <c r="M415" s="205" t="s">
        <v>649</v>
      </c>
      <c r="N415" s="222">
        <v>6074.92</v>
      </c>
      <c r="O415" s="222"/>
      <c r="Q415" s="205">
        <v>10</v>
      </c>
      <c r="R415" s="106">
        <f t="shared" si="46"/>
        <v>50.616000000000007</v>
      </c>
      <c r="S415" s="207">
        <f t="shared" si="50"/>
        <v>4099.8960000000006</v>
      </c>
      <c r="T415" s="207">
        <f t="shared" si="48"/>
        <v>1975.0239999999994</v>
      </c>
      <c r="U415" s="205">
        <v>10793</v>
      </c>
      <c r="V415" s="216"/>
      <c r="W415" s="207"/>
      <c r="X415" s="219">
        <f t="shared" si="45"/>
        <v>81</v>
      </c>
    </row>
    <row r="416" spans="1:24" s="205" customFormat="1" ht="31.5" x14ac:dyDescent="0.25">
      <c r="A416" s="205" t="s">
        <v>1154</v>
      </c>
      <c r="B416" s="184" t="s">
        <v>1153</v>
      </c>
      <c r="D416" s="205" t="s">
        <v>1152</v>
      </c>
      <c r="E416" s="210"/>
      <c r="F416" s="210" t="s">
        <v>688</v>
      </c>
      <c r="G416" s="204" t="str">
        <f t="shared" si="44"/>
        <v>26/3/2008</v>
      </c>
      <c r="H416" s="205">
        <v>26</v>
      </c>
      <c r="I416" s="205">
        <v>3</v>
      </c>
      <c r="J416" s="205">
        <v>2008</v>
      </c>
      <c r="K416" s="205" t="s">
        <v>904</v>
      </c>
      <c r="L416" s="210"/>
      <c r="M416" s="205" t="s">
        <v>649</v>
      </c>
      <c r="N416" s="222">
        <v>6074.92</v>
      </c>
      <c r="O416" s="222"/>
      <c r="Q416" s="205">
        <v>10</v>
      </c>
      <c r="R416" s="106">
        <f t="shared" si="46"/>
        <v>50.616000000000007</v>
      </c>
      <c r="S416" s="207">
        <f t="shared" si="50"/>
        <v>4099.8960000000006</v>
      </c>
      <c r="T416" s="207">
        <f t="shared" si="48"/>
        <v>1975.0239999999994</v>
      </c>
      <c r="U416" s="205">
        <v>10793</v>
      </c>
      <c r="V416" s="216"/>
      <c r="W416" s="207"/>
      <c r="X416" s="219">
        <f t="shared" si="45"/>
        <v>81</v>
      </c>
    </row>
    <row r="417" spans="1:24" s="205" customFormat="1" x14ac:dyDescent="0.25">
      <c r="A417" s="205" t="s">
        <v>1151</v>
      </c>
      <c r="B417" s="184" t="s">
        <v>1147</v>
      </c>
      <c r="E417" s="210"/>
      <c r="F417" s="210" t="s">
        <v>688</v>
      </c>
      <c r="G417" s="204" t="str">
        <f t="shared" si="44"/>
        <v>26/3/2008</v>
      </c>
      <c r="H417" s="205">
        <v>26</v>
      </c>
      <c r="I417" s="205">
        <v>3</v>
      </c>
      <c r="J417" s="205">
        <v>2008</v>
      </c>
      <c r="K417" s="205" t="s">
        <v>904</v>
      </c>
      <c r="L417" s="210"/>
      <c r="M417" s="205" t="s">
        <v>649</v>
      </c>
      <c r="N417" s="222">
        <v>600.88</v>
      </c>
      <c r="O417" s="222"/>
      <c r="Q417" s="205">
        <v>10</v>
      </c>
      <c r="R417" s="106">
        <f t="shared" si="46"/>
        <v>4.9989999999999997</v>
      </c>
      <c r="S417" s="207">
        <f t="shared" si="50"/>
        <v>404.91899999999998</v>
      </c>
      <c r="T417" s="207">
        <f t="shared" si="48"/>
        <v>195.96100000000001</v>
      </c>
      <c r="U417" s="205">
        <v>10793</v>
      </c>
      <c r="V417" s="216"/>
      <c r="W417" s="207"/>
      <c r="X417" s="219">
        <f t="shared" si="45"/>
        <v>81</v>
      </c>
    </row>
    <row r="418" spans="1:24" s="205" customFormat="1" x14ac:dyDescent="0.25">
      <c r="A418" s="205" t="s">
        <v>1150</v>
      </c>
      <c r="B418" s="184" t="s">
        <v>1147</v>
      </c>
      <c r="E418" s="210"/>
      <c r="F418" s="210" t="s">
        <v>688</v>
      </c>
      <c r="G418" s="204" t="str">
        <f t="shared" si="44"/>
        <v>26/3/2008</v>
      </c>
      <c r="H418" s="205">
        <v>26</v>
      </c>
      <c r="I418" s="205">
        <v>3</v>
      </c>
      <c r="J418" s="205">
        <v>2008</v>
      </c>
      <c r="K418" s="205" t="s">
        <v>904</v>
      </c>
      <c r="L418" s="210"/>
      <c r="M418" s="205" t="s">
        <v>649</v>
      </c>
      <c r="N418" s="222">
        <v>600.88</v>
      </c>
      <c r="O418" s="222" t="s">
        <v>551</v>
      </c>
      <c r="Q418" s="205">
        <v>10</v>
      </c>
      <c r="R418" s="106">
        <f t="shared" si="46"/>
        <v>4.9989999999999997</v>
      </c>
      <c r="S418" s="207">
        <f t="shared" si="50"/>
        <v>404.91899999999998</v>
      </c>
      <c r="T418" s="207">
        <f t="shared" si="48"/>
        <v>195.96100000000001</v>
      </c>
      <c r="U418" s="205">
        <v>10793</v>
      </c>
      <c r="V418" s="216"/>
      <c r="W418" s="207"/>
      <c r="X418" s="219">
        <f t="shared" si="45"/>
        <v>81</v>
      </c>
    </row>
    <row r="419" spans="1:24" s="205" customFormat="1" x14ac:dyDescent="0.25">
      <c r="A419" s="205" t="s">
        <v>1149</v>
      </c>
      <c r="B419" s="184" t="s">
        <v>1147</v>
      </c>
      <c r="E419" s="210"/>
      <c r="F419" s="210" t="s">
        <v>688</v>
      </c>
      <c r="G419" s="204" t="str">
        <f t="shared" si="44"/>
        <v>26/3/2008</v>
      </c>
      <c r="H419" s="205">
        <v>26</v>
      </c>
      <c r="I419" s="205">
        <v>3</v>
      </c>
      <c r="J419" s="205">
        <v>2008</v>
      </c>
      <c r="K419" s="205" t="s">
        <v>904</v>
      </c>
      <c r="L419" s="210"/>
      <c r="M419" s="205" t="s">
        <v>649</v>
      </c>
      <c r="N419" s="222">
        <v>600.88</v>
      </c>
      <c r="O419" s="222"/>
      <c r="Q419" s="205">
        <v>10</v>
      </c>
      <c r="R419" s="106">
        <f t="shared" si="46"/>
        <v>4.9989999999999997</v>
      </c>
      <c r="S419" s="207">
        <f t="shared" si="50"/>
        <v>404.91899999999998</v>
      </c>
      <c r="T419" s="207">
        <f t="shared" si="48"/>
        <v>195.96100000000001</v>
      </c>
      <c r="U419" s="205">
        <v>10793</v>
      </c>
      <c r="V419" s="216"/>
      <c r="W419" s="207"/>
      <c r="X419" s="219">
        <f t="shared" si="45"/>
        <v>81</v>
      </c>
    </row>
    <row r="420" spans="1:24" s="205" customFormat="1" x14ac:dyDescent="0.25">
      <c r="A420" s="205" t="s">
        <v>1148</v>
      </c>
      <c r="B420" s="184" t="s">
        <v>1147</v>
      </c>
      <c r="E420" s="210"/>
      <c r="F420" s="210" t="s">
        <v>688</v>
      </c>
      <c r="G420" s="204" t="str">
        <f t="shared" si="44"/>
        <v>26/3/2008</v>
      </c>
      <c r="H420" s="205">
        <v>26</v>
      </c>
      <c r="I420" s="205">
        <v>3</v>
      </c>
      <c r="J420" s="205">
        <v>2008</v>
      </c>
      <c r="K420" s="205" t="s">
        <v>904</v>
      </c>
      <c r="L420" s="210"/>
      <c r="M420" s="205" t="s">
        <v>649</v>
      </c>
      <c r="N420" s="222">
        <v>600.88</v>
      </c>
      <c r="O420" s="222"/>
      <c r="Q420" s="205">
        <v>10</v>
      </c>
      <c r="R420" s="106">
        <f t="shared" si="46"/>
        <v>4.9989999999999997</v>
      </c>
      <c r="S420" s="207">
        <f t="shared" si="50"/>
        <v>404.91899999999998</v>
      </c>
      <c r="T420" s="207">
        <f t="shared" si="48"/>
        <v>195.96100000000001</v>
      </c>
      <c r="U420" s="205">
        <v>10793</v>
      </c>
      <c r="V420" s="216"/>
      <c r="W420" s="207"/>
      <c r="X420" s="219">
        <f t="shared" si="45"/>
        <v>81</v>
      </c>
    </row>
    <row r="421" spans="1:24" s="205" customFormat="1" x14ac:dyDescent="0.25">
      <c r="A421" s="205" t="s">
        <v>1146</v>
      </c>
      <c r="B421" s="184" t="s">
        <v>1141</v>
      </c>
      <c r="E421" s="210"/>
      <c r="F421" s="210" t="s">
        <v>688</v>
      </c>
      <c r="G421" s="204" t="str">
        <f t="shared" si="44"/>
        <v>26/3/2008</v>
      </c>
      <c r="H421" s="205">
        <v>26</v>
      </c>
      <c r="I421" s="205">
        <v>3</v>
      </c>
      <c r="J421" s="205">
        <v>2008</v>
      </c>
      <c r="K421" s="205" t="s">
        <v>904</v>
      </c>
      <c r="L421" s="210"/>
      <c r="M421" s="205" t="s">
        <v>649</v>
      </c>
      <c r="N421" s="222">
        <v>1577.6</v>
      </c>
      <c r="O421" s="222" t="s">
        <v>551</v>
      </c>
      <c r="Q421" s="205">
        <v>10</v>
      </c>
      <c r="R421" s="106">
        <f t="shared" si="46"/>
        <v>13.138333333333334</v>
      </c>
      <c r="S421" s="207">
        <f t="shared" si="50"/>
        <v>1064.2049999999999</v>
      </c>
      <c r="T421" s="207">
        <f t="shared" si="48"/>
        <v>513.39499999999998</v>
      </c>
      <c r="U421" s="205">
        <v>10793</v>
      </c>
      <c r="V421" s="216"/>
      <c r="W421" s="207"/>
      <c r="X421" s="219">
        <f t="shared" si="45"/>
        <v>81</v>
      </c>
    </row>
    <row r="422" spans="1:24" s="205" customFormat="1" x14ac:dyDescent="0.25">
      <c r="A422" s="205" t="s">
        <v>1145</v>
      </c>
      <c r="B422" s="184" t="s">
        <v>1141</v>
      </c>
      <c r="E422" s="210"/>
      <c r="F422" s="210" t="s">
        <v>688</v>
      </c>
      <c r="G422" s="204" t="str">
        <f t="shared" si="44"/>
        <v>26/3/2008</v>
      </c>
      <c r="H422" s="205">
        <v>26</v>
      </c>
      <c r="I422" s="205">
        <v>3</v>
      </c>
      <c r="J422" s="205">
        <v>2008</v>
      </c>
      <c r="K422" s="205" t="s">
        <v>904</v>
      </c>
      <c r="L422" s="210"/>
      <c r="M422" s="205" t="s">
        <v>649</v>
      </c>
      <c r="N422" s="222">
        <v>1577.6</v>
      </c>
      <c r="O422" s="222" t="s">
        <v>551</v>
      </c>
      <c r="Q422" s="205">
        <v>10</v>
      </c>
      <c r="R422" s="106">
        <f t="shared" si="46"/>
        <v>13.138333333333334</v>
      </c>
      <c r="S422" s="207">
        <f t="shared" si="50"/>
        <v>1064.2049999999999</v>
      </c>
      <c r="T422" s="207">
        <f t="shared" si="48"/>
        <v>513.39499999999998</v>
      </c>
      <c r="U422" s="205">
        <v>10793</v>
      </c>
      <c r="V422" s="216"/>
      <c r="W422" s="207"/>
      <c r="X422" s="219">
        <f t="shared" si="45"/>
        <v>81</v>
      </c>
    </row>
    <row r="423" spans="1:24" s="205" customFormat="1" x14ac:dyDescent="0.25">
      <c r="A423" s="205" t="s">
        <v>1144</v>
      </c>
      <c r="B423" s="184" t="s">
        <v>1141</v>
      </c>
      <c r="E423" s="210"/>
      <c r="F423" s="210" t="s">
        <v>688</v>
      </c>
      <c r="G423" s="204" t="str">
        <f t="shared" si="44"/>
        <v>26/3/2008</v>
      </c>
      <c r="H423" s="205">
        <v>26</v>
      </c>
      <c r="I423" s="205">
        <v>3</v>
      </c>
      <c r="J423" s="205">
        <v>2008</v>
      </c>
      <c r="K423" s="205" t="s">
        <v>904</v>
      </c>
      <c r="L423" s="210"/>
      <c r="M423" s="205" t="s">
        <v>649</v>
      </c>
      <c r="N423" s="222">
        <v>1577.6</v>
      </c>
      <c r="O423" s="222" t="s">
        <v>1140</v>
      </c>
      <c r="Q423" s="205">
        <v>10</v>
      </c>
      <c r="R423" s="106">
        <f t="shared" si="46"/>
        <v>13.138333333333334</v>
      </c>
      <c r="S423" s="207">
        <f t="shared" si="50"/>
        <v>1064.2049999999999</v>
      </c>
      <c r="T423" s="207">
        <f t="shared" si="48"/>
        <v>513.39499999999998</v>
      </c>
      <c r="U423" s="205">
        <v>10793</v>
      </c>
      <c r="V423" s="216"/>
      <c r="W423" s="207"/>
      <c r="X423" s="219">
        <f t="shared" si="45"/>
        <v>81</v>
      </c>
    </row>
    <row r="424" spans="1:24" s="205" customFormat="1" x14ac:dyDescent="0.25">
      <c r="A424" s="205" t="s">
        <v>1143</v>
      </c>
      <c r="B424" s="184" t="s">
        <v>1141</v>
      </c>
      <c r="E424" s="210"/>
      <c r="F424" s="210" t="s">
        <v>688</v>
      </c>
      <c r="G424" s="204" t="str">
        <f t="shared" si="44"/>
        <v>26/3/2008</v>
      </c>
      <c r="H424" s="205">
        <v>26</v>
      </c>
      <c r="I424" s="205">
        <v>3</v>
      </c>
      <c r="J424" s="205">
        <v>2008</v>
      </c>
      <c r="K424" s="205" t="s">
        <v>904</v>
      </c>
      <c r="L424" s="210"/>
      <c r="M424" s="205" t="s">
        <v>649</v>
      </c>
      <c r="N424" s="222">
        <v>1577.6</v>
      </c>
      <c r="O424" s="222" t="s">
        <v>1140</v>
      </c>
      <c r="Q424" s="205">
        <v>10</v>
      </c>
      <c r="R424" s="106">
        <f t="shared" si="46"/>
        <v>13.138333333333334</v>
      </c>
      <c r="S424" s="207">
        <f t="shared" si="50"/>
        <v>1064.2049999999999</v>
      </c>
      <c r="T424" s="207">
        <f t="shared" si="48"/>
        <v>513.39499999999998</v>
      </c>
      <c r="U424" s="205">
        <v>10793</v>
      </c>
      <c r="V424" s="216"/>
      <c r="W424" s="207"/>
      <c r="X424" s="219">
        <f t="shared" si="45"/>
        <v>81</v>
      </c>
    </row>
    <row r="425" spans="1:24" s="205" customFormat="1" x14ac:dyDescent="0.25">
      <c r="A425" s="205" t="s">
        <v>1142</v>
      </c>
      <c r="B425" s="184" t="s">
        <v>1141</v>
      </c>
      <c r="E425" s="210"/>
      <c r="F425" s="210" t="s">
        <v>688</v>
      </c>
      <c r="G425" s="204" t="str">
        <f t="shared" si="44"/>
        <v>26/2/2008</v>
      </c>
      <c r="H425" s="205">
        <v>26</v>
      </c>
      <c r="I425" s="205">
        <v>2</v>
      </c>
      <c r="J425" s="205">
        <v>2008</v>
      </c>
      <c r="K425" s="205" t="s">
        <v>904</v>
      </c>
      <c r="L425" s="210"/>
      <c r="M425" s="205" t="s">
        <v>649</v>
      </c>
      <c r="N425" s="222">
        <v>1577.6</v>
      </c>
      <c r="O425" s="222" t="s">
        <v>1140</v>
      </c>
      <c r="Q425" s="205">
        <v>10</v>
      </c>
      <c r="R425" s="106">
        <f t="shared" si="46"/>
        <v>13.138333333333334</v>
      </c>
      <c r="S425" s="207">
        <f t="shared" si="50"/>
        <v>1077.3433333333332</v>
      </c>
      <c r="T425" s="207">
        <f t="shared" si="48"/>
        <v>500.25666666666666</v>
      </c>
      <c r="U425" s="205">
        <v>10793</v>
      </c>
      <c r="V425" s="216"/>
      <c r="W425" s="207"/>
      <c r="X425" s="219">
        <f t="shared" si="45"/>
        <v>82</v>
      </c>
    </row>
    <row r="426" spans="1:24" s="205" customFormat="1" x14ac:dyDescent="0.25">
      <c r="A426" s="205" t="s">
        <v>1139</v>
      </c>
      <c r="B426" s="184" t="s">
        <v>1134</v>
      </c>
      <c r="D426" s="205" t="s">
        <v>1133</v>
      </c>
      <c r="E426" s="210"/>
      <c r="F426" s="210" t="s">
        <v>688</v>
      </c>
      <c r="G426" s="204" t="str">
        <f t="shared" si="44"/>
        <v>26/3/2008</v>
      </c>
      <c r="H426" s="205">
        <v>26</v>
      </c>
      <c r="I426" s="205">
        <v>3</v>
      </c>
      <c r="J426" s="205">
        <v>2008</v>
      </c>
      <c r="K426" s="205" t="s">
        <v>904</v>
      </c>
      <c r="L426" s="210"/>
      <c r="M426" s="205" t="s">
        <v>649</v>
      </c>
      <c r="N426" s="222">
        <v>2975.4</v>
      </c>
      <c r="O426" s="222"/>
      <c r="Q426" s="205">
        <v>10</v>
      </c>
      <c r="R426" s="106">
        <f t="shared" si="46"/>
        <v>24.786666666666665</v>
      </c>
      <c r="S426" s="207">
        <f t="shared" si="50"/>
        <v>2007.7199999999998</v>
      </c>
      <c r="T426" s="207">
        <f t="shared" si="48"/>
        <v>967.68000000000029</v>
      </c>
      <c r="U426" s="205">
        <v>10793</v>
      </c>
      <c r="V426" s="216"/>
      <c r="W426" s="207"/>
      <c r="X426" s="219">
        <f t="shared" si="45"/>
        <v>81</v>
      </c>
    </row>
    <row r="427" spans="1:24" s="205" customFormat="1" x14ac:dyDescent="0.25">
      <c r="A427" s="205" t="s">
        <v>1138</v>
      </c>
      <c r="B427" s="184" t="s">
        <v>1134</v>
      </c>
      <c r="D427" s="205" t="s">
        <v>1133</v>
      </c>
      <c r="E427" s="210"/>
      <c r="F427" s="210" t="s">
        <v>688</v>
      </c>
      <c r="G427" s="204" t="str">
        <f t="shared" si="44"/>
        <v>26/3/2008</v>
      </c>
      <c r="H427" s="205">
        <v>26</v>
      </c>
      <c r="I427" s="205">
        <v>3</v>
      </c>
      <c r="J427" s="205">
        <v>2008</v>
      </c>
      <c r="K427" s="205" t="s">
        <v>904</v>
      </c>
      <c r="L427" s="210"/>
      <c r="M427" s="205" t="s">
        <v>649</v>
      </c>
      <c r="N427" s="222">
        <v>2975.4</v>
      </c>
      <c r="O427" s="222"/>
      <c r="Q427" s="205">
        <v>10</v>
      </c>
      <c r="R427" s="106">
        <f t="shared" si="46"/>
        <v>24.786666666666665</v>
      </c>
      <c r="S427" s="207">
        <f t="shared" si="50"/>
        <v>2007.7199999999998</v>
      </c>
      <c r="T427" s="207">
        <f t="shared" si="48"/>
        <v>967.68000000000029</v>
      </c>
      <c r="U427" s="205">
        <v>10793</v>
      </c>
      <c r="V427" s="216"/>
      <c r="W427" s="207"/>
      <c r="X427" s="219">
        <f t="shared" si="45"/>
        <v>81</v>
      </c>
    </row>
    <row r="428" spans="1:24" s="205" customFormat="1" x14ac:dyDescent="0.25">
      <c r="A428" s="205" t="s">
        <v>1137</v>
      </c>
      <c r="B428" s="184" t="s">
        <v>1134</v>
      </c>
      <c r="D428" s="205" t="s">
        <v>1133</v>
      </c>
      <c r="E428" s="210"/>
      <c r="F428" s="210" t="s">
        <v>688</v>
      </c>
      <c r="G428" s="204" t="str">
        <f t="shared" si="44"/>
        <v>26/3/2008</v>
      </c>
      <c r="H428" s="205">
        <v>26</v>
      </c>
      <c r="I428" s="205">
        <v>3</v>
      </c>
      <c r="J428" s="205">
        <v>2008</v>
      </c>
      <c r="K428" s="205" t="s">
        <v>904</v>
      </c>
      <c r="L428" s="210"/>
      <c r="M428" s="205" t="s">
        <v>649</v>
      </c>
      <c r="N428" s="222">
        <v>2975.4</v>
      </c>
      <c r="O428" s="222"/>
      <c r="Q428" s="205">
        <v>10</v>
      </c>
      <c r="R428" s="106">
        <f t="shared" si="46"/>
        <v>24.786666666666665</v>
      </c>
      <c r="S428" s="207">
        <f t="shared" si="50"/>
        <v>2007.7199999999998</v>
      </c>
      <c r="T428" s="207">
        <f t="shared" si="48"/>
        <v>967.68000000000029</v>
      </c>
      <c r="U428" s="205">
        <v>10793</v>
      </c>
      <c r="V428" s="216"/>
      <c r="W428" s="207"/>
      <c r="X428" s="219">
        <f t="shared" si="45"/>
        <v>81</v>
      </c>
    </row>
    <row r="429" spans="1:24" s="205" customFormat="1" x14ac:dyDescent="0.25">
      <c r="A429" s="205" t="s">
        <v>1136</v>
      </c>
      <c r="B429" s="184" t="s">
        <v>1134</v>
      </c>
      <c r="D429" s="205" t="s">
        <v>1133</v>
      </c>
      <c r="E429" s="210"/>
      <c r="F429" s="210" t="s">
        <v>688</v>
      </c>
      <c r="G429" s="204" t="str">
        <f t="shared" ref="G429:G487" si="51">CONCATENATE(H429,"/",I429,"/",J429,)</f>
        <v>26/3/2008</v>
      </c>
      <c r="H429" s="205">
        <v>26</v>
      </c>
      <c r="I429" s="205">
        <v>3</v>
      </c>
      <c r="J429" s="205">
        <v>2008</v>
      </c>
      <c r="K429" s="205" t="s">
        <v>904</v>
      </c>
      <c r="L429" s="210"/>
      <c r="M429" s="205" t="s">
        <v>649</v>
      </c>
      <c r="N429" s="222">
        <v>2975.4</v>
      </c>
      <c r="O429" s="222"/>
      <c r="Q429" s="205">
        <v>10</v>
      </c>
      <c r="R429" s="106">
        <f t="shared" si="46"/>
        <v>24.786666666666665</v>
      </c>
      <c r="S429" s="207">
        <f t="shared" si="50"/>
        <v>2007.7199999999998</v>
      </c>
      <c r="T429" s="207">
        <f t="shared" si="48"/>
        <v>967.68000000000029</v>
      </c>
      <c r="U429" s="205">
        <v>10793</v>
      </c>
      <c r="V429" s="216"/>
      <c r="W429" s="207"/>
      <c r="X429" s="219">
        <f t="shared" ref="X429:X487" si="52">IF((DATEDIF(G429,X$4,"m"))&gt;=120,120,(DATEDIF(G429,X$4,"m")))</f>
        <v>81</v>
      </c>
    </row>
    <row r="430" spans="1:24" s="205" customFormat="1" x14ac:dyDescent="0.25">
      <c r="A430" s="205" t="s">
        <v>1135</v>
      </c>
      <c r="B430" s="184" t="s">
        <v>1134</v>
      </c>
      <c r="D430" s="205" t="s">
        <v>1133</v>
      </c>
      <c r="E430" s="210"/>
      <c r="F430" s="210" t="s">
        <v>688</v>
      </c>
      <c r="G430" s="204" t="str">
        <f t="shared" si="51"/>
        <v>26/3/2008</v>
      </c>
      <c r="H430" s="205">
        <v>26</v>
      </c>
      <c r="I430" s="205">
        <v>3</v>
      </c>
      <c r="J430" s="205">
        <v>2008</v>
      </c>
      <c r="K430" s="205" t="s">
        <v>904</v>
      </c>
      <c r="L430" s="210"/>
      <c r="M430" s="205" t="s">
        <v>649</v>
      </c>
      <c r="N430" s="222">
        <v>2975.4</v>
      </c>
      <c r="O430" s="222"/>
      <c r="Q430" s="205">
        <v>10</v>
      </c>
      <c r="R430" s="106">
        <f t="shared" si="46"/>
        <v>24.786666666666665</v>
      </c>
      <c r="S430" s="207">
        <f t="shared" si="50"/>
        <v>2007.7199999999998</v>
      </c>
      <c r="T430" s="207">
        <f t="shared" si="48"/>
        <v>967.68000000000029</v>
      </c>
      <c r="U430" s="205">
        <v>10793</v>
      </c>
      <c r="V430" s="216"/>
      <c r="W430" s="207"/>
      <c r="X430" s="219">
        <f t="shared" si="52"/>
        <v>81</v>
      </c>
    </row>
    <row r="431" spans="1:24" s="205" customFormat="1" x14ac:dyDescent="0.25">
      <c r="A431" s="205" t="s">
        <v>1132</v>
      </c>
      <c r="B431" s="184" t="s">
        <v>1131</v>
      </c>
      <c r="E431" s="210"/>
      <c r="F431" s="210" t="s">
        <v>688</v>
      </c>
      <c r="G431" s="204" t="str">
        <f t="shared" si="51"/>
        <v>26/3/2008</v>
      </c>
      <c r="H431" s="205">
        <v>26</v>
      </c>
      <c r="I431" s="205">
        <v>3</v>
      </c>
      <c r="J431" s="205">
        <v>2008</v>
      </c>
      <c r="K431" s="205" t="s">
        <v>904</v>
      </c>
      <c r="L431" s="210"/>
      <c r="M431" s="205" t="s">
        <v>649</v>
      </c>
      <c r="N431" s="222">
        <v>1386.2</v>
      </c>
      <c r="O431" s="222"/>
      <c r="Q431" s="205">
        <v>10</v>
      </c>
      <c r="R431" s="106">
        <f t="shared" ref="R431:R489" si="53">(((N431)-1)/10)/12</f>
        <v>11.543333333333335</v>
      </c>
      <c r="S431" s="207">
        <f t="shared" si="50"/>
        <v>935.0100000000001</v>
      </c>
      <c r="T431" s="207">
        <f t="shared" si="48"/>
        <v>451.18999999999994</v>
      </c>
      <c r="U431" s="205">
        <v>10793</v>
      </c>
      <c r="V431" s="216"/>
      <c r="W431" s="207"/>
      <c r="X431" s="219">
        <f t="shared" si="52"/>
        <v>81</v>
      </c>
    </row>
    <row r="432" spans="1:24" s="205" customFormat="1" x14ac:dyDescent="0.25">
      <c r="A432" s="205" t="s">
        <v>1130</v>
      </c>
      <c r="B432" s="184" t="s">
        <v>1127</v>
      </c>
      <c r="D432" s="205" t="s">
        <v>1126</v>
      </c>
      <c r="E432" s="210"/>
      <c r="F432" s="210" t="s">
        <v>688</v>
      </c>
      <c r="G432" s="204" t="str">
        <f t="shared" si="51"/>
        <v>26/3/2008</v>
      </c>
      <c r="H432" s="205">
        <v>26</v>
      </c>
      <c r="I432" s="205">
        <v>3</v>
      </c>
      <c r="J432" s="205">
        <v>2008</v>
      </c>
      <c r="K432" s="205" t="s">
        <v>904</v>
      </c>
      <c r="L432" s="210"/>
      <c r="M432" s="205" t="s">
        <v>649</v>
      </c>
      <c r="N432" s="208">
        <v>255.2</v>
      </c>
      <c r="O432" s="208"/>
      <c r="Q432" s="205">
        <v>10</v>
      </c>
      <c r="R432" s="106">
        <f t="shared" si="53"/>
        <v>2.1183333333333332</v>
      </c>
      <c r="S432" s="207">
        <f t="shared" si="50"/>
        <v>171.58499999999998</v>
      </c>
      <c r="T432" s="207">
        <f t="shared" ref="T432:T490" si="54">N432-S432</f>
        <v>83.615000000000009</v>
      </c>
      <c r="U432" s="205">
        <v>10793</v>
      </c>
      <c r="V432" s="216"/>
      <c r="W432" s="207"/>
      <c r="X432" s="219">
        <f t="shared" si="52"/>
        <v>81</v>
      </c>
    </row>
    <row r="433" spans="1:24" s="205" customFormat="1" x14ac:dyDescent="0.25">
      <c r="A433" s="205" t="s">
        <v>1129</v>
      </c>
      <c r="B433" s="184" t="s">
        <v>1127</v>
      </c>
      <c r="D433" s="205" t="s">
        <v>1126</v>
      </c>
      <c r="E433" s="210"/>
      <c r="F433" s="210" t="s">
        <v>688</v>
      </c>
      <c r="G433" s="204" t="str">
        <f t="shared" si="51"/>
        <v>26/3/2008</v>
      </c>
      <c r="H433" s="205">
        <v>26</v>
      </c>
      <c r="I433" s="205">
        <v>3</v>
      </c>
      <c r="J433" s="205">
        <v>2008</v>
      </c>
      <c r="K433" s="205" t="s">
        <v>904</v>
      </c>
      <c r="L433" s="210"/>
      <c r="M433" s="205" t="s">
        <v>649</v>
      </c>
      <c r="N433" s="208">
        <v>255.2</v>
      </c>
      <c r="O433" s="208"/>
      <c r="Q433" s="205">
        <v>10</v>
      </c>
      <c r="R433" s="106">
        <f t="shared" si="53"/>
        <v>2.1183333333333332</v>
      </c>
      <c r="S433" s="207">
        <f t="shared" si="50"/>
        <v>171.58499999999998</v>
      </c>
      <c r="T433" s="207">
        <f t="shared" si="54"/>
        <v>83.615000000000009</v>
      </c>
      <c r="U433" s="205">
        <v>10793</v>
      </c>
      <c r="V433" s="216"/>
      <c r="W433" s="207"/>
      <c r="X433" s="219">
        <f t="shared" si="52"/>
        <v>81</v>
      </c>
    </row>
    <row r="434" spans="1:24" s="205" customFormat="1" x14ac:dyDescent="0.25">
      <c r="A434" s="205" t="s">
        <v>1128</v>
      </c>
      <c r="B434" s="184" t="s">
        <v>1127</v>
      </c>
      <c r="D434" s="205" t="s">
        <v>1126</v>
      </c>
      <c r="E434" s="210"/>
      <c r="F434" s="210" t="s">
        <v>688</v>
      </c>
      <c r="G434" s="204" t="str">
        <f t="shared" si="51"/>
        <v>26/3/2008</v>
      </c>
      <c r="H434" s="205">
        <v>26</v>
      </c>
      <c r="I434" s="205">
        <v>3</v>
      </c>
      <c r="J434" s="205">
        <v>2008</v>
      </c>
      <c r="K434" s="205" t="s">
        <v>904</v>
      </c>
      <c r="L434" s="210"/>
      <c r="M434" s="205" t="s">
        <v>649</v>
      </c>
      <c r="N434" s="208">
        <v>255.2</v>
      </c>
      <c r="O434" s="208"/>
      <c r="Q434" s="205">
        <v>10</v>
      </c>
      <c r="R434" s="106">
        <f t="shared" si="53"/>
        <v>2.1183333333333332</v>
      </c>
      <c r="S434" s="207">
        <f t="shared" si="50"/>
        <v>171.58499999999998</v>
      </c>
      <c r="T434" s="207">
        <f t="shared" si="54"/>
        <v>83.615000000000009</v>
      </c>
      <c r="U434" s="205">
        <v>10793</v>
      </c>
      <c r="V434" s="216"/>
      <c r="W434" s="207"/>
      <c r="X434" s="219">
        <f t="shared" si="52"/>
        <v>81</v>
      </c>
    </row>
    <row r="435" spans="1:24" s="205" customFormat="1" x14ac:dyDescent="0.25">
      <c r="A435" s="205" t="s">
        <v>1125</v>
      </c>
      <c r="B435" s="184" t="s">
        <v>1121</v>
      </c>
      <c r="E435" s="210"/>
      <c r="F435" s="210" t="s">
        <v>688</v>
      </c>
      <c r="G435" s="204" t="str">
        <f t="shared" si="51"/>
        <v>26/3/2008</v>
      </c>
      <c r="H435" s="205">
        <v>26</v>
      </c>
      <c r="I435" s="205">
        <v>3</v>
      </c>
      <c r="J435" s="205">
        <v>2008</v>
      </c>
      <c r="K435" s="205" t="s">
        <v>904</v>
      </c>
      <c r="L435" s="210" t="s">
        <v>981</v>
      </c>
      <c r="M435" s="205" t="s">
        <v>649</v>
      </c>
      <c r="N435" s="208">
        <v>4372.04</v>
      </c>
      <c r="O435" s="208"/>
      <c r="Q435" s="205">
        <v>10</v>
      </c>
      <c r="R435" s="106">
        <f t="shared" si="53"/>
        <v>36.425333333333334</v>
      </c>
      <c r="S435" s="207">
        <f t="shared" si="50"/>
        <v>2950.4520000000002</v>
      </c>
      <c r="T435" s="207">
        <f t="shared" si="54"/>
        <v>1421.5879999999997</v>
      </c>
      <c r="U435" s="205">
        <v>10793</v>
      </c>
      <c r="V435" s="216"/>
      <c r="W435" s="207"/>
      <c r="X435" s="219">
        <f t="shared" si="52"/>
        <v>81</v>
      </c>
    </row>
    <row r="436" spans="1:24" s="205" customFormat="1" x14ac:dyDescent="0.25">
      <c r="A436" s="205" t="s">
        <v>1124</v>
      </c>
      <c r="B436" s="184" t="s">
        <v>1121</v>
      </c>
      <c r="E436" s="210"/>
      <c r="F436" s="210" t="s">
        <v>688</v>
      </c>
      <c r="G436" s="204" t="str">
        <f t="shared" si="51"/>
        <v>26/3/2008</v>
      </c>
      <c r="H436" s="205">
        <v>26</v>
      </c>
      <c r="I436" s="205">
        <v>3</v>
      </c>
      <c r="J436" s="205">
        <v>2008</v>
      </c>
      <c r="K436" s="205" t="s">
        <v>904</v>
      </c>
      <c r="L436" s="210"/>
      <c r="M436" s="205" t="s">
        <v>649</v>
      </c>
      <c r="N436" s="208">
        <v>4372.04</v>
      </c>
      <c r="O436" s="208"/>
      <c r="Q436" s="205">
        <v>10</v>
      </c>
      <c r="R436" s="106">
        <f t="shared" si="53"/>
        <v>36.425333333333334</v>
      </c>
      <c r="S436" s="207">
        <f t="shared" si="50"/>
        <v>2950.4520000000002</v>
      </c>
      <c r="T436" s="207">
        <f t="shared" si="54"/>
        <v>1421.5879999999997</v>
      </c>
      <c r="U436" s="205">
        <v>10793</v>
      </c>
      <c r="V436" s="216"/>
      <c r="W436" s="207"/>
      <c r="X436" s="219">
        <f t="shared" si="52"/>
        <v>81</v>
      </c>
    </row>
    <row r="437" spans="1:24" s="205" customFormat="1" x14ac:dyDescent="0.25">
      <c r="A437" s="205" t="s">
        <v>1123</v>
      </c>
      <c r="B437" s="184" t="s">
        <v>1121</v>
      </c>
      <c r="E437" s="210"/>
      <c r="F437" s="210" t="s">
        <v>688</v>
      </c>
      <c r="G437" s="204" t="str">
        <f t="shared" si="51"/>
        <v>26/3/2008</v>
      </c>
      <c r="H437" s="205">
        <v>26</v>
      </c>
      <c r="I437" s="205">
        <v>3</v>
      </c>
      <c r="J437" s="205">
        <v>2008</v>
      </c>
      <c r="K437" s="205" t="s">
        <v>904</v>
      </c>
      <c r="L437" s="210"/>
      <c r="M437" s="205" t="s">
        <v>649</v>
      </c>
      <c r="N437" s="208">
        <v>4372.04</v>
      </c>
      <c r="O437" s="208"/>
      <c r="Q437" s="205">
        <v>10</v>
      </c>
      <c r="R437" s="106">
        <f t="shared" si="53"/>
        <v>36.425333333333334</v>
      </c>
      <c r="S437" s="207">
        <f t="shared" si="50"/>
        <v>2950.4520000000002</v>
      </c>
      <c r="T437" s="207">
        <f t="shared" si="54"/>
        <v>1421.5879999999997</v>
      </c>
      <c r="U437" s="205">
        <v>10793</v>
      </c>
      <c r="V437" s="216"/>
      <c r="W437" s="207"/>
      <c r="X437" s="219">
        <f t="shared" si="52"/>
        <v>81</v>
      </c>
    </row>
    <row r="438" spans="1:24" s="205" customFormat="1" x14ac:dyDescent="0.25">
      <c r="A438" s="205" t="s">
        <v>1122</v>
      </c>
      <c r="B438" s="184" t="s">
        <v>1121</v>
      </c>
      <c r="E438" s="210"/>
      <c r="F438" s="210" t="s">
        <v>688</v>
      </c>
      <c r="G438" s="204" t="str">
        <f t="shared" si="51"/>
        <v>26/3/2008</v>
      </c>
      <c r="H438" s="205">
        <v>26</v>
      </c>
      <c r="I438" s="205">
        <v>3</v>
      </c>
      <c r="J438" s="205">
        <v>2008</v>
      </c>
      <c r="K438" s="205" t="s">
        <v>904</v>
      </c>
      <c r="L438" s="210"/>
      <c r="M438" s="205" t="s">
        <v>649</v>
      </c>
      <c r="N438" s="208">
        <v>4372.04</v>
      </c>
      <c r="O438" s="208"/>
      <c r="Q438" s="205">
        <v>10</v>
      </c>
      <c r="R438" s="106">
        <f t="shared" si="53"/>
        <v>36.425333333333334</v>
      </c>
      <c r="S438" s="207">
        <f t="shared" si="50"/>
        <v>2950.4520000000002</v>
      </c>
      <c r="T438" s="207">
        <f t="shared" si="54"/>
        <v>1421.5879999999997</v>
      </c>
      <c r="U438" s="205">
        <v>10793</v>
      </c>
      <c r="V438" s="216"/>
      <c r="W438" s="207"/>
      <c r="X438" s="219">
        <f t="shared" si="52"/>
        <v>81</v>
      </c>
    </row>
    <row r="439" spans="1:24" s="205" customFormat="1" x14ac:dyDescent="0.25">
      <c r="A439" s="205" t="s">
        <v>1120</v>
      </c>
      <c r="B439" s="184" t="s">
        <v>1116</v>
      </c>
      <c r="E439" s="210"/>
      <c r="F439" s="210" t="s">
        <v>742</v>
      </c>
      <c r="G439" s="204" t="str">
        <f t="shared" si="51"/>
        <v>14/4/2008</v>
      </c>
      <c r="H439" s="205">
        <v>14</v>
      </c>
      <c r="I439" s="205">
        <v>4</v>
      </c>
      <c r="J439" s="205">
        <v>2008</v>
      </c>
      <c r="K439" s="205" t="s">
        <v>184</v>
      </c>
      <c r="L439" s="210"/>
      <c r="M439" s="205" t="s">
        <v>649</v>
      </c>
      <c r="N439" s="208">
        <v>6684.38</v>
      </c>
      <c r="O439" s="208"/>
      <c r="Q439" s="205">
        <v>10</v>
      </c>
      <c r="R439" s="106">
        <f t="shared" si="53"/>
        <v>55.694833333333328</v>
      </c>
      <c r="S439" s="207">
        <f t="shared" si="50"/>
        <v>4455.5866666666661</v>
      </c>
      <c r="T439" s="207">
        <f t="shared" si="54"/>
        <v>2228.793333333334</v>
      </c>
      <c r="U439" s="205">
        <v>10899</v>
      </c>
      <c r="V439" s="216"/>
      <c r="W439" s="207"/>
      <c r="X439" s="219">
        <f t="shared" si="52"/>
        <v>80</v>
      </c>
    </row>
    <row r="440" spans="1:24" s="205" customFormat="1" x14ac:dyDescent="0.25">
      <c r="A440" s="205" t="s">
        <v>1119</v>
      </c>
      <c r="B440" s="184" t="s">
        <v>1118</v>
      </c>
      <c r="E440" s="210"/>
      <c r="F440" s="210" t="s">
        <v>742</v>
      </c>
      <c r="G440" s="204" t="str">
        <f t="shared" si="51"/>
        <v>14/4/2008</v>
      </c>
      <c r="H440" s="205">
        <v>14</v>
      </c>
      <c r="I440" s="205">
        <v>4</v>
      </c>
      <c r="J440" s="205">
        <v>2008</v>
      </c>
      <c r="K440" s="205" t="s">
        <v>184</v>
      </c>
      <c r="L440" s="210"/>
      <c r="M440" s="205" t="s">
        <v>649</v>
      </c>
      <c r="N440" s="208">
        <v>580</v>
      </c>
      <c r="O440" s="208"/>
      <c r="Q440" s="205">
        <v>10</v>
      </c>
      <c r="R440" s="106">
        <f t="shared" si="53"/>
        <v>4.8250000000000002</v>
      </c>
      <c r="S440" s="207">
        <f t="shared" si="50"/>
        <v>386</v>
      </c>
      <c r="T440" s="207">
        <f t="shared" si="54"/>
        <v>194</v>
      </c>
      <c r="U440" s="205">
        <v>10899</v>
      </c>
      <c r="V440" s="216"/>
      <c r="W440" s="207"/>
      <c r="X440" s="219">
        <f t="shared" si="52"/>
        <v>80</v>
      </c>
    </row>
    <row r="441" spans="1:24" s="205" customFormat="1" x14ac:dyDescent="0.25">
      <c r="A441" s="205" t="s">
        <v>1117</v>
      </c>
      <c r="B441" s="184" t="s">
        <v>1116</v>
      </c>
      <c r="E441" s="210"/>
      <c r="F441" s="210" t="s">
        <v>742</v>
      </c>
      <c r="G441" s="204" t="str">
        <f t="shared" si="51"/>
        <v>14/4/2008</v>
      </c>
      <c r="H441" s="205">
        <v>14</v>
      </c>
      <c r="I441" s="205">
        <v>4</v>
      </c>
      <c r="J441" s="205">
        <v>2008</v>
      </c>
      <c r="K441" s="205" t="s">
        <v>184</v>
      </c>
      <c r="L441" s="210"/>
      <c r="M441" s="205" t="s">
        <v>649</v>
      </c>
      <c r="N441" s="208">
        <v>4820.96</v>
      </c>
      <c r="O441" s="208"/>
      <c r="Q441" s="205">
        <v>10</v>
      </c>
      <c r="R441" s="106">
        <f t="shared" si="53"/>
        <v>40.166333333333334</v>
      </c>
      <c r="S441" s="207">
        <f t="shared" si="50"/>
        <v>3213.3066666666668</v>
      </c>
      <c r="T441" s="207">
        <f t="shared" si="54"/>
        <v>1607.6533333333332</v>
      </c>
      <c r="U441" s="205">
        <v>10899</v>
      </c>
      <c r="V441" s="216"/>
      <c r="W441" s="207"/>
      <c r="X441" s="219">
        <f t="shared" si="52"/>
        <v>80</v>
      </c>
    </row>
    <row r="442" spans="1:24" s="205" customFormat="1" x14ac:dyDescent="0.25">
      <c r="A442" s="205" t="s">
        <v>1115</v>
      </c>
      <c r="B442" s="184" t="s">
        <v>1114</v>
      </c>
      <c r="E442" s="210"/>
      <c r="F442" s="210" t="s">
        <v>742</v>
      </c>
      <c r="G442" s="204" t="str">
        <f t="shared" si="51"/>
        <v>14/4/2008</v>
      </c>
      <c r="H442" s="205">
        <v>14</v>
      </c>
      <c r="I442" s="205">
        <v>4</v>
      </c>
      <c r="J442" s="205">
        <v>2008</v>
      </c>
      <c r="K442" s="205" t="s">
        <v>184</v>
      </c>
      <c r="L442" s="210"/>
      <c r="M442" s="205" t="s">
        <v>649</v>
      </c>
      <c r="N442" s="208">
        <v>5048.32</v>
      </c>
      <c r="O442" s="208"/>
      <c r="Q442" s="205">
        <v>10</v>
      </c>
      <c r="R442" s="106">
        <f t="shared" si="53"/>
        <v>42.061</v>
      </c>
      <c r="S442" s="207">
        <f t="shared" si="50"/>
        <v>3364.88</v>
      </c>
      <c r="T442" s="207">
        <f t="shared" si="54"/>
        <v>1683.4399999999996</v>
      </c>
      <c r="U442" s="205">
        <v>10899</v>
      </c>
      <c r="V442" s="216"/>
      <c r="W442" s="207"/>
      <c r="X442" s="219">
        <f t="shared" si="52"/>
        <v>80</v>
      </c>
    </row>
    <row r="443" spans="1:24" s="205" customFormat="1" x14ac:dyDescent="0.25">
      <c r="A443" s="205" t="s">
        <v>1113</v>
      </c>
      <c r="B443" s="184" t="s">
        <v>1112</v>
      </c>
      <c r="E443" s="210"/>
      <c r="F443" s="210" t="s">
        <v>742</v>
      </c>
      <c r="G443" s="204" t="str">
        <f t="shared" si="51"/>
        <v>14/4/2008</v>
      </c>
      <c r="H443" s="205">
        <v>14</v>
      </c>
      <c r="I443" s="205">
        <v>4</v>
      </c>
      <c r="J443" s="205">
        <v>2008</v>
      </c>
      <c r="K443" s="205" t="s">
        <v>184</v>
      </c>
      <c r="L443" s="210"/>
      <c r="M443" s="205" t="s">
        <v>649</v>
      </c>
      <c r="N443" s="208">
        <v>2285.1999999999998</v>
      </c>
      <c r="O443" s="208"/>
      <c r="Q443" s="205">
        <v>10</v>
      </c>
      <c r="R443" s="106">
        <f t="shared" si="53"/>
        <v>19.035</v>
      </c>
      <c r="S443" s="207">
        <f t="shared" si="50"/>
        <v>1522.8</v>
      </c>
      <c r="T443" s="207">
        <f t="shared" si="54"/>
        <v>762.39999999999986</v>
      </c>
      <c r="U443" s="205">
        <v>10899</v>
      </c>
      <c r="V443" s="216"/>
      <c r="W443" s="207"/>
      <c r="X443" s="219">
        <f t="shared" si="52"/>
        <v>80</v>
      </c>
    </row>
    <row r="444" spans="1:24" s="205" customFormat="1" x14ac:dyDescent="0.25">
      <c r="A444" s="205" t="s">
        <v>1111</v>
      </c>
      <c r="B444" s="184" t="s">
        <v>1110</v>
      </c>
      <c r="E444" s="210"/>
      <c r="F444" s="210" t="s">
        <v>742</v>
      </c>
      <c r="G444" s="204" t="str">
        <f t="shared" si="51"/>
        <v>14/4/2008</v>
      </c>
      <c r="H444" s="205">
        <v>14</v>
      </c>
      <c r="I444" s="205">
        <v>4</v>
      </c>
      <c r="J444" s="205">
        <v>2008</v>
      </c>
      <c r="K444" s="205" t="s">
        <v>184</v>
      </c>
      <c r="L444" s="210"/>
      <c r="M444" s="205" t="s">
        <v>649</v>
      </c>
      <c r="N444" s="208">
        <v>1603.58</v>
      </c>
      <c r="O444" s="208"/>
      <c r="Q444" s="205">
        <v>10</v>
      </c>
      <c r="R444" s="106">
        <f t="shared" si="53"/>
        <v>13.354833333333332</v>
      </c>
      <c r="S444" s="207">
        <f t="shared" si="50"/>
        <v>1068.3866666666665</v>
      </c>
      <c r="T444" s="207">
        <f t="shared" si="54"/>
        <v>535.19333333333338</v>
      </c>
      <c r="U444" s="205">
        <v>10899</v>
      </c>
      <c r="V444" s="216"/>
      <c r="W444" s="207"/>
      <c r="X444" s="219">
        <f t="shared" si="52"/>
        <v>80</v>
      </c>
    </row>
    <row r="445" spans="1:24" s="205" customFormat="1" x14ac:dyDescent="0.25">
      <c r="A445" s="205" t="s">
        <v>1109</v>
      </c>
      <c r="B445" s="184" t="s">
        <v>1108</v>
      </c>
      <c r="E445" s="210"/>
      <c r="F445" s="210" t="s">
        <v>742</v>
      </c>
      <c r="G445" s="204" t="str">
        <f t="shared" si="51"/>
        <v>14/4/2008</v>
      </c>
      <c r="H445" s="205">
        <v>14</v>
      </c>
      <c r="I445" s="205">
        <v>4</v>
      </c>
      <c r="J445" s="205">
        <v>2008</v>
      </c>
      <c r="K445" s="205" t="s">
        <v>184</v>
      </c>
      <c r="L445" s="210"/>
      <c r="M445" s="205" t="s">
        <v>649</v>
      </c>
      <c r="N445" s="208">
        <v>3925.44</v>
      </c>
      <c r="O445" s="208"/>
      <c r="Q445" s="205">
        <v>10</v>
      </c>
      <c r="R445" s="106">
        <f t="shared" si="53"/>
        <v>32.70366666666667</v>
      </c>
      <c r="S445" s="207">
        <f t="shared" si="50"/>
        <v>2616.2933333333335</v>
      </c>
      <c r="T445" s="207">
        <f t="shared" si="54"/>
        <v>1309.1466666666665</v>
      </c>
      <c r="V445" s="216"/>
      <c r="W445" s="207"/>
      <c r="X445" s="219">
        <f t="shared" si="52"/>
        <v>80</v>
      </c>
    </row>
    <row r="446" spans="1:24" s="205" customFormat="1" x14ac:dyDescent="0.25">
      <c r="A446" s="205" t="s">
        <v>1107</v>
      </c>
      <c r="B446" s="184" t="s">
        <v>1102</v>
      </c>
      <c r="D446" s="205" t="s">
        <v>1101</v>
      </c>
      <c r="E446" s="210"/>
      <c r="F446" s="210" t="s">
        <v>688</v>
      </c>
      <c r="G446" s="204" t="str">
        <f t="shared" si="51"/>
        <v>23/5/2008</v>
      </c>
      <c r="H446" s="205">
        <v>23</v>
      </c>
      <c r="I446" s="205">
        <v>5</v>
      </c>
      <c r="J446" s="205">
        <v>2008</v>
      </c>
      <c r="K446" s="205" t="s">
        <v>184</v>
      </c>
      <c r="L446" s="210"/>
      <c r="M446" s="205" t="s">
        <v>649</v>
      </c>
      <c r="N446" s="222">
        <v>2279.4</v>
      </c>
      <c r="O446" s="222"/>
      <c r="Q446" s="205">
        <v>10</v>
      </c>
      <c r="R446" s="106">
        <f t="shared" si="53"/>
        <v>18.986666666666668</v>
      </c>
      <c r="S446" s="207">
        <f t="shared" si="50"/>
        <v>1499.9466666666667</v>
      </c>
      <c r="T446" s="207">
        <f t="shared" si="54"/>
        <v>779.45333333333338</v>
      </c>
      <c r="U446" s="205">
        <v>11040</v>
      </c>
      <c r="V446" s="216"/>
      <c r="W446" s="207"/>
      <c r="X446" s="219">
        <f t="shared" si="52"/>
        <v>79</v>
      </c>
    </row>
    <row r="447" spans="1:24" s="205" customFormat="1" x14ac:dyDescent="0.25">
      <c r="A447" s="205" t="s">
        <v>1106</v>
      </c>
      <c r="B447" s="184" t="s">
        <v>1102</v>
      </c>
      <c r="D447" s="205" t="s">
        <v>1101</v>
      </c>
      <c r="E447" s="210"/>
      <c r="F447" s="210" t="s">
        <v>688</v>
      </c>
      <c r="G447" s="204" t="str">
        <f t="shared" si="51"/>
        <v>23/5/2008</v>
      </c>
      <c r="H447" s="205">
        <v>23</v>
      </c>
      <c r="I447" s="205">
        <v>5</v>
      </c>
      <c r="J447" s="205">
        <v>2008</v>
      </c>
      <c r="K447" s="205" t="s">
        <v>184</v>
      </c>
      <c r="L447" s="210"/>
      <c r="M447" s="205" t="s">
        <v>649</v>
      </c>
      <c r="N447" s="222">
        <v>2279.4</v>
      </c>
      <c r="O447" s="222"/>
      <c r="Q447" s="205">
        <v>10</v>
      </c>
      <c r="R447" s="106">
        <f t="shared" si="53"/>
        <v>18.986666666666668</v>
      </c>
      <c r="S447" s="207">
        <f t="shared" si="50"/>
        <v>1499.9466666666667</v>
      </c>
      <c r="T447" s="207">
        <f t="shared" si="54"/>
        <v>779.45333333333338</v>
      </c>
      <c r="U447" s="205">
        <v>11040</v>
      </c>
      <c r="V447" s="216"/>
      <c r="W447" s="207"/>
      <c r="X447" s="219">
        <f t="shared" si="52"/>
        <v>79</v>
      </c>
    </row>
    <row r="448" spans="1:24" s="205" customFormat="1" x14ac:dyDescent="0.25">
      <c r="A448" s="205" t="s">
        <v>1105</v>
      </c>
      <c r="B448" s="184" t="s">
        <v>1102</v>
      </c>
      <c r="D448" s="205" t="s">
        <v>1101</v>
      </c>
      <c r="E448" s="210"/>
      <c r="F448" s="210" t="s">
        <v>688</v>
      </c>
      <c r="G448" s="204" t="str">
        <f t="shared" si="51"/>
        <v>23/5/2008</v>
      </c>
      <c r="H448" s="205">
        <v>23</v>
      </c>
      <c r="I448" s="205">
        <v>5</v>
      </c>
      <c r="J448" s="205">
        <v>2008</v>
      </c>
      <c r="K448" s="205" t="s">
        <v>184</v>
      </c>
      <c r="L448" s="210"/>
      <c r="M448" s="205" t="s">
        <v>649</v>
      </c>
      <c r="N448" s="222">
        <v>2279.4</v>
      </c>
      <c r="O448" s="222"/>
      <c r="Q448" s="205">
        <v>10</v>
      </c>
      <c r="R448" s="106">
        <f t="shared" si="53"/>
        <v>18.986666666666668</v>
      </c>
      <c r="S448" s="207">
        <f t="shared" si="50"/>
        <v>1499.9466666666667</v>
      </c>
      <c r="T448" s="207">
        <f t="shared" si="54"/>
        <v>779.45333333333338</v>
      </c>
      <c r="U448" s="205">
        <v>11040</v>
      </c>
      <c r="V448" s="216"/>
      <c r="W448" s="207"/>
      <c r="X448" s="219">
        <f t="shared" si="52"/>
        <v>79</v>
      </c>
    </row>
    <row r="449" spans="1:24" s="205" customFormat="1" x14ac:dyDescent="0.25">
      <c r="A449" s="205" t="s">
        <v>1104</v>
      </c>
      <c r="B449" s="184" t="s">
        <v>1102</v>
      </c>
      <c r="D449" s="205" t="s">
        <v>1101</v>
      </c>
      <c r="E449" s="210"/>
      <c r="F449" s="210" t="s">
        <v>688</v>
      </c>
      <c r="G449" s="204" t="str">
        <f t="shared" si="51"/>
        <v>23/5/2008</v>
      </c>
      <c r="H449" s="205">
        <v>23</v>
      </c>
      <c r="I449" s="205">
        <v>5</v>
      </c>
      <c r="J449" s="205">
        <v>2008</v>
      </c>
      <c r="K449" s="205" t="s">
        <v>184</v>
      </c>
      <c r="L449" s="210"/>
      <c r="M449" s="205" t="s">
        <v>649</v>
      </c>
      <c r="N449" s="222">
        <v>2279.4</v>
      </c>
      <c r="O449" s="222"/>
      <c r="Q449" s="205">
        <v>10</v>
      </c>
      <c r="R449" s="106">
        <f t="shared" si="53"/>
        <v>18.986666666666668</v>
      </c>
      <c r="S449" s="207">
        <f t="shared" si="50"/>
        <v>1499.9466666666667</v>
      </c>
      <c r="T449" s="207">
        <f t="shared" si="54"/>
        <v>779.45333333333338</v>
      </c>
      <c r="U449" s="205">
        <v>11040</v>
      </c>
      <c r="V449" s="216"/>
      <c r="W449" s="207"/>
      <c r="X449" s="219">
        <f t="shared" si="52"/>
        <v>79</v>
      </c>
    </row>
    <row r="450" spans="1:24" s="205" customFormat="1" x14ac:dyDescent="0.25">
      <c r="A450" s="205" t="s">
        <v>1103</v>
      </c>
      <c r="B450" s="184" t="s">
        <v>1102</v>
      </c>
      <c r="D450" s="205" t="s">
        <v>1101</v>
      </c>
      <c r="E450" s="210"/>
      <c r="F450" s="210" t="s">
        <v>688</v>
      </c>
      <c r="G450" s="204" t="str">
        <f t="shared" si="51"/>
        <v>23/5/2008</v>
      </c>
      <c r="H450" s="205">
        <v>23</v>
      </c>
      <c r="I450" s="205">
        <v>5</v>
      </c>
      <c r="J450" s="205">
        <v>2008</v>
      </c>
      <c r="K450" s="205" t="s">
        <v>184</v>
      </c>
      <c r="L450" s="210"/>
      <c r="M450" s="205" t="s">
        <v>649</v>
      </c>
      <c r="N450" s="222">
        <v>2279.4</v>
      </c>
      <c r="O450" s="222"/>
      <c r="Q450" s="205">
        <v>10</v>
      </c>
      <c r="R450" s="106">
        <f t="shared" si="53"/>
        <v>18.986666666666668</v>
      </c>
      <c r="S450" s="207">
        <f t="shared" si="50"/>
        <v>1499.9466666666667</v>
      </c>
      <c r="T450" s="207">
        <f t="shared" si="54"/>
        <v>779.45333333333338</v>
      </c>
      <c r="U450" s="205">
        <v>11040</v>
      </c>
      <c r="V450" s="216"/>
      <c r="W450" s="207"/>
      <c r="X450" s="219">
        <f t="shared" si="52"/>
        <v>79</v>
      </c>
    </row>
    <row r="451" spans="1:24" s="205" customFormat="1" ht="31.5" x14ac:dyDescent="0.25">
      <c r="A451" s="205" t="s">
        <v>1100</v>
      </c>
      <c r="B451" s="184" t="s">
        <v>1095</v>
      </c>
      <c r="E451" s="210"/>
      <c r="F451" s="210" t="s">
        <v>688</v>
      </c>
      <c r="G451" s="204" t="str">
        <f t="shared" si="51"/>
        <v>23/5/2008</v>
      </c>
      <c r="H451" s="205">
        <v>23</v>
      </c>
      <c r="I451" s="205">
        <v>5</v>
      </c>
      <c r="J451" s="205">
        <v>2008</v>
      </c>
      <c r="K451" s="205" t="s">
        <v>184</v>
      </c>
      <c r="L451" s="210"/>
      <c r="M451" s="205" t="s">
        <v>649</v>
      </c>
      <c r="N451" s="222">
        <v>2574.04</v>
      </c>
      <c r="O451" s="222"/>
      <c r="Q451" s="205">
        <v>10</v>
      </c>
      <c r="R451" s="106">
        <f t="shared" si="53"/>
        <v>21.441999999999997</v>
      </c>
      <c r="S451" s="207">
        <f t="shared" si="50"/>
        <v>1693.9179999999997</v>
      </c>
      <c r="T451" s="207">
        <f t="shared" si="54"/>
        <v>880.1220000000003</v>
      </c>
      <c r="U451" s="205">
        <v>11040</v>
      </c>
      <c r="V451" s="216"/>
      <c r="W451" s="207"/>
      <c r="X451" s="219">
        <f t="shared" si="52"/>
        <v>79</v>
      </c>
    </row>
    <row r="452" spans="1:24" s="205" customFormat="1" ht="31.5" x14ac:dyDescent="0.25">
      <c r="A452" s="205" t="s">
        <v>1099</v>
      </c>
      <c r="B452" s="184" t="s">
        <v>1095</v>
      </c>
      <c r="E452" s="210"/>
      <c r="F452" s="210" t="s">
        <v>688</v>
      </c>
      <c r="G452" s="204" t="str">
        <f t="shared" si="51"/>
        <v>23/5/2008</v>
      </c>
      <c r="H452" s="205">
        <v>23</v>
      </c>
      <c r="I452" s="205">
        <v>5</v>
      </c>
      <c r="J452" s="205">
        <v>2008</v>
      </c>
      <c r="K452" s="205" t="s">
        <v>184</v>
      </c>
      <c r="L452" s="210"/>
      <c r="M452" s="205" t="s">
        <v>649</v>
      </c>
      <c r="N452" s="222">
        <v>2574.04</v>
      </c>
      <c r="O452" s="222"/>
      <c r="Q452" s="205">
        <v>10</v>
      </c>
      <c r="R452" s="106">
        <f t="shared" si="53"/>
        <v>21.441999999999997</v>
      </c>
      <c r="S452" s="207">
        <f t="shared" si="50"/>
        <v>1693.9179999999997</v>
      </c>
      <c r="T452" s="207">
        <f t="shared" si="54"/>
        <v>880.1220000000003</v>
      </c>
      <c r="U452" s="205">
        <v>11040</v>
      </c>
      <c r="V452" s="216"/>
      <c r="W452" s="207"/>
      <c r="X452" s="219">
        <f t="shared" si="52"/>
        <v>79</v>
      </c>
    </row>
    <row r="453" spans="1:24" s="205" customFormat="1" ht="31.5" x14ac:dyDescent="0.25">
      <c r="A453" s="205" t="s">
        <v>1098</v>
      </c>
      <c r="B453" s="184" t="s">
        <v>1095</v>
      </c>
      <c r="E453" s="210"/>
      <c r="F453" s="210" t="s">
        <v>688</v>
      </c>
      <c r="G453" s="204" t="str">
        <f t="shared" si="51"/>
        <v>23/5/2008</v>
      </c>
      <c r="H453" s="205">
        <v>23</v>
      </c>
      <c r="I453" s="205">
        <v>5</v>
      </c>
      <c r="J453" s="205">
        <v>2008</v>
      </c>
      <c r="K453" s="205" t="s">
        <v>184</v>
      </c>
      <c r="L453" s="210"/>
      <c r="M453" s="205" t="s">
        <v>649</v>
      </c>
      <c r="N453" s="222">
        <v>2574.04</v>
      </c>
      <c r="O453" s="222"/>
      <c r="Q453" s="205">
        <v>10</v>
      </c>
      <c r="R453" s="106">
        <f t="shared" si="53"/>
        <v>21.441999999999997</v>
      </c>
      <c r="S453" s="207">
        <f t="shared" si="50"/>
        <v>1693.9179999999997</v>
      </c>
      <c r="T453" s="207">
        <f t="shared" si="54"/>
        <v>880.1220000000003</v>
      </c>
      <c r="U453" s="205">
        <v>11040</v>
      </c>
      <c r="V453" s="216"/>
      <c r="W453" s="207"/>
      <c r="X453" s="219">
        <f t="shared" si="52"/>
        <v>79</v>
      </c>
    </row>
    <row r="454" spans="1:24" s="205" customFormat="1" ht="31.5" x14ac:dyDescent="0.25">
      <c r="A454" s="205" t="s">
        <v>1097</v>
      </c>
      <c r="B454" s="184" t="s">
        <v>1095</v>
      </c>
      <c r="E454" s="210"/>
      <c r="F454" s="210" t="s">
        <v>688</v>
      </c>
      <c r="G454" s="204" t="str">
        <f t="shared" si="51"/>
        <v>23/5/2008</v>
      </c>
      <c r="H454" s="205">
        <v>23</v>
      </c>
      <c r="I454" s="205">
        <v>5</v>
      </c>
      <c r="J454" s="205">
        <v>2008</v>
      </c>
      <c r="K454" s="205" t="s">
        <v>184</v>
      </c>
      <c r="L454" s="210"/>
      <c r="M454" s="205" t="s">
        <v>649</v>
      </c>
      <c r="N454" s="222">
        <v>2574.04</v>
      </c>
      <c r="O454" s="222"/>
      <c r="Q454" s="205">
        <v>10</v>
      </c>
      <c r="R454" s="106">
        <f t="shared" si="53"/>
        <v>21.441999999999997</v>
      </c>
      <c r="S454" s="207">
        <f t="shared" si="50"/>
        <v>1693.9179999999997</v>
      </c>
      <c r="T454" s="207">
        <f t="shared" si="54"/>
        <v>880.1220000000003</v>
      </c>
      <c r="U454" s="205">
        <v>11040</v>
      </c>
      <c r="V454" s="216"/>
      <c r="W454" s="207"/>
      <c r="X454" s="219">
        <f t="shared" si="52"/>
        <v>79</v>
      </c>
    </row>
    <row r="455" spans="1:24" s="205" customFormat="1" ht="31.5" x14ac:dyDescent="0.25">
      <c r="A455" s="205" t="s">
        <v>1096</v>
      </c>
      <c r="B455" s="184" t="s">
        <v>1095</v>
      </c>
      <c r="E455" s="210"/>
      <c r="F455" s="210" t="s">
        <v>688</v>
      </c>
      <c r="G455" s="204" t="str">
        <f t="shared" si="51"/>
        <v>23/5/2008</v>
      </c>
      <c r="H455" s="205">
        <v>23</v>
      </c>
      <c r="I455" s="205">
        <v>5</v>
      </c>
      <c r="J455" s="205">
        <v>2008</v>
      </c>
      <c r="K455" s="205" t="s">
        <v>184</v>
      </c>
      <c r="L455" s="210"/>
      <c r="M455" s="205" t="s">
        <v>649</v>
      </c>
      <c r="N455" s="222">
        <v>2574.04</v>
      </c>
      <c r="O455" s="222"/>
      <c r="Q455" s="205">
        <v>10</v>
      </c>
      <c r="R455" s="106">
        <f t="shared" si="53"/>
        <v>21.441999999999997</v>
      </c>
      <c r="S455" s="207">
        <f t="shared" si="50"/>
        <v>1693.9179999999997</v>
      </c>
      <c r="T455" s="207">
        <f t="shared" si="54"/>
        <v>880.1220000000003</v>
      </c>
      <c r="U455" s="205">
        <v>11040</v>
      </c>
      <c r="V455" s="216"/>
      <c r="W455" s="207"/>
      <c r="X455" s="219">
        <f t="shared" si="52"/>
        <v>79</v>
      </c>
    </row>
    <row r="456" spans="1:24" s="205" customFormat="1" x14ac:dyDescent="0.25">
      <c r="A456" s="205" t="s">
        <v>1094</v>
      </c>
      <c r="B456" s="184" t="s">
        <v>1089</v>
      </c>
      <c r="D456" s="205" t="s">
        <v>1088</v>
      </c>
      <c r="E456" s="210"/>
      <c r="F456" s="210" t="s">
        <v>688</v>
      </c>
      <c r="G456" s="204" t="str">
        <f t="shared" si="51"/>
        <v>23/5/2008</v>
      </c>
      <c r="H456" s="205">
        <v>23</v>
      </c>
      <c r="I456" s="205">
        <v>5</v>
      </c>
      <c r="J456" s="205">
        <v>2008</v>
      </c>
      <c r="K456" s="205" t="s">
        <v>184</v>
      </c>
      <c r="L456" s="210"/>
      <c r="M456" s="205" t="s">
        <v>649</v>
      </c>
      <c r="N456" s="222">
        <v>636.84</v>
      </c>
      <c r="O456" s="222"/>
      <c r="Q456" s="205">
        <v>10</v>
      </c>
      <c r="R456" s="106">
        <f t="shared" si="53"/>
        <v>5.2986666666666666</v>
      </c>
      <c r="S456" s="207">
        <f t="shared" si="50"/>
        <v>418.59466666666668</v>
      </c>
      <c r="T456" s="207">
        <f t="shared" si="54"/>
        <v>218.24533333333335</v>
      </c>
      <c r="U456" s="205">
        <v>11040</v>
      </c>
      <c r="V456" s="216"/>
      <c r="W456" s="207"/>
      <c r="X456" s="219">
        <f t="shared" si="52"/>
        <v>79</v>
      </c>
    </row>
    <row r="457" spans="1:24" s="205" customFormat="1" x14ac:dyDescent="0.25">
      <c r="A457" s="205" t="s">
        <v>1093</v>
      </c>
      <c r="B457" s="184" t="s">
        <v>1089</v>
      </c>
      <c r="D457" s="205" t="s">
        <v>1088</v>
      </c>
      <c r="E457" s="210"/>
      <c r="F457" s="210" t="s">
        <v>688</v>
      </c>
      <c r="G457" s="204" t="str">
        <f t="shared" si="51"/>
        <v>23/5/2008</v>
      </c>
      <c r="H457" s="205">
        <v>23</v>
      </c>
      <c r="I457" s="205">
        <v>5</v>
      </c>
      <c r="J457" s="205">
        <v>2008</v>
      </c>
      <c r="K457" s="205" t="s">
        <v>184</v>
      </c>
      <c r="L457" s="210"/>
      <c r="M457" s="205" t="s">
        <v>649</v>
      </c>
      <c r="N457" s="222">
        <v>636.84</v>
      </c>
      <c r="O457" s="222"/>
      <c r="Q457" s="205">
        <v>10</v>
      </c>
      <c r="R457" s="106">
        <f t="shared" si="53"/>
        <v>5.2986666666666666</v>
      </c>
      <c r="S457" s="207">
        <f t="shared" si="50"/>
        <v>418.59466666666668</v>
      </c>
      <c r="T457" s="207">
        <f t="shared" si="54"/>
        <v>218.24533333333335</v>
      </c>
      <c r="U457" s="205">
        <v>11040</v>
      </c>
      <c r="V457" s="216"/>
      <c r="W457" s="207"/>
      <c r="X457" s="219">
        <f t="shared" si="52"/>
        <v>79</v>
      </c>
    </row>
    <row r="458" spans="1:24" s="205" customFormat="1" x14ac:dyDescent="0.25">
      <c r="A458" s="205" t="s">
        <v>1092</v>
      </c>
      <c r="B458" s="184" t="s">
        <v>1089</v>
      </c>
      <c r="D458" s="205" t="s">
        <v>1088</v>
      </c>
      <c r="E458" s="210"/>
      <c r="F458" s="210" t="s">
        <v>688</v>
      </c>
      <c r="G458" s="204" t="str">
        <f t="shared" si="51"/>
        <v>23/5/2008</v>
      </c>
      <c r="H458" s="205">
        <v>23</v>
      </c>
      <c r="I458" s="205">
        <v>5</v>
      </c>
      <c r="J458" s="205">
        <v>2008</v>
      </c>
      <c r="K458" s="205" t="s">
        <v>184</v>
      </c>
      <c r="L458" s="210"/>
      <c r="M458" s="205" t="s">
        <v>649</v>
      </c>
      <c r="N458" s="222">
        <v>636.84</v>
      </c>
      <c r="O458" s="222"/>
      <c r="Q458" s="205">
        <v>10</v>
      </c>
      <c r="R458" s="106">
        <f t="shared" si="53"/>
        <v>5.2986666666666666</v>
      </c>
      <c r="S458" s="207">
        <f t="shared" si="50"/>
        <v>418.59466666666668</v>
      </c>
      <c r="T458" s="207">
        <f t="shared" si="54"/>
        <v>218.24533333333335</v>
      </c>
      <c r="U458" s="205">
        <v>11040</v>
      </c>
      <c r="V458" s="216"/>
      <c r="W458" s="207"/>
      <c r="X458" s="219">
        <f t="shared" si="52"/>
        <v>79</v>
      </c>
    </row>
    <row r="459" spans="1:24" s="205" customFormat="1" x14ac:dyDescent="0.25">
      <c r="A459" s="205" t="s">
        <v>1091</v>
      </c>
      <c r="B459" s="184" t="s">
        <v>1089</v>
      </c>
      <c r="D459" s="205" t="s">
        <v>1088</v>
      </c>
      <c r="E459" s="210"/>
      <c r="F459" s="210" t="s">
        <v>688</v>
      </c>
      <c r="G459" s="204" t="str">
        <f t="shared" si="51"/>
        <v>23/5/2008</v>
      </c>
      <c r="H459" s="205">
        <v>23</v>
      </c>
      <c r="I459" s="205">
        <v>5</v>
      </c>
      <c r="J459" s="205">
        <v>2008</v>
      </c>
      <c r="K459" s="205" t="s">
        <v>184</v>
      </c>
      <c r="L459" s="210"/>
      <c r="M459" s="205" t="s">
        <v>649</v>
      </c>
      <c r="N459" s="222">
        <v>636.84</v>
      </c>
      <c r="O459" s="222"/>
      <c r="Q459" s="205">
        <v>10</v>
      </c>
      <c r="R459" s="106">
        <f t="shared" si="53"/>
        <v>5.2986666666666666</v>
      </c>
      <c r="S459" s="207">
        <f t="shared" si="50"/>
        <v>418.59466666666668</v>
      </c>
      <c r="T459" s="207">
        <f t="shared" si="54"/>
        <v>218.24533333333335</v>
      </c>
      <c r="U459" s="205">
        <v>11040</v>
      </c>
      <c r="V459" s="216"/>
      <c r="W459" s="207"/>
      <c r="X459" s="219">
        <f t="shared" si="52"/>
        <v>79</v>
      </c>
    </row>
    <row r="460" spans="1:24" s="205" customFormat="1" x14ac:dyDescent="0.25">
      <c r="A460" s="205" t="s">
        <v>1090</v>
      </c>
      <c r="B460" s="184" t="s">
        <v>1089</v>
      </c>
      <c r="D460" s="205" t="s">
        <v>1088</v>
      </c>
      <c r="E460" s="210"/>
      <c r="F460" s="210" t="s">
        <v>688</v>
      </c>
      <c r="G460" s="204" t="str">
        <f t="shared" si="51"/>
        <v>23/5/2008</v>
      </c>
      <c r="H460" s="205">
        <v>23</v>
      </c>
      <c r="I460" s="205">
        <v>5</v>
      </c>
      <c r="J460" s="205">
        <v>2008</v>
      </c>
      <c r="K460" s="205" t="s">
        <v>184</v>
      </c>
      <c r="L460" s="210"/>
      <c r="M460" s="205" t="s">
        <v>649</v>
      </c>
      <c r="N460" s="222">
        <v>636.84</v>
      </c>
      <c r="O460" s="222"/>
      <c r="Q460" s="205">
        <v>10</v>
      </c>
      <c r="R460" s="106">
        <f t="shared" si="53"/>
        <v>5.2986666666666666</v>
      </c>
      <c r="S460" s="207">
        <f t="shared" si="50"/>
        <v>418.59466666666668</v>
      </c>
      <c r="T460" s="207">
        <f t="shared" si="54"/>
        <v>218.24533333333335</v>
      </c>
      <c r="U460" s="205">
        <v>11040</v>
      </c>
      <c r="V460" s="216"/>
      <c r="W460" s="207"/>
      <c r="X460" s="219">
        <f t="shared" si="52"/>
        <v>79</v>
      </c>
    </row>
    <row r="461" spans="1:24" s="205" customFormat="1" x14ac:dyDescent="0.25">
      <c r="A461" s="205" t="s">
        <v>1087</v>
      </c>
      <c r="B461" s="184" t="s">
        <v>1077</v>
      </c>
      <c r="E461" s="210"/>
      <c r="F461" s="210" t="s">
        <v>688</v>
      </c>
      <c r="G461" s="204" t="str">
        <f t="shared" si="51"/>
        <v>23/5/2008</v>
      </c>
      <c r="H461" s="205">
        <v>23</v>
      </c>
      <c r="I461" s="205">
        <v>5</v>
      </c>
      <c r="J461" s="205">
        <v>2008</v>
      </c>
      <c r="K461" s="205" t="s">
        <v>184</v>
      </c>
      <c r="L461" s="210"/>
      <c r="M461" s="205" t="s">
        <v>649</v>
      </c>
      <c r="N461" s="222">
        <v>600.88</v>
      </c>
      <c r="O461" s="222"/>
      <c r="Q461" s="205">
        <v>10</v>
      </c>
      <c r="R461" s="106">
        <f t="shared" si="53"/>
        <v>4.9989999999999997</v>
      </c>
      <c r="S461" s="207">
        <f t="shared" si="50"/>
        <v>394.92099999999999</v>
      </c>
      <c r="T461" s="207">
        <f t="shared" si="54"/>
        <v>205.959</v>
      </c>
      <c r="U461" s="205">
        <v>11040</v>
      </c>
      <c r="V461" s="216"/>
      <c r="W461" s="207"/>
      <c r="X461" s="219">
        <f t="shared" si="52"/>
        <v>79</v>
      </c>
    </row>
    <row r="462" spans="1:24" s="205" customFormat="1" x14ac:dyDescent="0.25">
      <c r="A462" s="205" t="s">
        <v>1086</v>
      </c>
      <c r="B462" s="184" t="s">
        <v>1077</v>
      </c>
      <c r="E462" s="210"/>
      <c r="F462" s="210" t="s">
        <v>688</v>
      </c>
      <c r="G462" s="204" t="str">
        <f t="shared" si="51"/>
        <v>23/5/2008</v>
      </c>
      <c r="H462" s="205">
        <v>23</v>
      </c>
      <c r="I462" s="205">
        <v>5</v>
      </c>
      <c r="J462" s="205">
        <v>2008</v>
      </c>
      <c r="K462" s="205" t="s">
        <v>184</v>
      </c>
      <c r="L462" s="210"/>
      <c r="M462" s="205" t="s">
        <v>649</v>
      </c>
      <c r="N462" s="222">
        <v>600.88</v>
      </c>
      <c r="O462" s="222"/>
      <c r="Q462" s="205">
        <v>10</v>
      </c>
      <c r="R462" s="106">
        <f t="shared" si="53"/>
        <v>4.9989999999999997</v>
      </c>
      <c r="S462" s="207">
        <f t="shared" si="50"/>
        <v>394.92099999999999</v>
      </c>
      <c r="T462" s="207">
        <f t="shared" si="54"/>
        <v>205.959</v>
      </c>
      <c r="U462" s="205">
        <v>11040</v>
      </c>
      <c r="V462" s="216"/>
      <c r="W462" s="207"/>
      <c r="X462" s="219">
        <f t="shared" si="52"/>
        <v>79</v>
      </c>
    </row>
    <row r="463" spans="1:24" s="205" customFormat="1" x14ac:dyDescent="0.25">
      <c r="A463" s="205" t="s">
        <v>1085</v>
      </c>
      <c r="B463" s="184" t="s">
        <v>1077</v>
      </c>
      <c r="E463" s="210"/>
      <c r="F463" s="210" t="s">
        <v>688</v>
      </c>
      <c r="G463" s="204" t="str">
        <f t="shared" si="51"/>
        <v>23/5/2008</v>
      </c>
      <c r="H463" s="205">
        <v>23</v>
      </c>
      <c r="I463" s="205">
        <v>5</v>
      </c>
      <c r="J463" s="205">
        <v>2008</v>
      </c>
      <c r="K463" s="205" t="s">
        <v>184</v>
      </c>
      <c r="L463" s="210"/>
      <c r="M463" s="205" t="s">
        <v>649</v>
      </c>
      <c r="N463" s="222">
        <v>600.88</v>
      </c>
      <c r="O463" s="222"/>
      <c r="Q463" s="205">
        <v>10</v>
      </c>
      <c r="R463" s="106">
        <f t="shared" si="53"/>
        <v>4.9989999999999997</v>
      </c>
      <c r="S463" s="207">
        <f t="shared" si="50"/>
        <v>394.92099999999999</v>
      </c>
      <c r="T463" s="207">
        <f t="shared" si="54"/>
        <v>205.959</v>
      </c>
      <c r="U463" s="205">
        <v>11040</v>
      </c>
      <c r="V463" s="216"/>
      <c r="W463" s="207"/>
      <c r="X463" s="219">
        <f t="shared" si="52"/>
        <v>79</v>
      </c>
    </row>
    <row r="464" spans="1:24" s="205" customFormat="1" x14ac:dyDescent="0.25">
      <c r="A464" s="205" t="s">
        <v>1084</v>
      </c>
      <c r="B464" s="184" t="s">
        <v>1077</v>
      </c>
      <c r="E464" s="210"/>
      <c r="F464" s="210" t="s">
        <v>688</v>
      </c>
      <c r="G464" s="204" t="str">
        <f t="shared" si="51"/>
        <v>23/5/2008</v>
      </c>
      <c r="H464" s="205">
        <v>23</v>
      </c>
      <c r="I464" s="205">
        <v>5</v>
      </c>
      <c r="J464" s="205">
        <v>2008</v>
      </c>
      <c r="K464" s="205" t="s">
        <v>184</v>
      </c>
      <c r="L464" s="210"/>
      <c r="M464" s="205" t="s">
        <v>649</v>
      </c>
      <c r="N464" s="222">
        <v>600.88</v>
      </c>
      <c r="O464" s="222"/>
      <c r="Q464" s="205">
        <v>10</v>
      </c>
      <c r="R464" s="106">
        <f t="shared" si="53"/>
        <v>4.9989999999999997</v>
      </c>
      <c r="S464" s="207">
        <f t="shared" si="50"/>
        <v>394.92099999999999</v>
      </c>
      <c r="T464" s="207">
        <f t="shared" si="54"/>
        <v>205.959</v>
      </c>
      <c r="U464" s="205">
        <v>11040</v>
      </c>
      <c r="V464" s="216"/>
      <c r="W464" s="207"/>
      <c r="X464" s="219">
        <f t="shared" si="52"/>
        <v>79</v>
      </c>
    </row>
    <row r="465" spans="1:24" s="205" customFormat="1" x14ac:dyDescent="0.25">
      <c r="A465" s="205" t="s">
        <v>1083</v>
      </c>
      <c r="B465" s="184" t="s">
        <v>1077</v>
      </c>
      <c r="E465" s="210"/>
      <c r="F465" s="210" t="s">
        <v>688</v>
      </c>
      <c r="G465" s="204" t="str">
        <f t="shared" si="51"/>
        <v>23/5/2008</v>
      </c>
      <c r="H465" s="205">
        <v>23</v>
      </c>
      <c r="I465" s="205">
        <v>5</v>
      </c>
      <c r="J465" s="205">
        <v>2008</v>
      </c>
      <c r="K465" s="205" t="s">
        <v>184</v>
      </c>
      <c r="L465" s="210"/>
      <c r="M465" s="205" t="s">
        <v>649</v>
      </c>
      <c r="N465" s="222">
        <v>600.88</v>
      </c>
      <c r="O465" s="222"/>
      <c r="Q465" s="205">
        <v>10</v>
      </c>
      <c r="R465" s="106">
        <f t="shared" si="53"/>
        <v>4.9989999999999997</v>
      </c>
      <c r="S465" s="207">
        <f t="shared" si="50"/>
        <v>394.92099999999999</v>
      </c>
      <c r="T465" s="207">
        <f t="shared" si="54"/>
        <v>205.959</v>
      </c>
      <c r="U465" s="205">
        <v>11040</v>
      </c>
      <c r="V465" s="216"/>
      <c r="W465" s="207"/>
      <c r="X465" s="219">
        <f t="shared" si="52"/>
        <v>79</v>
      </c>
    </row>
    <row r="466" spans="1:24" s="205" customFormat="1" x14ac:dyDescent="0.25">
      <c r="A466" s="205" t="s">
        <v>1082</v>
      </c>
      <c r="B466" s="184" t="s">
        <v>1077</v>
      </c>
      <c r="E466" s="210"/>
      <c r="F466" s="210" t="s">
        <v>688</v>
      </c>
      <c r="G466" s="204" t="str">
        <f t="shared" si="51"/>
        <v>23/5/2008</v>
      </c>
      <c r="H466" s="205">
        <v>23</v>
      </c>
      <c r="I466" s="205">
        <v>5</v>
      </c>
      <c r="J466" s="205">
        <v>2008</v>
      </c>
      <c r="K466" s="205" t="s">
        <v>184</v>
      </c>
      <c r="L466" s="210"/>
      <c r="M466" s="205" t="s">
        <v>649</v>
      </c>
      <c r="N466" s="222">
        <v>600.88</v>
      </c>
      <c r="O466" s="222"/>
      <c r="Q466" s="205">
        <v>10</v>
      </c>
      <c r="R466" s="106">
        <f t="shared" si="53"/>
        <v>4.9989999999999997</v>
      </c>
      <c r="S466" s="207">
        <f t="shared" ref="S466:S529" si="55">X466*R466</f>
        <v>394.92099999999999</v>
      </c>
      <c r="T466" s="207">
        <f t="shared" si="54"/>
        <v>205.959</v>
      </c>
      <c r="U466" s="205">
        <v>11040</v>
      </c>
      <c r="V466" s="216"/>
      <c r="W466" s="207"/>
      <c r="X466" s="219">
        <f t="shared" si="52"/>
        <v>79</v>
      </c>
    </row>
    <row r="467" spans="1:24" s="205" customFormat="1" x14ac:dyDescent="0.25">
      <c r="A467" s="205" t="s">
        <v>1081</v>
      </c>
      <c r="B467" s="184" t="s">
        <v>1077</v>
      </c>
      <c r="E467" s="210"/>
      <c r="F467" s="210" t="s">
        <v>688</v>
      </c>
      <c r="G467" s="204" t="str">
        <f t="shared" si="51"/>
        <v>23/5/2008</v>
      </c>
      <c r="H467" s="205">
        <v>23</v>
      </c>
      <c r="I467" s="205">
        <v>5</v>
      </c>
      <c r="J467" s="205">
        <v>2008</v>
      </c>
      <c r="K467" s="205" t="s">
        <v>184</v>
      </c>
      <c r="L467" s="210"/>
      <c r="M467" s="205" t="s">
        <v>649</v>
      </c>
      <c r="N467" s="222">
        <v>600.88</v>
      </c>
      <c r="O467" s="222"/>
      <c r="Q467" s="205">
        <v>10</v>
      </c>
      <c r="R467" s="106">
        <f t="shared" si="53"/>
        <v>4.9989999999999997</v>
      </c>
      <c r="S467" s="207">
        <f t="shared" si="55"/>
        <v>394.92099999999999</v>
      </c>
      <c r="T467" s="207">
        <f t="shared" si="54"/>
        <v>205.959</v>
      </c>
      <c r="U467" s="205">
        <v>11040</v>
      </c>
      <c r="V467" s="216"/>
      <c r="W467" s="207"/>
      <c r="X467" s="219">
        <f t="shared" si="52"/>
        <v>79</v>
      </c>
    </row>
    <row r="468" spans="1:24" s="205" customFormat="1" x14ac:dyDescent="0.25">
      <c r="A468" s="205" t="s">
        <v>1080</v>
      </c>
      <c r="B468" s="184" t="s">
        <v>1077</v>
      </c>
      <c r="E468" s="210"/>
      <c r="F468" s="210" t="s">
        <v>688</v>
      </c>
      <c r="G468" s="204" t="str">
        <f t="shared" si="51"/>
        <v>23/5/2008</v>
      </c>
      <c r="H468" s="205">
        <v>23</v>
      </c>
      <c r="I468" s="205">
        <v>5</v>
      </c>
      <c r="J468" s="205">
        <v>2008</v>
      </c>
      <c r="K468" s="205" t="s">
        <v>184</v>
      </c>
      <c r="L468" s="210"/>
      <c r="M468" s="205" t="s">
        <v>649</v>
      </c>
      <c r="N468" s="222">
        <v>600.88</v>
      </c>
      <c r="O468" s="222"/>
      <c r="Q468" s="205">
        <v>10</v>
      </c>
      <c r="R468" s="106">
        <f t="shared" si="53"/>
        <v>4.9989999999999997</v>
      </c>
      <c r="S468" s="207">
        <f t="shared" si="55"/>
        <v>394.92099999999999</v>
      </c>
      <c r="T468" s="207">
        <f t="shared" si="54"/>
        <v>205.959</v>
      </c>
      <c r="U468" s="205">
        <v>11040</v>
      </c>
      <c r="V468" s="216"/>
      <c r="W468" s="207"/>
      <c r="X468" s="219">
        <f t="shared" si="52"/>
        <v>79</v>
      </c>
    </row>
    <row r="469" spans="1:24" s="205" customFormat="1" x14ac:dyDescent="0.25">
      <c r="A469" s="205" t="s">
        <v>1079</v>
      </c>
      <c r="B469" s="184" t="s">
        <v>1077</v>
      </c>
      <c r="E469" s="210"/>
      <c r="F469" s="210" t="s">
        <v>688</v>
      </c>
      <c r="G469" s="204" t="str">
        <f t="shared" si="51"/>
        <v>23/5/2008</v>
      </c>
      <c r="H469" s="205">
        <v>23</v>
      </c>
      <c r="I469" s="205">
        <v>5</v>
      </c>
      <c r="J469" s="205">
        <v>2008</v>
      </c>
      <c r="K469" s="205" t="s">
        <v>184</v>
      </c>
      <c r="L469" s="210"/>
      <c r="M469" s="205" t="s">
        <v>649</v>
      </c>
      <c r="N469" s="222">
        <v>600.88</v>
      </c>
      <c r="O469" s="222"/>
      <c r="Q469" s="205">
        <v>10</v>
      </c>
      <c r="R469" s="106">
        <f t="shared" si="53"/>
        <v>4.9989999999999997</v>
      </c>
      <c r="S469" s="207">
        <f t="shared" si="55"/>
        <v>394.92099999999999</v>
      </c>
      <c r="T469" s="207">
        <f t="shared" si="54"/>
        <v>205.959</v>
      </c>
      <c r="U469" s="205">
        <v>11040</v>
      </c>
      <c r="V469" s="216"/>
      <c r="W469" s="207"/>
      <c r="X469" s="219">
        <f t="shared" si="52"/>
        <v>79</v>
      </c>
    </row>
    <row r="470" spans="1:24" s="205" customFormat="1" x14ac:dyDescent="0.25">
      <c r="A470" s="205" t="s">
        <v>1078</v>
      </c>
      <c r="B470" s="184" t="s">
        <v>1077</v>
      </c>
      <c r="E470" s="210"/>
      <c r="F470" s="210" t="s">
        <v>688</v>
      </c>
      <c r="G470" s="204" t="str">
        <f t="shared" si="51"/>
        <v>23/5/2008</v>
      </c>
      <c r="H470" s="205">
        <v>23</v>
      </c>
      <c r="I470" s="205">
        <v>5</v>
      </c>
      <c r="J470" s="205">
        <v>2008</v>
      </c>
      <c r="K470" s="205" t="s">
        <v>184</v>
      </c>
      <c r="L470" s="210"/>
      <c r="M470" s="205" t="s">
        <v>649</v>
      </c>
      <c r="N470" s="222">
        <v>600.88</v>
      </c>
      <c r="O470" s="222"/>
      <c r="Q470" s="205">
        <v>10</v>
      </c>
      <c r="R470" s="106">
        <f t="shared" si="53"/>
        <v>4.9989999999999997</v>
      </c>
      <c r="S470" s="207">
        <f t="shared" si="55"/>
        <v>394.92099999999999</v>
      </c>
      <c r="T470" s="207">
        <f t="shared" si="54"/>
        <v>205.959</v>
      </c>
      <c r="U470" s="205">
        <v>11040</v>
      </c>
      <c r="V470" s="216"/>
      <c r="W470" s="207"/>
      <c r="X470" s="219">
        <f t="shared" si="52"/>
        <v>79</v>
      </c>
    </row>
    <row r="471" spans="1:24" s="205" customFormat="1" ht="31.5" x14ac:dyDescent="0.25">
      <c r="A471" s="205" t="s">
        <v>1076</v>
      </c>
      <c r="B471" s="184" t="s">
        <v>1074</v>
      </c>
      <c r="D471" s="205" t="s">
        <v>1073</v>
      </c>
      <c r="E471" s="210"/>
      <c r="F471" s="210" t="s">
        <v>688</v>
      </c>
      <c r="G471" s="204" t="str">
        <f t="shared" si="51"/>
        <v>23/5/2008</v>
      </c>
      <c r="H471" s="205">
        <v>23</v>
      </c>
      <c r="I471" s="205">
        <v>5</v>
      </c>
      <c r="J471" s="205">
        <v>2008</v>
      </c>
      <c r="K471" s="205" t="s">
        <v>184</v>
      </c>
      <c r="L471" s="210"/>
      <c r="M471" s="205" t="s">
        <v>649</v>
      </c>
      <c r="N471" s="222">
        <v>6991.32</v>
      </c>
      <c r="O471" s="222"/>
      <c r="Q471" s="205">
        <v>10</v>
      </c>
      <c r="R471" s="106">
        <f t="shared" si="53"/>
        <v>58.252666666666663</v>
      </c>
      <c r="S471" s="207">
        <f t="shared" si="55"/>
        <v>4601.9606666666659</v>
      </c>
      <c r="T471" s="207">
        <f t="shared" si="54"/>
        <v>2389.3593333333338</v>
      </c>
      <c r="U471" s="205">
        <v>11040</v>
      </c>
      <c r="V471" s="216"/>
      <c r="W471" s="207"/>
      <c r="X471" s="219">
        <f t="shared" si="52"/>
        <v>79</v>
      </c>
    </row>
    <row r="472" spans="1:24" s="205" customFormat="1" ht="31.5" x14ac:dyDescent="0.25">
      <c r="A472" s="205" t="s">
        <v>1075</v>
      </c>
      <c r="B472" s="184" t="s">
        <v>1074</v>
      </c>
      <c r="D472" s="205" t="s">
        <v>1073</v>
      </c>
      <c r="E472" s="210"/>
      <c r="F472" s="210" t="s">
        <v>688</v>
      </c>
      <c r="G472" s="204" t="str">
        <f t="shared" si="51"/>
        <v>23/5/2008</v>
      </c>
      <c r="H472" s="205">
        <v>23</v>
      </c>
      <c r="I472" s="205">
        <v>5</v>
      </c>
      <c r="J472" s="205">
        <v>2008</v>
      </c>
      <c r="K472" s="205" t="s">
        <v>184</v>
      </c>
      <c r="L472" s="210"/>
      <c r="M472" s="205" t="s">
        <v>649</v>
      </c>
      <c r="N472" s="222">
        <v>6991.32</v>
      </c>
      <c r="O472" s="222"/>
      <c r="Q472" s="205">
        <v>10</v>
      </c>
      <c r="R472" s="106">
        <f t="shared" si="53"/>
        <v>58.252666666666663</v>
      </c>
      <c r="S472" s="207">
        <f t="shared" si="55"/>
        <v>4601.9606666666659</v>
      </c>
      <c r="T472" s="207">
        <f t="shared" si="54"/>
        <v>2389.3593333333338</v>
      </c>
      <c r="U472" s="205">
        <v>11040</v>
      </c>
      <c r="V472" s="216"/>
      <c r="W472" s="207"/>
      <c r="X472" s="219">
        <f t="shared" si="52"/>
        <v>79</v>
      </c>
    </row>
    <row r="473" spans="1:24" s="205" customFormat="1" ht="31.5" x14ac:dyDescent="0.25">
      <c r="A473" s="205" t="s">
        <v>1072</v>
      </c>
      <c r="B473" s="184" t="s">
        <v>1067</v>
      </c>
      <c r="D473" s="205" t="s">
        <v>1066</v>
      </c>
      <c r="E473" s="210"/>
      <c r="F473" s="210" t="s">
        <v>688</v>
      </c>
      <c r="G473" s="204" t="str">
        <f t="shared" si="51"/>
        <v>23/5/2008</v>
      </c>
      <c r="H473" s="205">
        <v>23</v>
      </c>
      <c r="I473" s="205">
        <v>5</v>
      </c>
      <c r="J473" s="205">
        <v>2008</v>
      </c>
      <c r="K473" s="205" t="s">
        <v>184</v>
      </c>
      <c r="L473" s="210"/>
      <c r="M473" s="205" t="s">
        <v>649</v>
      </c>
      <c r="N473" s="222">
        <v>6074.92</v>
      </c>
      <c r="O473" s="222"/>
      <c r="Q473" s="205">
        <v>10</v>
      </c>
      <c r="R473" s="106">
        <f t="shared" si="53"/>
        <v>50.616000000000007</v>
      </c>
      <c r="S473" s="207">
        <f t="shared" si="55"/>
        <v>3998.6640000000007</v>
      </c>
      <c r="T473" s="207">
        <f t="shared" si="54"/>
        <v>2076.2559999999994</v>
      </c>
      <c r="U473" s="205">
        <v>11040</v>
      </c>
      <c r="V473" s="216"/>
      <c r="W473" s="207"/>
      <c r="X473" s="219">
        <f t="shared" si="52"/>
        <v>79</v>
      </c>
    </row>
    <row r="474" spans="1:24" s="205" customFormat="1" ht="31.5" x14ac:dyDescent="0.25">
      <c r="A474" s="205" t="s">
        <v>1071</v>
      </c>
      <c r="B474" s="184" t="s">
        <v>1067</v>
      </c>
      <c r="D474" s="205" t="s">
        <v>1066</v>
      </c>
      <c r="E474" s="210"/>
      <c r="F474" s="210" t="s">
        <v>688</v>
      </c>
      <c r="G474" s="204" t="str">
        <f t="shared" si="51"/>
        <v>23/5/2008</v>
      </c>
      <c r="H474" s="205">
        <v>23</v>
      </c>
      <c r="I474" s="205">
        <v>5</v>
      </c>
      <c r="J474" s="205">
        <v>2008</v>
      </c>
      <c r="K474" s="205" t="s">
        <v>184</v>
      </c>
      <c r="L474" s="210"/>
      <c r="M474" s="205" t="s">
        <v>649</v>
      </c>
      <c r="N474" s="222">
        <v>6074.92</v>
      </c>
      <c r="O474" s="222"/>
      <c r="Q474" s="205">
        <v>10</v>
      </c>
      <c r="R474" s="106">
        <f t="shared" si="53"/>
        <v>50.616000000000007</v>
      </c>
      <c r="S474" s="207">
        <f t="shared" si="55"/>
        <v>3998.6640000000007</v>
      </c>
      <c r="T474" s="207">
        <f t="shared" si="54"/>
        <v>2076.2559999999994</v>
      </c>
      <c r="U474" s="205">
        <v>11040</v>
      </c>
      <c r="V474" s="216"/>
      <c r="W474" s="207"/>
      <c r="X474" s="219">
        <f t="shared" si="52"/>
        <v>79</v>
      </c>
    </row>
    <row r="475" spans="1:24" s="205" customFormat="1" ht="31.5" x14ac:dyDescent="0.25">
      <c r="A475" s="205" t="s">
        <v>1070</v>
      </c>
      <c r="B475" s="184" t="s">
        <v>1067</v>
      </c>
      <c r="D475" s="205" t="s">
        <v>1066</v>
      </c>
      <c r="E475" s="210"/>
      <c r="F475" s="210" t="s">
        <v>688</v>
      </c>
      <c r="G475" s="204" t="str">
        <f t="shared" si="51"/>
        <v>23/5/2008</v>
      </c>
      <c r="H475" s="205">
        <v>23</v>
      </c>
      <c r="I475" s="205">
        <v>5</v>
      </c>
      <c r="J475" s="205">
        <v>2008</v>
      </c>
      <c r="K475" s="205" t="s">
        <v>184</v>
      </c>
      <c r="L475" s="210"/>
      <c r="M475" s="205" t="s">
        <v>649</v>
      </c>
      <c r="N475" s="222">
        <v>6074.92</v>
      </c>
      <c r="O475" s="222"/>
      <c r="Q475" s="205">
        <v>10</v>
      </c>
      <c r="R475" s="106">
        <f t="shared" si="53"/>
        <v>50.616000000000007</v>
      </c>
      <c r="S475" s="207">
        <f t="shared" si="55"/>
        <v>3998.6640000000007</v>
      </c>
      <c r="T475" s="207">
        <f t="shared" si="54"/>
        <v>2076.2559999999994</v>
      </c>
      <c r="U475" s="205">
        <v>11040</v>
      </c>
      <c r="V475" s="216"/>
      <c r="W475" s="207"/>
      <c r="X475" s="219">
        <f t="shared" si="52"/>
        <v>79</v>
      </c>
    </row>
    <row r="476" spans="1:24" s="205" customFormat="1" ht="31.5" x14ac:dyDescent="0.25">
      <c r="A476" s="205" t="s">
        <v>1069</v>
      </c>
      <c r="B476" s="184" t="s">
        <v>1067</v>
      </c>
      <c r="D476" s="205" t="s">
        <v>1066</v>
      </c>
      <c r="E476" s="210"/>
      <c r="F476" s="210" t="s">
        <v>688</v>
      </c>
      <c r="G476" s="204" t="str">
        <f t="shared" si="51"/>
        <v>23/5/2008</v>
      </c>
      <c r="H476" s="205">
        <v>23</v>
      </c>
      <c r="I476" s="205">
        <v>5</v>
      </c>
      <c r="J476" s="205">
        <v>2008</v>
      </c>
      <c r="K476" s="205" t="s">
        <v>184</v>
      </c>
      <c r="L476" s="210"/>
      <c r="M476" s="205" t="s">
        <v>649</v>
      </c>
      <c r="N476" s="222">
        <v>6074.92</v>
      </c>
      <c r="O476" s="222"/>
      <c r="Q476" s="205">
        <v>10</v>
      </c>
      <c r="R476" s="106">
        <f t="shared" si="53"/>
        <v>50.616000000000007</v>
      </c>
      <c r="S476" s="207">
        <f t="shared" si="55"/>
        <v>3998.6640000000007</v>
      </c>
      <c r="T476" s="207">
        <f t="shared" si="54"/>
        <v>2076.2559999999994</v>
      </c>
      <c r="U476" s="205">
        <v>11040</v>
      </c>
      <c r="V476" s="216"/>
      <c r="W476" s="207"/>
      <c r="X476" s="219">
        <f t="shared" si="52"/>
        <v>79</v>
      </c>
    </row>
    <row r="477" spans="1:24" s="205" customFormat="1" ht="31.5" x14ac:dyDescent="0.25">
      <c r="A477" s="205" t="s">
        <v>1068</v>
      </c>
      <c r="B477" s="184" t="s">
        <v>1067</v>
      </c>
      <c r="D477" s="205" t="s">
        <v>1066</v>
      </c>
      <c r="E477" s="210"/>
      <c r="F477" s="210" t="s">
        <v>688</v>
      </c>
      <c r="G477" s="204" t="str">
        <f t="shared" si="51"/>
        <v>23/5/2008</v>
      </c>
      <c r="H477" s="205">
        <v>23</v>
      </c>
      <c r="I477" s="205">
        <v>5</v>
      </c>
      <c r="J477" s="205">
        <v>2008</v>
      </c>
      <c r="K477" s="205" t="s">
        <v>184</v>
      </c>
      <c r="L477" s="210"/>
      <c r="M477" s="205" t="s">
        <v>649</v>
      </c>
      <c r="N477" s="222">
        <v>6074.92</v>
      </c>
      <c r="O477" s="222"/>
      <c r="Q477" s="205">
        <v>10</v>
      </c>
      <c r="R477" s="106">
        <f t="shared" si="53"/>
        <v>50.616000000000007</v>
      </c>
      <c r="S477" s="207">
        <f t="shared" si="55"/>
        <v>3998.6640000000007</v>
      </c>
      <c r="T477" s="207">
        <f t="shared" si="54"/>
        <v>2076.2559999999994</v>
      </c>
      <c r="U477" s="205">
        <v>11040</v>
      </c>
      <c r="V477" s="216"/>
      <c r="W477" s="207"/>
      <c r="X477" s="219">
        <f t="shared" si="52"/>
        <v>79</v>
      </c>
    </row>
    <row r="478" spans="1:24" s="205" customFormat="1" x14ac:dyDescent="0.25">
      <c r="A478" s="205" t="s">
        <v>1065</v>
      </c>
      <c r="B478" s="184" t="s">
        <v>1001</v>
      </c>
      <c r="E478" s="210"/>
      <c r="F478" s="210" t="s">
        <v>688</v>
      </c>
      <c r="G478" s="204" t="str">
        <f t="shared" si="51"/>
        <v>23/5/2008</v>
      </c>
      <c r="H478" s="205">
        <v>23</v>
      </c>
      <c r="I478" s="205">
        <v>5</v>
      </c>
      <c r="J478" s="205">
        <v>2008</v>
      </c>
      <c r="K478" s="205" t="s">
        <v>184</v>
      </c>
      <c r="L478" s="210"/>
      <c r="M478" s="205" t="s">
        <v>649</v>
      </c>
      <c r="N478" s="222">
        <v>23.2</v>
      </c>
      <c r="O478" s="222"/>
      <c r="Q478" s="205">
        <v>10</v>
      </c>
      <c r="R478" s="106">
        <f t="shared" si="53"/>
        <v>0.18499999999999997</v>
      </c>
      <c r="S478" s="207">
        <f t="shared" si="55"/>
        <v>14.614999999999998</v>
      </c>
      <c r="T478" s="207">
        <f t="shared" si="54"/>
        <v>8.5850000000000009</v>
      </c>
      <c r="U478" s="205">
        <v>11040</v>
      </c>
      <c r="V478" s="216"/>
      <c r="W478" s="207"/>
      <c r="X478" s="219">
        <f t="shared" si="52"/>
        <v>79</v>
      </c>
    </row>
    <row r="479" spans="1:24" s="205" customFormat="1" x14ac:dyDescent="0.25">
      <c r="A479" s="205" t="s">
        <v>1064</v>
      </c>
      <c r="B479" s="184" t="s">
        <v>1001</v>
      </c>
      <c r="E479" s="210"/>
      <c r="F479" s="210" t="s">
        <v>688</v>
      </c>
      <c r="G479" s="204" t="str">
        <f t="shared" si="51"/>
        <v>23/5/2008</v>
      </c>
      <c r="H479" s="205">
        <v>23</v>
      </c>
      <c r="I479" s="205">
        <v>5</v>
      </c>
      <c r="J479" s="205">
        <v>2008</v>
      </c>
      <c r="K479" s="205" t="s">
        <v>184</v>
      </c>
      <c r="L479" s="210"/>
      <c r="M479" s="205" t="s">
        <v>649</v>
      </c>
      <c r="N479" s="222">
        <v>23.2</v>
      </c>
      <c r="O479" s="222"/>
      <c r="Q479" s="205">
        <v>10</v>
      </c>
      <c r="R479" s="106">
        <f t="shared" si="53"/>
        <v>0.18499999999999997</v>
      </c>
      <c r="S479" s="207">
        <f t="shared" si="55"/>
        <v>14.614999999999998</v>
      </c>
      <c r="T479" s="207">
        <f t="shared" si="54"/>
        <v>8.5850000000000009</v>
      </c>
      <c r="U479" s="205">
        <v>11040</v>
      </c>
      <c r="V479" s="216"/>
      <c r="W479" s="207"/>
      <c r="X479" s="219">
        <f t="shared" si="52"/>
        <v>79</v>
      </c>
    </row>
    <row r="480" spans="1:24" s="205" customFormat="1" x14ac:dyDescent="0.25">
      <c r="A480" s="205" t="s">
        <v>1063</v>
      </c>
      <c r="B480" s="184" t="s">
        <v>1001</v>
      </c>
      <c r="E480" s="210"/>
      <c r="F480" s="210" t="s">
        <v>688</v>
      </c>
      <c r="G480" s="204" t="str">
        <f t="shared" si="51"/>
        <v>23/5/2008</v>
      </c>
      <c r="H480" s="205">
        <v>23</v>
      </c>
      <c r="I480" s="205">
        <v>5</v>
      </c>
      <c r="J480" s="205">
        <v>2008</v>
      </c>
      <c r="K480" s="205" t="s">
        <v>184</v>
      </c>
      <c r="L480" s="210"/>
      <c r="M480" s="205" t="s">
        <v>649</v>
      </c>
      <c r="N480" s="222">
        <v>23.2</v>
      </c>
      <c r="O480" s="222"/>
      <c r="Q480" s="205">
        <v>10</v>
      </c>
      <c r="R480" s="106">
        <f t="shared" si="53"/>
        <v>0.18499999999999997</v>
      </c>
      <c r="S480" s="207">
        <f t="shared" si="55"/>
        <v>14.614999999999998</v>
      </c>
      <c r="T480" s="207">
        <f t="shared" si="54"/>
        <v>8.5850000000000009</v>
      </c>
      <c r="U480" s="205">
        <v>11040</v>
      </c>
      <c r="V480" s="216"/>
      <c r="W480" s="207"/>
      <c r="X480" s="219">
        <f t="shared" si="52"/>
        <v>79</v>
      </c>
    </row>
    <row r="481" spans="1:24" s="205" customFormat="1" x14ac:dyDescent="0.25">
      <c r="A481" s="205" t="s">
        <v>1062</v>
      </c>
      <c r="B481" s="184" t="s">
        <v>1001</v>
      </c>
      <c r="E481" s="210"/>
      <c r="F481" s="210" t="s">
        <v>688</v>
      </c>
      <c r="G481" s="204" t="str">
        <f t="shared" si="51"/>
        <v>23/5/2008</v>
      </c>
      <c r="H481" s="205">
        <v>23</v>
      </c>
      <c r="I481" s="205">
        <v>5</v>
      </c>
      <c r="J481" s="205">
        <v>2008</v>
      </c>
      <c r="K481" s="205" t="s">
        <v>184</v>
      </c>
      <c r="L481" s="210"/>
      <c r="M481" s="205" t="s">
        <v>649</v>
      </c>
      <c r="N481" s="222">
        <v>23.2</v>
      </c>
      <c r="O481" s="222"/>
      <c r="Q481" s="205">
        <v>10</v>
      </c>
      <c r="R481" s="106">
        <f t="shared" si="53"/>
        <v>0.18499999999999997</v>
      </c>
      <c r="S481" s="207">
        <f t="shared" si="55"/>
        <v>14.614999999999998</v>
      </c>
      <c r="T481" s="207">
        <f t="shared" si="54"/>
        <v>8.5850000000000009</v>
      </c>
      <c r="U481" s="205">
        <v>11040</v>
      </c>
      <c r="V481" s="216"/>
      <c r="W481" s="207"/>
      <c r="X481" s="219">
        <f t="shared" si="52"/>
        <v>79</v>
      </c>
    </row>
    <row r="482" spans="1:24" s="205" customFormat="1" x14ac:dyDescent="0.25">
      <c r="A482" s="205" t="s">
        <v>1061</v>
      </c>
      <c r="B482" s="184" t="s">
        <v>1001</v>
      </c>
      <c r="E482" s="210"/>
      <c r="F482" s="210" t="s">
        <v>688</v>
      </c>
      <c r="G482" s="204" t="str">
        <f t="shared" si="51"/>
        <v>23/5/2008</v>
      </c>
      <c r="H482" s="205">
        <v>23</v>
      </c>
      <c r="I482" s="205">
        <v>5</v>
      </c>
      <c r="J482" s="205">
        <v>2008</v>
      </c>
      <c r="K482" s="205" t="s">
        <v>184</v>
      </c>
      <c r="L482" s="210"/>
      <c r="M482" s="205" t="s">
        <v>649</v>
      </c>
      <c r="N482" s="222">
        <v>23.2</v>
      </c>
      <c r="O482" s="222"/>
      <c r="Q482" s="205">
        <v>10</v>
      </c>
      <c r="R482" s="106">
        <f t="shared" si="53"/>
        <v>0.18499999999999997</v>
      </c>
      <c r="S482" s="207">
        <f t="shared" si="55"/>
        <v>14.614999999999998</v>
      </c>
      <c r="T482" s="207">
        <f t="shared" si="54"/>
        <v>8.5850000000000009</v>
      </c>
      <c r="U482" s="205">
        <v>11040</v>
      </c>
      <c r="V482" s="216"/>
      <c r="W482" s="207"/>
      <c r="X482" s="219">
        <f t="shared" si="52"/>
        <v>79</v>
      </c>
    </row>
    <row r="483" spans="1:24" s="205" customFormat="1" x14ac:dyDescent="0.25">
      <c r="A483" s="205" t="s">
        <v>1060</v>
      </c>
      <c r="B483" s="184" t="s">
        <v>1001</v>
      </c>
      <c r="E483" s="210"/>
      <c r="F483" s="210" t="s">
        <v>688</v>
      </c>
      <c r="G483" s="204" t="str">
        <f t="shared" si="51"/>
        <v>23/5/2008</v>
      </c>
      <c r="H483" s="205">
        <v>23</v>
      </c>
      <c r="I483" s="205">
        <v>5</v>
      </c>
      <c r="J483" s="205">
        <v>2008</v>
      </c>
      <c r="K483" s="205" t="s">
        <v>184</v>
      </c>
      <c r="L483" s="210"/>
      <c r="M483" s="205" t="s">
        <v>649</v>
      </c>
      <c r="N483" s="222">
        <v>23.2</v>
      </c>
      <c r="O483" s="222"/>
      <c r="Q483" s="205">
        <v>10</v>
      </c>
      <c r="R483" s="106">
        <f t="shared" si="53"/>
        <v>0.18499999999999997</v>
      </c>
      <c r="S483" s="207">
        <f t="shared" si="55"/>
        <v>14.614999999999998</v>
      </c>
      <c r="T483" s="207">
        <f t="shared" si="54"/>
        <v>8.5850000000000009</v>
      </c>
      <c r="U483" s="205">
        <v>11040</v>
      </c>
      <c r="V483" s="216"/>
      <c r="W483" s="207"/>
      <c r="X483" s="219">
        <f t="shared" si="52"/>
        <v>79</v>
      </c>
    </row>
    <row r="484" spans="1:24" s="205" customFormat="1" x14ac:dyDescent="0.25">
      <c r="A484" s="205" t="s">
        <v>1059</v>
      </c>
      <c r="B484" s="184" t="s">
        <v>1001</v>
      </c>
      <c r="E484" s="210"/>
      <c r="F484" s="210" t="s">
        <v>688</v>
      </c>
      <c r="G484" s="204" t="str">
        <f t="shared" si="51"/>
        <v>23/5/2008</v>
      </c>
      <c r="H484" s="205">
        <v>23</v>
      </c>
      <c r="I484" s="205">
        <v>5</v>
      </c>
      <c r="J484" s="205">
        <v>2008</v>
      </c>
      <c r="K484" s="205" t="s">
        <v>184</v>
      </c>
      <c r="L484" s="210"/>
      <c r="M484" s="205" t="s">
        <v>649</v>
      </c>
      <c r="N484" s="222">
        <v>23.2</v>
      </c>
      <c r="O484" s="222"/>
      <c r="Q484" s="205">
        <v>10</v>
      </c>
      <c r="R484" s="106">
        <f t="shared" si="53"/>
        <v>0.18499999999999997</v>
      </c>
      <c r="S484" s="207">
        <f t="shared" si="55"/>
        <v>14.614999999999998</v>
      </c>
      <c r="T484" s="207">
        <f t="shared" si="54"/>
        <v>8.5850000000000009</v>
      </c>
      <c r="U484" s="205">
        <v>11040</v>
      </c>
      <c r="V484" s="216"/>
      <c r="W484" s="207"/>
      <c r="X484" s="219">
        <f t="shared" si="52"/>
        <v>79</v>
      </c>
    </row>
    <row r="485" spans="1:24" s="205" customFormat="1" x14ac:dyDescent="0.25">
      <c r="A485" s="205" t="s">
        <v>1058</v>
      </c>
      <c r="B485" s="184" t="s">
        <v>1001</v>
      </c>
      <c r="E485" s="210"/>
      <c r="F485" s="210" t="s">
        <v>688</v>
      </c>
      <c r="G485" s="204" t="str">
        <f t="shared" si="51"/>
        <v>23/5/2008</v>
      </c>
      <c r="H485" s="205">
        <v>23</v>
      </c>
      <c r="I485" s="205">
        <v>5</v>
      </c>
      <c r="J485" s="205">
        <v>2008</v>
      </c>
      <c r="K485" s="205" t="s">
        <v>184</v>
      </c>
      <c r="L485" s="210"/>
      <c r="M485" s="205" t="s">
        <v>649</v>
      </c>
      <c r="N485" s="222">
        <v>23.2</v>
      </c>
      <c r="O485" s="222"/>
      <c r="Q485" s="205">
        <v>10</v>
      </c>
      <c r="R485" s="106">
        <f t="shared" si="53"/>
        <v>0.18499999999999997</v>
      </c>
      <c r="S485" s="207">
        <f t="shared" si="55"/>
        <v>14.614999999999998</v>
      </c>
      <c r="T485" s="207">
        <f t="shared" si="54"/>
        <v>8.5850000000000009</v>
      </c>
      <c r="U485" s="205">
        <v>11040</v>
      </c>
      <c r="V485" s="216"/>
      <c r="W485" s="207"/>
      <c r="X485" s="219">
        <f t="shared" si="52"/>
        <v>79</v>
      </c>
    </row>
    <row r="486" spans="1:24" s="205" customFormat="1" x14ac:dyDescent="0.25">
      <c r="A486" s="205" t="s">
        <v>1057</v>
      </c>
      <c r="B486" s="184" t="s">
        <v>1001</v>
      </c>
      <c r="E486" s="210"/>
      <c r="F486" s="210" t="s">
        <v>688</v>
      </c>
      <c r="G486" s="204" t="str">
        <f t="shared" si="51"/>
        <v>23/5/2008</v>
      </c>
      <c r="H486" s="205">
        <v>23</v>
      </c>
      <c r="I486" s="205">
        <v>5</v>
      </c>
      <c r="J486" s="205">
        <v>2008</v>
      </c>
      <c r="K486" s="205" t="s">
        <v>184</v>
      </c>
      <c r="L486" s="210"/>
      <c r="M486" s="205" t="s">
        <v>649</v>
      </c>
      <c r="N486" s="222">
        <v>23.2</v>
      </c>
      <c r="O486" s="222"/>
      <c r="Q486" s="205">
        <v>10</v>
      </c>
      <c r="R486" s="106">
        <f t="shared" si="53"/>
        <v>0.18499999999999997</v>
      </c>
      <c r="S486" s="207">
        <f t="shared" si="55"/>
        <v>14.614999999999998</v>
      </c>
      <c r="T486" s="207">
        <f t="shared" si="54"/>
        <v>8.5850000000000009</v>
      </c>
      <c r="U486" s="205">
        <v>11040</v>
      </c>
      <c r="V486" s="216"/>
      <c r="W486" s="207"/>
      <c r="X486" s="219">
        <f t="shared" si="52"/>
        <v>79</v>
      </c>
    </row>
    <row r="487" spans="1:24" s="205" customFormat="1" x14ac:dyDescent="0.25">
      <c r="A487" s="205" t="s">
        <v>1056</v>
      </c>
      <c r="B487" s="184" t="s">
        <v>1001</v>
      </c>
      <c r="E487" s="210"/>
      <c r="F487" s="210" t="s">
        <v>688</v>
      </c>
      <c r="G487" s="204" t="str">
        <f t="shared" si="51"/>
        <v>23/5/2008</v>
      </c>
      <c r="H487" s="205">
        <v>23</v>
      </c>
      <c r="I487" s="205">
        <v>5</v>
      </c>
      <c r="J487" s="205">
        <v>2008</v>
      </c>
      <c r="K487" s="205" t="s">
        <v>184</v>
      </c>
      <c r="L487" s="210"/>
      <c r="M487" s="205" t="s">
        <v>649</v>
      </c>
      <c r="N487" s="222">
        <v>23.2</v>
      </c>
      <c r="O487" s="222"/>
      <c r="Q487" s="205">
        <v>10</v>
      </c>
      <c r="R487" s="106">
        <f t="shared" si="53"/>
        <v>0.18499999999999997</v>
      </c>
      <c r="S487" s="207">
        <f t="shared" si="55"/>
        <v>14.614999999999998</v>
      </c>
      <c r="T487" s="207">
        <f t="shared" si="54"/>
        <v>8.5850000000000009</v>
      </c>
      <c r="U487" s="205">
        <v>11040</v>
      </c>
      <c r="V487" s="216"/>
      <c r="W487" s="207"/>
      <c r="X487" s="219">
        <f t="shared" si="52"/>
        <v>79</v>
      </c>
    </row>
    <row r="488" spans="1:24" s="205" customFormat="1" x14ac:dyDescent="0.25">
      <c r="A488" s="205" t="s">
        <v>1055</v>
      </c>
      <c r="B488" s="184" t="s">
        <v>1001</v>
      </c>
      <c r="E488" s="210"/>
      <c r="F488" s="210" t="s">
        <v>688</v>
      </c>
      <c r="G488" s="204" t="str">
        <f t="shared" ref="G488:G551" si="56">CONCATENATE(H488,"/",I488,"/",J488,)</f>
        <v>23/5/2008</v>
      </c>
      <c r="H488" s="205">
        <v>23</v>
      </c>
      <c r="I488" s="205">
        <v>5</v>
      </c>
      <c r="J488" s="205">
        <v>2008</v>
      </c>
      <c r="K488" s="205" t="s">
        <v>184</v>
      </c>
      <c r="L488" s="210"/>
      <c r="M488" s="205" t="s">
        <v>649</v>
      </c>
      <c r="N488" s="222">
        <v>23.2</v>
      </c>
      <c r="O488" s="222"/>
      <c r="Q488" s="205">
        <v>10</v>
      </c>
      <c r="R488" s="106">
        <f t="shared" si="53"/>
        <v>0.18499999999999997</v>
      </c>
      <c r="S488" s="207">
        <f t="shared" si="55"/>
        <v>14.614999999999998</v>
      </c>
      <c r="T488" s="207">
        <f t="shared" si="54"/>
        <v>8.5850000000000009</v>
      </c>
      <c r="U488" s="205">
        <v>11040</v>
      </c>
      <c r="V488" s="216"/>
      <c r="W488" s="207"/>
      <c r="X488" s="219">
        <f t="shared" ref="X488:X551" si="57">IF((DATEDIF(G488,X$4,"m"))&gt;=120,120,(DATEDIF(G488,X$4,"m")))</f>
        <v>79</v>
      </c>
    </row>
    <row r="489" spans="1:24" s="205" customFormat="1" x14ac:dyDescent="0.25">
      <c r="A489" s="205" t="s">
        <v>1054</v>
      </c>
      <c r="B489" s="184" t="s">
        <v>1001</v>
      </c>
      <c r="E489" s="210"/>
      <c r="F489" s="210" t="s">
        <v>688</v>
      </c>
      <c r="G489" s="204" t="str">
        <f t="shared" si="56"/>
        <v>23/5/2008</v>
      </c>
      <c r="H489" s="205">
        <v>23</v>
      </c>
      <c r="I489" s="205">
        <v>5</v>
      </c>
      <c r="J489" s="205">
        <v>2008</v>
      </c>
      <c r="K489" s="205" t="s">
        <v>184</v>
      </c>
      <c r="L489" s="210"/>
      <c r="M489" s="205" t="s">
        <v>649</v>
      </c>
      <c r="N489" s="222">
        <v>23.2</v>
      </c>
      <c r="O489" s="222"/>
      <c r="Q489" s="205">
        <v>10</v>
      </c>
      <c r="R489" s="106">
        <f t="shared" si="53"/>
        <v>0.18499999999999997</v>
      </c>
      <c r="S489" s="207">
        <f t="shared" si="55"/>
        <v>14.614999999999998</v>
      </c>
      <c r="T489" s="207">
        <f t="shared" si="54"/>
        <v>8.5850000000000009</v>
      </c>
      <c r="U489" s="205">
        <v>11040</v>
      </c>
      <c r="V489" s="216"/>
      <c r="W489" s="207"/>
      <c r="X489" s="219">
        <f t="shared" si="57"/>
        <v>79</v>
      </c>
    </row>
    <row r="490" spans="1:24" s="205" customFormat="1" x14ac:dyDescent="0.25">
      <c r="A490" s="205" t="s">
        <v>1053</v>
      </c>
      <c r="B490" s="184" t="s">
        <v>1001</v>
      </c>
      <c r="E490" s="210"/>
      <c r="F490" s="210" t="s">
        <v>688</v>
      </c>
      <c r="G490" s="204" t="str">
        <f t="shared" si="56"/>
        <v>23/5/2008</v>
      </c>
      <c r="H490" s="205">
        <v>23</v>
      </c>
      <c r="I490" s="205">
        <v>5</v>
      </c>
      <c r="J490" s="205">
        <v>2008</v>
      </c>
      <c r="K490" s="205" t="s">
        <v>184</v>
      </c>
      <c r="L490" s="210"/>
      <c r="M490" s="205" t="s">
        <v>649</v>
      </c>
      <c r="N490" s="222">
        <v>23.2</v>
      </c>
      <c r="O490" s="222"/>
      <c r="Q490" s="205">
        <v>10</v>
      </c>
      <c r="R490" s="106">
        <f t="shared" ref="R490:R553" si="58">(((N490)-1)/10)/12</f>
        <v>0.18499999999999997</v>
      </c>
      <c r="S490" s="207">
        <f t="shared" si="55"/>
        <v>14.614999999999998</v>
      </c>
      <c r="T490" s="207">
        <f t="shared" si="54"/>
        <v>8.5850000000000009</v>
      </c>
      <c r="U490" s="205">
        <v>11040</v>
      </c>
      <c r="V490" s="216"/>
      <c r="W490" s="207"/>
      <c r="X490" s="219">
        <f t="shared" si="57"/>
        <v>79</v>
      </c>
    </row>
    <row r="491" spans="1:24" s="205" customFormat="1" x14ac:dyDescent="0.25">
      <c r="A491" s="205" t="s">
        <v>1052</v>
      </c>
      <c r="B491" s="184" t="s">
        <v>1001</v>
      </c>
      <c r="E491" s="210"/>
      <c r="F491" s="210" t="s">
        <v>688</v>
      </c>
      <c r="G491" s="204" t="str">
        <f t="shared" si="56"/>
        <v>23/5/2008</v>
      </c>
      <c r="H491" s="205">
        <v>23</v>
      </c>
      <c r="I491" s="205">
        <v>5</v>
      </c>
      <c r="J491" s="205">
        <v>2008</v>
      </c>
      <c r="K491" s="205" t="s">
        <v>184</v>
      </c>
      <c r="L491" s="210"/>
      <c r="M491" s="205" t="s">
        <v>649</v>
      </c>
      <c r="N491" s="222">
        <v>23.2</v>
      </c>
      <c r="O491" s="222"/>
      <c r="Q491" s="205">
        <v>10</v>
      </c>
      <c r="R491" s="106">
        <f t="shared" si="58"/>
        <v>0.18499999999999997</v>
      </c>
      <c r="S491" s="207">
        <f t="shared" si="55"/>
        <v>14.614999999999998</v>
      </c>
      <c r="T491" s="207">
        <f t="shared" ref="T491:T554" si="59">N491-S491</f>
        <v>8.5850000000000009</v>
      </c>
      <c r="U491" s="205">
        <v>11040</v>
      </c>
      <c r="V491" s="216"/>
      <c r="W491" s="207"/>
      <c r="X491" s="219">
        <f t="shared" si="57"/>
        <v>79</v>
      </c>
    </row>
    <row r="492" spans="1:24" s="205" customFormat="1" x14ac:dyDescent="0.25">
      <c r="A492" s="205" t="s">
        <v>1051</v>
      </c>
      <c r="B492" s="184" t="s">
        <v>1001</v>
      </c>
      <c r="E492" s="210"/>
      <c r="F492" s="210" t="s">
        <v>688</v>
      </c>
      <c r="G492" s="204" t="str">
        <f t="shared" si="56"/>
        <v>23/5/2008</v>
      </c>
      <c r="H492" s="205">
        <v>23</v>
      </c>
      <c r="I492" s="205">
        <v>5</v>
      </c>
      <c r="J492" s="205">
        <v>2008</v>
      </c>
      <c r="K492" s="205" t="s">
        <v>184</v>
      </c>
      <c r="L492" s="210"/>
      <c r="M492" s="205" t="s">
        <v>649</v>
      </c>
      <c r="N492" s="222">
        <v>23.2</v>
      </c>
      <c r="O492" s="222"/>
      <c r="Q492" s="205">
        <v>10</v>
      </c>
      <c r="R492" s="106">
        <f t="shared" si="58"/>
        <v>0.18499999999999997</v>
      </c>
      <c r="S492" s="207">
        <f t="shared" si="55"/>
        <v>14.614999999999998</v>
      </c>
      <c r="T492" s="207">
        <f t="shared" si="59"/>
        <v>8.5850000000000009</v>
      </c>
      <c r="U492" s="205">
        <v>11040</v>
      </c>
      <c r="V492" s="216"/>
      <c r="W492" s="207"/>
      <c r="X492" s="219">
        <f t="shared" si="57"/>
        <v>79</v>
      </c>
    </row>
    <row r="493" spans="1:24" s="205" customFormat="1" x14ac:dyDescent="0.25">
      <c r="A493" s="205" t="s">
        <v>1050</v>
      </c>
      <c r="B493" s="184" t="s">
        <v>1001</v>
      </c>
      <c r="E493" s="210"/>
      <c r="F493" s="210" t="s">
        <v>688</v>
      </c>
      <c r="G493" s="204" t="str">
        <f t="shared" si="56"/>
        <v>23/5/2008</v>
      </c>
      <c r="H493" s="205">
        <v>23</v>
      </c>
      <c r="I493" s="205">
        <v>5</v>
      </c>
      <c r="J493" s="205">
        <v>2008</v>
      </c>
      <c r="K493" s="205" t="s">
        <v>184</v>
      </c>
      <c r="L493" s="210"/>
      <c r="M493" s="205" t="s">
        <v>649</v>
      </c>
      <c r="N493" s="222">
        <v>23.2</v>
      </c>
      <c r="O493" s="222"/>
      <c r="Q493" s="205">
        <v>10</v>
      </c>
      <c r="R493" s="106">
        <f t="shared" si="58"/>
        <v>0.18499999999999997</v>
      </c>
      <c r="S493" s="207">
        <f t="shared" si="55"/>
        <v>14.614999999999998</v>
      </c>
      <c r="T493" s="207">
        <f t="shared" si="59"/>
        <v>8.5850000000000009</v>
      </c>
      <c r="U493" s="205">
        <v>11040</v>
      </c>
      <c r="V493" s="216"/>
      <c r="W493" s="207"/>
      <c r="X493" s="219">
        <f t="shared" si="57"/>
        <v>79</v>
      </c>
    </row>
    <row r="494" spans="1:24" s="205" customFormat="1" x14ac:dyDescent="0.25">
      <c r="A494" s="205" t="s">
        <v>1049</v>
      </c>
      <c r="B494" s="184" t="s">
        <v>1001</v>
      </c>
      <c r="E494" s="210"/>
      <c r="F494" s="210" t="s">
        <v>688</v>
      </c>
      <c r="G494" s="204" t="str">
        <f t="shared" si="56"/>
        <v>23/5/2008</v>
      </c>
      <c r="H494" s="205">
        <v>23</v>
      </c>
      <c r="I494" s="205">
        <v>5</v>
      </c>
      <c r="J494" s="205">
        <v>2008</v>
      </c>
      <c r="K494" s="205" t="s">
        <v>184</v>
      </c>
      <c r="L494" s="210"/>
      <c r="M494" s="205" t="s">
        <v>649</v>
      </c>
      <c r="N494" s="222">
        <v>23.2</v>
      </c>
      <c r="O494" s="222"/>
      <c r="Q494" s="205">
        <v>10</v>
      </c>
      <c r="R494" s="106">
        <f t="shared" si="58"/>
        <v>0.18499999999999997</v>
      </c>
      <c r="S494" s="207">
        <f t="shared" si="55"/>
        <v>14.614999999999998</v>
      </c>
      <c r="T494" s="207">
        <f t="shared" si="59"/>
        <v>8.5850000000000009</v>
      </c>
      <c r="U494" s="205">
        <v>11040</v>
      </c>
      <c r="V494" s="216"/>
      <c r="W494" s="207"/>
      <c r="X494" s="219">
        <f t="shared" si="57"/>
        <v>79</v>
      </c>
    </row>
    <row r="495" spans="1:24" s="205" customFormat="1" x14ac:dyDescent="0.25">
      <c r="A495" s="205" t="s">
        <v>1048</v>
      </c>
      <c r="B495" s="184" t="s">
        <v>1001</v>
      </c>
      <c r="E495" s="210"/>
      <c r="F495" s="210" t="s">
        <v>688</v>
      </c>
      <c r="G495" s="204" t="str">
        <f t="shared" si="56"/>
        <v>23/5/2008</v>
      </c>
      <c r="H495" s="205">
        <v>23</v>
      </c>
      <c r="I495" s="205">
        <v>5</v>
      </c>
      <c r="J495" s="205">
        <v>2008</v>
      </c>
      <c r="K495" s="205" t="s">
        <v>184</v>
      </c>
      <c r="L495" s="210"/>
      <c r="M495" s="205" t="s">
        <v>649</v>
      </c>
      <c r="N495" s="222">
        <v>23.2</v>
      </c>
      <c r="O495" s="222"/>
      <c r="Q495" s="205">
        <v>10</v>
      </c>
      <c r="R495" s="106">
        <f t="shared" si="58"/>
        <v>0.18499999999999997</v>
      </c>
      <c r="S495" s="207">
        <f t="shared" si="55"/>
        <v>14.614999999999998</v>
      </c>
      <c r="T495" s="207">
        <f t="shared" si="59"/>
        <v>8.5850000000000009</v>
      </c>
      <c r="U495" s="205">
        <v>11040</v>
      </c>
      <c r="V495" s="216"/>
      <c r="W495" s="207"/>
      <c r="X495" s="219">
        <f t="shared" si="57"/>
        <v>79</v>
      </c>
    </row>
    <row r="496" spans="1:24" s="205" customFormat="1" x14ac:dyDescent="0.25">
      <c r="A496" s="205" t="s">
        <v>1047</v>
      </c>
      <c r="B496" s="184" t="s">
        <v>1001</v>
      </c>
      <c r="E496" s="210"/>
      <c r="F496" s="210" t="s">
        <v>688</v>
      </c>
      <c r="G496" s="204" t="str">
        <f t="shared" si="56"/>
        <v>23/5/2008</v>
      </c>
      <c r="H496" s="205">
        <v>23</v>
      </c>
      <c r="I496" s="205">
        <v>5</v>
      </c>
      <c r="J496" s="205">
        <v>2008</v>
      </c>
      <c r="K496" s="205" t="s">
        <v>184</v>
      </c>
      <c r="L496" s="210"/>
      <c r="M496" s="205" t="s">
        <v>649</v>
      </c>
      <c r="N496" s="222">
        <v>23.2</v>
      </c>
      <c r="O496" s="222"/>
      <c r="Q496" s="205">
        <v>10</v>
      </c>
      <c r="R496" s="106">
        <f t="shared" si="58"/>
        <v>0.18499999999999997</v>
      </c>
      <c r="S496" s="207">
        <f t="shared" si="55"/>
        <v>14.614999999999998</v>
      </c>
      <c r="T496" s="207">
        <f t="shared" si="59"/>
        <v>8.5850000000000009</v>
      </c>
      <c r="U496" s="205">
        <v>11040</v>
      </c>
      <c r="V496" s="216"/>
      <c r="W496" s="207"/>
      <c r="X496" s="219">
        <f t="shared" si="57"/>
        <v>79</v>
      </c>
    </row>
    <row r="497" spans="1:24" s="205" customFormat="1" x14ac:dyDescent="0.25">
      <c r="A497" s="205" t="s">
        <v>1046</v>
      </c>
      <c r="B497" s="184" t="s">
        <v>1001</v>
      </c>
      <c r="E497" s="210"/>
      <c r="F497" s="210" t="s">
        <v>688</v>
      </c>
      <c r="G497" s="204" t="str">
        <f t="shared" si="56"/>
        <v>23/5/2008</v>
      </c>
      <c r="H497" s="205">
        <v>23</v>
      </c>
      <c r="I497" s="205">
        <v>5</v>
      </c>
      <c r="J497" s="205">
        <v>2008</v>
      </c>
      <c r="K497" s="205" t="s">
        <v>184</v>
      </c>
      <c r="L497" s="210"/>
      <c r="M497" s="205" t="s">
        <v>649</v>
      </c>
      <c r="N497" s="222">
        <v>23.2</v>
      </c>
      <c r="O497" s="222"/>
      <c r="Q497" s="205">
        <v>10</v>
      </c>
      <c r="R497" s="106">
        <f t="shared" si="58"/>
        <v>0.18499999999999997</v>
      </c>
      <c r="S497" s="207">
        <f t="shared" si="55"/>
        <v>14.614999999999998</v>
      </c>
      <c r="T497" s="207">
        <f t="shared" si="59"/>
        <v>8.5850000000000009</v>
      </c>
      <c r="U497" s="205">
        <v>11040</v>
      </c>
      <c r="V497" s="216"/>
      <c r="W497" s="207"/>
      <c r="X497" s="219">
        <f t="shared" si="57"/>
        <v>79</v>
      </c>
    </row>
    <row r="498" spans="1:24" s="205" customFormat="1" x14ac:dyDescent="0.25">
      <c r="A498" s="205" t="s">
        <v>1045</v>
      </c>
      <c r="B498" s="184" t="s">
        <v>1001</v>
      </c>
      <c r="E498" s="210"/>
      <c r="F498" s="210" t="s">
        <v>688</v>
      </c>
      <c r="G498" s="204" t="str">
        <f t="shared" si="56"/>
        <v>23/5/2008</v>
      </c>
      <c r="H498" s="205">
        <v>23</v>
      </c>
      <c r="I498" s="205">
        <v>5</v>
      </c>
      <c r="J498" s="205">
        <v>2008</v>
      </c>
      <c r="K498" s="205" t="s">
        <v>184</v>
      </c>
      <c r="L498" s="210"/>
      <c r="M498" s="205" t="s">
        <v>649</v>
      </c>
      <c r="N498" s="222">
        <v>23.2</v>
      </c>
      <c r="O498" s="222"/>
      <c r="Q498" s="205">
        <v>10</v>
      </c>
      <c r="R498" s="106">
        <f t="shared" si="58"/>
        <v>0.18499999999999997</v>
      </c>
      <c r="S498" s="207">
        <f t="shared" si="55"/>
        <v>14.614999999999998</v>
      </c>
      <c r="T498" s="207">
        <f t="shared" si="59"/>
        <v>8.5850000000000009</v>
      </c>
      <c r="U498" s="205">
        <v>11040</v>
      </c>
      <c r="V498" s="216"/>
      <c r="W498" s="207"/>
      <c r="X498" s="219">
        <f t="shared" si="57"/>
        <v>79</v>
      </c>
    </row>
    <row r="499" spans="1:24" s="205" customFormat="1" x14ac:dyDescent="0.25">
      <c r="A499" s="205" t="s">
        <v>1044</v>
      </c>
      <c r="B499" s="184" t="s">
        <v>1001</v>
      </c>
      <c r="E499" s="210"/>
      <c r="F499" s="210" t="s">
        <v>688</v>
      </c>
      <c r="G499" s="204" t="str">
        <f t="shared" si="56"/>
        <v>23/5/2008</v>
      </c>
      <c r="H499" s="205">
        <v>23</v>
      </c>
      <c r="I499" s="205">
        <v>5</v>
      </c>
      <c r="J499" s="205">
        <v>2008</v>
      </c>
      <c r="K499" s="205" t="s">
        <v>184</v>
      </c>
      <c r="L499" s="210"/>
      <c r="M499" s="205" t="s">
        <v>649</v>
      </c>
      <c r="N499" s="222">
        <v>23.2</v>
      </c>
      <c r="O499" s="222"/>
      <c r="Q499" s="205">
        <v>10</v>
      </c>
      <c r="R499" s="106">
        <f t="shared" si="58"/>
        <v>0.18499999999999997</v>
      </c>
      <c r="S499" s="207">
        <f t="shared" si="55"/>
        <v>14.614999999999998</v>
      </c>
      <c r="T499" s="207">
        <f t="shared" si="59"/>
        <v>8.5850000000000009</v>
      </c>
      <c r="U499" s="205">
        <v>11040</v>
      </c>
      <c r="V499" s="216"/>
      <c r="W499" s="207"/>
      <c r="X499" s="219">
        <f t="shared" si="57"/>
        <v>79</v>
      </c>
    </row>
    <row r="500" spans="1:24" s="205" customFormat="1" x14ac:dyDescent="0.25">
      <c r="A500" s="205" t="s">
        <v>1043</v>
      </c>
      <c r="B500" s="184" t="s">
        <v>1001</v>
      </c>
      <c r="E500" s="210"/>
      <c r="F500" s="210" t="s">
        <v>688</v>
      </c>
      <c r="G500" s="204" t="str">
        <f t="shared" si="56"/>
        <v>23/5/2008</v>
      </c>
      <c r="H500" s="205">
        <v>23</v>
      </c>
      <c r="I500" s="205">
        <v>5</v>
      </c>
      <c r="J500" s="205">
        <v>2008</v>
      </c>
      <c r="K500" s="205" t="s">
        <v>184</v>
      </c>
      <c r="L500" s="210"/>
      <c r="M500" s="205" t="s">
        <v>649</v>
      </c>
      <c r="N500" s="222">
        <v>23.2</v>
      </c>
      <c r="O500" s="222"/>
      <c r="Q500" s="205">
        <v>10</v>
      </c>
      <c r="R500" s="106">
        <f t="shared" si="58"/>
        <v>0.18499999999999997</v>
      </c>
      <c r="S500" s="207">
        <f t="shared" si="55"/>
        <v>14.614999999999998</v>
      </c>
      <c r="T500" s="207">
        <f t="shared" si="59"/>
        <v>8.5850000000000009</v>
      </c>
      <c r="U500" s="205">
        <v>11040</v>
      </c>
      <c r="V500" s="216"/>
      <c r="W500" s="207"/>
      <c r="X500" s="219">
        <f t="shared" si="57"/>
        <v>79</v>
      </c>
    </row>
    <row r="501" spans="1:24" s="205" customFormat="1" x14ac:dyDescent="0.25">
      <c r="A501" s="205" t="s">
        <v>1042</v>
      </c>
      <c r="B501" s="184" t="s">
        <v>1001</v>
      </c>
      <c r="E501" s="210"/>
      <c r="F501" s="210" t="s">
        <v>688</v>
      </c>
      <c r="G501" s="204" t="str">
        <f t="shared" si="56"/>
        <v>23/5/2008</v>
      </c>
      <c r="H501" s="205">
        <v>23</v>
      </c>
      <c r="I501" s="205">
        <v>5</v>
      </c>
      <c r="J501" s="205">
        <v>2008</v>
      </c>
      <c r="K501" s="205" t="s">
        <v>184</v>
      </c>
      <c r="L501" s="210"/>
      <c r="M501" s="205" t="s">
        <v>649</v>
      </c>
      <c r="N501" s="222">
        <v>23.2</v>
      </c>
      <c r="O501" s="222"/>
      <c r="Q501" s="205">
        <v>10</v>
      </c>
      <c r="R501" s="106">
        <f t="shared" si="58"/>
        <v>0.18499999999999997</v>
      </c>
      <c r="S501" s="207">
        <f t="shared" si="55"/>
        <v>14.614999999999998</v>
      </c>
      <c r="T501" s="207">
        <f t="shared" si="59"/>
        <v>8.5850000000000009</v>
      </c>
      <c r="U501" s="205">
        <v>11040</v>
      </c>
      <c r="V501" s="216"/>
      <c r="W501" s="207"/>
      <c r="X501" s="219">
        <f t="shared" si="57"/>
        <v>79</v>
      </c>
    </row>
    <row r="502" spans="1:24" s="205" customFormat="1" x14ac:dyDescent="0.25">
      <c r="A502" s="205" t="s">
        <v>1041</v>
      </c>
      <c r="B502" s="184" t="s">
        <v>1001</v>
      </c>
      <c r="E502" s="210"/>
      <c r="F502" s="210" t="s">
        <v>688</v>
      </c>
      <c r="G502" s="204" t="str">
        <f t="shared" si="56"/>
        <v>23/5/2008</v>
      </c>
      <c r="H502" s="205">
        <v>23</v>
      </c>
      <c r="I502" s="205">
        <v>5</v>
      </c>
      <c r="J502" s="205">
        <v>2008</v>
      </c>
      <c r="K502" s="205" t="s">
        <v>184</v>
      </c>
      <c r="L502" s="210"/>
      <c r="M502" s="205" t="s">
        <v>649</v>
      </c>
      <c r="N502" s="222">
        <v>23.2</v>
      </c>
      <c r="O502" s="222"/>
      <c r="Q502" s="205">
        <v>10</v>
      </c>
      <c r="R502" s="106">
        <f t="shared" si="58"/>
        <v>0.18499999999999997</v>
      </c>
      <c r="S502" s="207">
        <f t="shared" si="55"/>
        <v>14.614999999999998</v>
      </c>
      <c r="T502" s="207">
        <f t="shared" si="59"/>
        <v>8.5850000000000009</v>
      </c>
      <c r="U502" s="205">
        <v>11040</v>
      </c>
      <c r="V502" s="216"/>
      <c r="W502" s="207"/>
      <c r="X502" s="219">
        <f t="shared" si="57"/>
        <v>79</v>
      </c>
    </row>
    <row r="503" spans="1:24" s="205" customFormat="1" x14ac:dyDescent="0.25">
      <c r="A503" s="205" t="s">
        <v>1040</v>
      </c>
      <c r="B503" s="184" t="s">
        <v>1001</v>
      </c>
      <c r="E503" s="210"/>
      <c r="F503" s="210" t="s">
        <v>688</v>
      </c>
      <c r="G503" s="204" t="str">
        <f t="shared" si="56"/>
        <v>23/5/2008</v>
      </c>
      <c r="H503" s="205">
        <v>23</v>
      </c>
      <c r="I503" s="205">
        <v>5</v>
      </c>
      <c r="J503" s="205">
        <v>2008</v>
      </c>
      <c r="K503" s="205" t="s">
        <v>184</v>
      </c>
      <c r="L503" s="210"/>
      <c r="M503" s="205" t="s">
        <v>649</v>
      </c>
      <c r="N503" s="222">
        <v>23.2</v>
      </c>
      <c r="O503" s="222"/>
      <c r="Q503" s="205">
        <v>10</v>
      </c>
      <c r="R503" s="106">
        <f t="shared" si="58"/>
        <v>0.18499999999999997</v>
      </c>
      <c r="S503" s="207">
        <f t="shared" si="55"/>
        <v>14.614999999999998</v>
      </c>
      <c r="T503" s="207">
        <f t="shared" si="59"/>
        <v>8.5850000000000009</v>
      </c>
      <c r="U503" s="205">
        <v>11040</v>
      </c>
      <c r="V503" s="216"/>
      <c r="W503" s="207"/>
      <c r="X503" s="219">
        <f t="shared" si="57"/>
        <v>79</v>
      </c>
    </row>
    <row r="504" spans="1:24" s="205" customFormat="1" x14ac:dyDescent="0.25">
      <c r="A504" s="205" t="s">
        <v>1039</v>
      </c>
      <c r="B504" s="184" t="s">
        <v>1001</v>
      </c>
      <c r="E504" s="210"/>
      <c r="F504" s="210" t="s">
        <v>688</v>
      </c>
      <c r="G504" s="204" t="str">
        <f t="shared" si="56"/>
        <v>23/5/2008</v>
      </c>
      <c r="H504" s="205">
        <v>23</v>
      </c>
      <c r="I504" s="205">
        <v>5</v>
      </c>
      <c r="J504" s="205">
        <v>2008</v>
      </c>
      <c r="K504" s="205" t="s">
        <v>184</v>
      </c>
      <c r="L504" s="210"/>
      <c r="M504" s="205" t="s">
        <v>649</v>
      </c>
      <c r="N504" s="222">
        <v>23.2</v>
      </c>
      <c r="O504" s="222"/>
      <c r="Q504" s="205">
        <v>10</v>
      </c>
      <c r="R504" s="106">
        <f t="shared" si="58"/>
        <v>0.18499999999999997</v>
      </c>
      <c r="S504" s="207">
        <f t="shared" si="55"/>
        <v>14.614999999999998</v>
      </c>
      <c r="T504" s="207">
        <f t="shared" si="59"/>
        <v>8.5850000000000009</v>
      </c>
      <c r="U504" s="205">
        <v>11040</v>
      </c>
      <c r="V504" s="216"/>
      <c r="W504" s="207"/>
      <c r="X504" s="219">
        <f t="shared" si="57"/>
        <v>79</v>
      </c>
    </row>
    <row r="505" spans="1:24" s="205" customFormat="1" x14ac:dyDescent="0.25">
      <c r="A505" s="205" t="s">
        <v>1038</v>
      </c>
      <c r="B505" s="184" t="s">
        <v>1001</v>
      </c>
      <c r="E505" s="210"/>
      <c r="F505" s="210" t="s">
        <v>688</v>
      </c>
      <c r="G505" s="204" t="str">
        <f t="shared" si="56"/>
        <v>23/5/2008</v>
      </c>
      <c r="H505" s="205">
        <v>23</v>
      </c>
      <c r="I505" s="205">
        <v>5</v>
      </c>
      <c r="J505" s="205">
        <v>2008</v>
      </c>
      <c r="K505" s="205" t="s">
        <v>184</v>
      </c>
      <c r="L505" s="210"/>
      <c r="M505" s="205" t="s">
        <v>649</v>
      </c>
      <c r="N505" s="222">
        <v>23.2</v>
      </c>
      <c r="O505" s="222"/>
      <c r="Q505" s="205">
        <v>10</v>
      </c>
      <c r="R505" s="106">
        <f t="shared" si="58"/>
        <v>0.18499999999999997</v>
      </c>
      <c r="S505" s="207">
        <f t="shared" si="55"/>
        <v>14.614999999999998</v>
      </c>
      <c r="T505" s="207">
        <f t="shared" si="59"/>
        <v>8.5850000000000009</v>
      </c>
      <c r="U505" s="205">
        <v>11040</v>
      </c>
      <c r="V505" s="216"/>
      <c r="W505" s="207"/>
      <c r="X505" s="219">
        <f t="shared" si="57"/>
        <v>79</v>
      </c>
    </row>
    <row r="506" spans="1:24" s="205" customFormat="1" x14ac:dyDescent="0.25">
      <c r="A506" s="205" t="s">
        <v>1037</v>
      </c>
      <c r="B506" s="184" t="s">
        <v>1001</v>
      </c>
      <c r="E506" s="210"/>
      <c r="F506" s="210" t="s">
        <v>688</v>
      </c>
      <c r="G506" s="204" t="str">
        <f t="shared" si="56"/>
        <v>23/5/2008</v>
      </c>
      <c r="H506" s="205">
        <v>23</v>
      </c>
      <c r="I506" s="205">
        <v>5</v>
      </c>
      <c r="J506" s="205">
        <v>2008</v>
      </c>
      <c r="K506" s="205" t="s">
        <v>184</v>
      </c>
      <c r="L506" s="210"/>
      <c r="M506" s="205" t="s">
        <v>649</v>
      </c>
      <c r="N506" s="222">
        <v>23.2</v>
      </c>
      <c r="O506" s="222"/>
      <c r="Q506" s="205">
        <v>10</v>
      </c>
      <c r="R506" s="106">
        <f t="shared" si="58"/>
        <v>0.18499999999999997</v>
      </c>
      <c r="S506" s="207">
        <f t="shared" si="55"/>
        <v>14.614999999999998</v>
      </c>
      <c r="T506" s="207">
        <f t="shared" si="59"/>
        <v>8.5850000000000009</v>
      </c>
      <c r="U506" s="205">
        <v>11040</v>
      </c>
      <c r="V506" s="216"/>
      <c r="W506" s="207"/>
      <c r="X506" s="219">
        <f t="shared" si="57"/>
        <v>79</v>
      </c>
    </row>
    <row r="507" spans="1:24" s="205" customFormat="1" x14ac:dyDescent="0.25">
      <c r="A507" s="205" t="s">
        <v>1036</v>
      </c>
      <c r="B507" s="184" t="s">
        <v>1001</v>
      </c>
      <c r="E507" s="210"/>
      <c r="F507" s="210" t="s">
        <v>688</v>
      </c>
      <c r="G507" s="204" t="str">
        <f t="shared" si="56"/>
        <v>23/5/2008</v>
      </c>
      <c r="H507" s="205">
        <v>23</v>
      </c>
      <c r="I507" s="205">
        <v>5</v>
      </c>
      <c r="J507" s="205">
        <v>2008</v>
      </c>
      <c r="K507" s="205" t="s">
        <v>184</v>
      </c>
      <c r="L507" s="210"/>
      <c r="M507" s="205" t="s">
        <v>649</v>
      </c>
      <c r="N507" s="222">
        <v>23.2</v>
      </c>
      <c r="O507" s="222"/>
      <c r="Q507" s="205">
        <v>10</v>
      </c>
      <c r="R507" s="106">
        <f t="shared" si="58"/>
        <v>0.18499999999999997</v>
      </c>
      <c r="S507" s="207">
        <f t="shared" si="55"/>
        <v>14.614999999999998</v>
      </c>
      <c r="T507" s="207">
        <f t="shared" si="59"/>
        <v>8.5850000000000009</v>
      </c>
      <c r="U507" s="205">
        <v>11040</v>
      </c>
      <c r="V507" s="216"/>
      <c r="W507" s="207"/>
      <c r="X507" s="219">
        <f t="shared" si="57"/>
        <v>79</v>
      </c>
    </row>
    <row r="508" spans="1:24" s="205" customFormat="1" x14ac:dyDescent="0.25">
      <c r="A508" s="205" t="s">
        <v>1035</v>
      </c>
      <c r="B508" s="184" t="s">
        <v>1001</v>
      </c>
      <c r="E508" s="210"/>
      <c r="F508" s="210" t="s">
        <v>688</v>
      </c>
      <c r="G508" s="204" t="str">
        <f t="shared" si="56"/>
        <v>23/5/2008</v>
      </c>
      <c r="H508" s="205">
        <v>23</v>
      </c>
      <c r="I508" s="205">
        <v>5</v>
      </c>
      <c r="J508" s="205">
        <v>2008</v>
      </c>
      <c r="K508" s="205" t="s">
        <v>184</v>
      </c>
      <c r="L508" s="210"/>
      <c r="M508" s="205" t="s">
        <v>649</v>
      </c>
      <c r="N508" s="222">
        <v>23.2</v>
      </c>
      <c r="O508" s="222"/>
      <c r="Q508" s="205">
        <v>10</v>
      </c>
      <c r="R508" s="106">
        <f t="shared" si="58"/>
        <v>0.18499999999999997</v>
      </c>
      <c r="S508" s="207">
        <f t="shared" si="55"/>
        <v>14.614999999999998</v>
      </c>
      <c r="T508" s="207">
        <f t="shared" si="59"/>
        <v>8.5850000000000009</v>
      </c>
      <c r="U508" s="205">
        <v>11040</v>
      </c>
      <c r="V508" s="216"/>
      <c r="W508" s="207"/>
      <c r="X508" s="219">
        <f t="shared" si="57"/>
        <v>79</v>
      </c>
    </row>
    <row r="509" spans="1:24" s="205" customFormat="1" x14ac:dyDescent="0.25">
      <c r="A509" s="205" t="s">
        <v>1034</v>
      </c>
      <c r="B509" s="184" t="s">
        <v>1001</v>
      </c>
      <c r="E509" s="210"/>
      <c r="F509" s="210" t="s">
        <v>688</v>
      </c>
      <c r="G509" s="204" t="str">
        <f t="shared" si="56"/>
        <v>23/5/2008</v>
      </c>
      <c r="H509" s="205">
        <v>23</v>
      </c>
      <c r="I509" s="205">
        <v>5</v>
      </c>
      <c r="J509" s="205">
        <v>2008</v>
      </c>
      <c r="K509" s="205" t="s">
        <v>184</v>
      </c>
      <c r="L509" s="210"/>
      <c r="M509" s="205" t="s">
        <v>649</v>
      </c>
      <c r="N509" s="222">
        <v>23.2</v>
      </c>
      <c r="O509" s="222"/>
      <c r="Q509" s="205">
        <v>10</v>
      </c>
      <c r="R509" s="106">
        <f t="shared" si="58"/>
        <v>0.18499999999999997</v>
      </c>
      <c r="S509" s="207">
        <f t="shared" si="55"/>
        <v>14.614999999999998</v>
      </c>
      <c r="T509" s="207">
        <f t="shared" si="59"/>
        <v>8.5850000000000009</v>
      </c>
      <c r="U509" s="205">
        <v>11040</v>
      </c>
      <c r="V509" s="216"/>
      <c r="W509" s="207"/>
      <c r="X509" s="219">
        <f t="shared" si="57"/>
        <v>79</v>
      </c>
    </row>
    <row r="510" spans="1:24" s="205" customFormat="1" x14ac:dyDescent="0.25">
      <c r="A510" s="205" t="s">
        <v>1033</v>
      </c>
      <c r="B510" s="184" t="s">
        <v>1001</v>
      </c>
      <c r="E510" s="210"/>
      <c r="F510" s="210" t="s">
        <v>688</v>
      </c>
      <c r="G510" s="204" t="str">
        <f t="shared" si="56"/>
        <v>23/5/2008</v>
      </c>
      <c r="H510" s="205">
        <v>23</v>
      </c>
      <c r="I510" s="205">
        <v>5</v>
      </c>
      <c r="J510" s="205">
        <v>2008</v>
      </c>
      <c r="K510" s="205" t="s">
        <v>184</v>
      </c>
      <c r="L510" s="210"/>
      <c r="M510" s="205" t="s">
        <v>649</v>
      </c>
      <c r="N510" s="222">
        <v>23.2</v>
      </c>
      <c r="O510" s="222"/>
      <c r="Q510" s="205">
        <v>10</v>
      </c>
      <c r="R510" s="106">
        <f t="shared" si="58"/>
        <v>0.18499999999999997</v>
      </c>
      <c r="S510" s="207">
        <f t="shared" si="55"/>
        <v>14.614999999999998</v>
      </c>
      <c r="T510" s="207">
        <f t="shared" si="59"/>
        <v>8.5850000000000009</v>
      </c>
      <c r="U510" s="205">
        <v>11040</v>
      </c>
      <c r="V510" s="216"/>
      <c r="W510" s="207"/>
      <c r="X510" s="219">
        <f t="shared" si="57"/>
        <v>79</v>
      </c>
    </row>
    <row r="511" spans="1:24" s="205" customFormat="1" x14ac:dyDescent="0.25">
      <c r="A511" s="205" t="s">
        <v>1032</v>
      </c>
      <c r="B511" s="184" t="s">
        <v>1001</v>
      </c>
      <c r="E511" s="210"/>
      <c r="F511" s="210" t="s">
        <v>688</v>
      </c>
      <c r="G511" s="204" t="str">
        <f t="shared" si="56"/>
        <v>23/5/2008</v>
      </c>
      <c r="H511" s="205">
        <v>23</v>
      </c>
      <c r="I511" s="205">
        <v>5</v>
      </c>
      <c r="J511" s="205">
        <v>2008</v>
      </c>
      <c r="K511" s="205" t="s">
        <v>184</v>
      </c>
      <c r="L511" s="210"/>
      <c r="M511" s="205" t="s">
        <v>649</v>
      </c>
      <c r="N511" s="222">
        <v>23.2</v>
      </c>
      <c r="O511" s="222"/>
      <c r="Q511" s="205">
        <v>10</v>
      </c>
      <c r="R511" s="106">
        <f t="shared" si="58"/>
        <v>0.18499999999999997</v>
      </c>
      <c r="S511" s="207">
        <f t="shared" si="55"/>
        <v>14.614999999999998</v>
      </c>
      <c r="T511" s="207">
        <f t="shared" si="59"/>
        <v>8.5850000000000009</v>
      </c>
      <c r="U511" s="205">
        <v>11040</v>
      </c>
      <c r="V511" s="216"/>
      <c r="W511" s="207"/>
      <c r="X511" s="219">
        <f t="shared" si="57"/>
        <v>79</v>
      </c>
    </row>
    <row r="512" spans="1:24" s="205" customFormat="1" x14ac:dyDescent="0.25">
      <c r="A512" s="205" t="s">
        <v>1031</v>
      </c>
      <c r="B512" s="184" t="s">
        <v>1001</v>
      </c>
      <c r="E512" s="210"/>
      <c r="F512" s="210" t="s">
        <v>688</v>
      </c>
      <c r="G512" s="204" t="str">
        <f t="shared" si="56"/>
        <v>23/5/2008</v>
      </c>
      <c r="H512" s="205">
        <v>23</v>
      </c>
      <c r="I512" s="205">
        <v>5</v>
      </c>
      <c r="J512" s="205">
        <v>2008</v>
      </c>
      <c r="K512" s="205" t="s">
        <v>184</v>
      </c>
      <c r="L512" s="210"/>
      <c r="M512" s="205" t="s">
        <v>649</v>
      </c>
      <c r="N512" s="222">
        <v>23.2</v>
      </c>
      <c r="O512" s="222"/>
      <c r="Q512" s="205">
        <v>10</v>
      </c>
      <c r="R512" s="106">
        <f t="shared" si="58"/>
        <v>0.18499999999999997</v>
      </c>
      <c r="S512" s="207">
        <f t="shared" si="55"/>
        <v>14.614999999999998</v>
      </c>
      <c r="T512" s="207">
        <f t="shared" si="59"/>
        <v>8.5850000000000009</v>
      </c>
      <c r="U512" s="205">
        <v>11040</v>
      </c>
      <c r="V512" s="216"/>
      <c r="W512" s="207"/>
      <c r="X512" s="219">
        <f t="shared" si="57"/>
        <v>79</v>
      </c>
    </row>
    <row r="513" spans="1:24" s="205" customFormat="1" x14ac:dyDescent="0.25">
      <c r="A513" s="205" t="s">
        <v>1030</v>
      </c>
      <c r="B513" s="184" t="s">
        <v>1001</v>
      </c>
      <c r="E513" s="210"/>
      <c r="F513" s="210" t="s">
        <v>688</v>
      </c>
      <c r="G513" s="204" t="str">
        <f t="shared" si="56"/>
        <v>23/5/2008</v>
      </c>
      <c r="H513" s="205">
        <v>23</v>
      </c>
      <c r="I513" s="205">
        <v>5</v>
      </c>
      <c r="J513" s="205">
        <v>2008</v>
      </c>
      <c r="K513" s="205" t="s">
        <v>184</v>
      </c>
      <c r="L513" s="210"/>
      <c r="M513" s="205" t="s">
        <v>649</v>
      </c>
      <c r="N513" s="222">
        <v>23.2</v>
      </c>
      <c r="O513" s="222"/>
      <c r="Q513" s="205">
        <v>10</v>
      </c>
      <c r="R513" s="106">
        <f t="shared" si="58"/>
        <v>0.18499999999999997</v>
      </c>
      <c r="S513" s="207">
        <f t="shared" si="55"/>
        <v>14.614999999999998</v>
      </c>
      <c r="T513" s="207">
        <f t="shared" si="59"/>
        <v>8.5850000000000009</v>
      </c>
      <c r="U513" s="205">
        <v>11040</v>
      </c>
      <c r="V513" s="216"/>
      <c r="W513" s="207"/>
      <c r="X513" s="219">
        <f t="shared" si="57"/>
        <v>79</v>
      </c>
    </row>
    <row r="514" spans="1:24" s="205" customFormat="1" x14ac:dyDescent="0.25">
      <c r="A514" s="205" t="s">
        <v>1029</v>
      </c>
      <c r="B514" s="184" t="s">
        <v>1001</v>
      </c>
      <c r="E514" s="210"/>
      <c r="F514" s="210" t="s">
        <v>688</v>
      </c>
      <c r="G514" s="204" t="str">
        <f t="shared" si="56"/>
        <v>23/5/2008</v>
      </c>
      <c r="H514" s="205">
        <v>23</v>
      </c>
      <c r="I514" s="205">
        <v>5</v>
      </c>
      <c r="J514" s="205">
        <v>2008</v>
      </c>
      <c r="K514" s="205" t="s">
        <v>184</v>
      </c>
      <c r="L514" s="210"/>
      <c r="M514" s="205" t="s">
        <v>649</v>
      </c>
      <c r="N514" s="222">
        <v>23.2</v>
      </c>
      <c r="O514" s="222"/>
      <c r="Q514" s="205">
        <v>10</v>
      </c>
      <c r="R514" s="106">
        <f t="shared" si="58"/>
        <v>0.18499999999999997</v>
      </c>
      <c r="S514" s="207">
        <f t="shared" si="55"/>
        <v>14.614999999999998</v>
      </c>
      <c r="T514" s="207">
        <f t="shared" si="59"/>
        <v>8.5850000000000009</v>
      </c>
      <c r="U514" s="205">
        <v>11040</v>
      </c>
      <c r="V514" s="216"/>
      <c r="W514" s="207"/>
      <c r="X514" s="219">
        <f t="shared" si="57"/>
        <v>79</v>
      </c>
    </row>
    <row r="515" spans="1:24" s="205" customFormat="1" x14ac:dyDescent="0.25">
      <c r="A515" s="205" t="s">
        <v>1028</v>
      </c>
      <c r="B515" s="184" t="s">
        <v>1001</v>
      </c>
      <c r="E515" s="210"/>
      <c r="F515" s="210" t="s">
        <v>688</v>
      </c>
      <c r="G515" s="204" t="str">
        <f t="shared" si="56"/>
        <v>23/5/2008</v>
      </c>
      <c r="H515" s="205">
        <v>23</v>
      </c>
      <c r="I515" s="205">
        <v>5</v>
      </c>
      <c r="J515" s="205">
        <v>2008</v>
      </c>
      <c r="K515" s="205" t="s">
        <v>184</v>
      </c>
      <c r="L515" s="210"/>
      <c r="M515" s="205" t="s">
        <v>649</v>
      </c>
      <c r="N515" s="222">
        <v>23.2</v>
      </c>
      <c r="O515" s="222"/>
      <c r="Q515" s="205">
        <v>10</v>
      </c>
      <c r="R515" s="106">
        <f t="shared" si="58"/>
        <v>0.18499999999999997</v>
      </c>
      <c r="S515" s="207">
        <f t="shared" si="55"/>
        <v>14.614999999999998</v>
      </c>
      <c r="T515" s="207">
        <f t="shared" si="59"/>
        <v>8.5850000000000009</v>
      </c>
      <c r="U515" s="205">
        <v>11040</v>
      </c>
      <c r="V515" s="216"/>
      <c r="W515" s="207"/>
      <c r="X515" s="219">
        <f t="shared" si="57"/>
        <v>79</v>
      </c>
    </row>
    <row r="516" spans="1:24" s="205" customFormat="1" x14ac:dyDescent="0.25">
      <c r="A516" s="205" t="s">
        <v>1027</v>
      </c>
      <c r="B516" s="184" t="s">
        <v>1001</v>
      </c>
      <c r="E516" s="210"/>
      <c r="F516" s="210" t="s">
        <v>688</v>
      </c>
      <c r="G516" s="204" t="str">
        <f t="shared" si="56"/>
        <v>23/5/2008</v>
      </c>
      <c r="H516" s="205">
        <v>23</v>
      </c>
      <c r="I516" s="205">
        <v>5</v>
      </c>
      <c r="J516" s="205">
        <v>2008</v>
      </c>
      <c r="K516" s="205" t="s">
        <v>184</v>
      </c>
      <c r="L516" s="210"/>
      <c r="M516" s="205" t="s">
        <v>649</v>
      </c>
      <c r="N516" s="222">
        <v>23.2</v>
      </c>
      <c r="O516" s="222"/>
      <c r="Q516" s="205">
        <v>10</v>
      </c>
      <c r="R516" s="106">
        <f t="shared" si="58"/>
        <v>0.18499999999999997</v>
      </c>
      <c r="S516" s="207">
        <f t="shared" si="55"/>
        <v>14.614999999999998</v>
      </c>
      <c r="T516" s="207">
        <f t="shared" si="59"/>
        <v>8.5850000000000009</v>
      </c>
      <c r="U516" s="205">
        <v>11040</v>
      </c>
      <c r="V516" s="216"/>
      <c r="W516" s="207"/>
      <c r="X516" s="219">
        <f t="shared" si="57"/>
        <v>79</v>
      </c>
    </row>
    <row r="517" spans="1:24" s="205" customFormat="1" x14ac:dyDescent="0.25">
      <c r="A517" s="205" t="s">
        <v>1026</v>
      </c>
      <c r="B517" s="184" t="s">
        <v>1001</v>
      </c>
      <c r="E517" s="210"/>
      <c r="F517" s="210" t="s">
        <v>688</v>
      </c>
      <c r="G517" s="204" t="str">
        <f t="shared" si="56"/>
        <v>23/5/2008</v>
      </c>
      <c r="H517" s="205">
        <v>23</v>
      </c>
      <c r="I517" s="205">
        <v>5</v>
      </c>
      <c r="J517" s="205">
        <v>2008</v>
      </c>
      <c r="K517" s="205" t="s">
        <v>184</v>
      </c>
      <c r="L517" s="210"/>
      <c r="M517" s="205" t="s">
        <v>649</v>
      </c>
      <c r="N517" s="222">
        <v>23.2</v>
      </c>
      <c r="O517" s="222"/>
      <c r="Q517" s="205">
        <v>10</v>
      </c>
      <c r="R517" s="106">
        <f t="shared" si="58"/>
        <v>0.18499999999999997</v>
      </c>
      <c r="S517" s="207">
        <f t="shared" si="55"/>
        <v>14.614999999999998</v>
      </c>
      <c r="T517" s="207">
        <f t="shared" si="59"/>
        <v>8.5850000000000009</v>
      </c>
      <c r="U517" s="205">
        <v>11040</v>
      </c>
      <c r="V517" s="216"/>
      <c r="W517" s="207"/>
      <c r="X517" s="219">
        <f t="shared" si="57"/>
        <v>79</v>
      </c>
    </row>
    <row r="518" spans="1:24" s="205" customFormat="1" x14ac:dyDescent="0.25">
      <c r="A518" s="205" t="s">
        <v>1025</v>
      </c>
      <c r="B518" s="184" t="s">
        <v>1001</v>
      </c>
      <c r="E518" s="210"/>
      <c r="F518" s="210" t="s">
        <v>688</v>
      </c>
      <c r="G518" s="204" t="str">
        <f t="shared" si="56"/>
        <v>23/5/2008</v>
      </c>
      <c r="H518" s="205">
        <v>23</v>
      </c>
      <c r="I518" s="205">
        <v>5</v>
      </c>
      <c r="J518" s="205">
        <v>2008</v>
      </c>
      <c r="K518" s="205" t="s">
        <v>184</v>
      </c>
      <c r="L518" s="210"/>
      <c r="M518" s="205" t="s">
        <v>649</v>
      </c>
      <c r="N518" s="222">
        <v>23.2</v>
      </c>
      <c r="O518" s="222"/>
      <c r="Q518" s="205">
        <v>10</v>
      </c>
      <c r="R518" s="106">
        <f t="shared" si="58"/>
        <v>0.18499999999999997</v>
      </c>
      <c r="S518" s="207">
        <f t="shared" si="55"/>
        <v>14.614999999999998</v>
      </c>
      <c r="T518" s="207">
        <f t="shared" si="59"/>
        <v>8.5850000000000009</v>
      </c>
      <c r="U518" s="205">
        <v>11040</v>
      </c>
      <c r="V518" s="216"/>
      <c r="W518" s="207"/>
      <c r="X518" s="219">
        <f t="shared" si="57"/>
        <v>79</v>
      </c>
    </row>
    <row r="519" spans="1:24" s="205" customFormat="1" x14ac:dyDescent="0.25">
      <c r="A519" s="205" t="s">
        <v>1024</v>
      </c>
      <c r="B519" s="184" t="s">
        <v>1001</v>
      </c>
      <c r="E519" s="210"/>
      <c r="F519" s="210" t="s">
        <v>688</v>
      </c>
      <c r="G519" s="204" t="str">
        <f t="shared" si="56"/>
        <v>23/5/2008</v>
      </c>
      <c r="H519" s="205">
        <v>23</v>
      </c>
      <c r="I519" s="205">
        <v>5</v>
      </c>
      <c r="J519" s="205">
        <v>2008</v>
      </c>
      <c r="K519" s="205" t="s">
        <v>184</v>
      </c>
      <c r="L519" s="210"/>
      <c r="M519" s="205" t="s">
        <v>649</v>
      </c>
      <c r="N519" s="222">
        <v>23.2</v>
      </c>
      <c r="O519" s="222"/>
      <c r="Q519" s="205">
        <v>10</v>
      </c>
      <c r="R519" s="106">
        <f t="shared" si="58"/>
        <v>0.18499999999999997</v>
      </c>
      <c r="S519" s="207">
        <f t="shared" si="55"/>
        <v>14.614999999999998</v>
      </c>
      <c r="T519" s="207">
        <f t="shared" si="59"/>
        <v>8.5850000000000009</v>
      </c>
      <c r="U519" s="205">
        <v>11040</v>
      </c>
      <c r="V519" s="216"/>
      <c r="W519" s="207"/>
      <c r="X519" s="219">
        <f t="shared" si="57"/>
        <v>79</v>
      </c>
    </row>
    <row r="520" spans="1:24" s="205" customFormat="1" x14ac:dyDescent="0.25">
      <c r="A520" s="205" t="s">
        <v>1023</v>
      </c>
      <c r="B520" s="184" t="s">
        <v>1001</v>
      </c>
      <c r="E520" s="210"/>
      <c r="F520" s="210" t="s">
        <v>688</v>
      </c>
      <c r="G520" s="204" t="str">
        <f t="shared" si="56"/>
        <v>23/5/2008</v>
      </c>
      <c r="H520" s="205">
        <v>23</v>
      </c>
      <c r="I520" s="205">
        <v>5</v>
      </c>
      <c r="J520" s="205">
        <v>2008</v>
      </c>
      <c r="K520" s="205" t="s">
        <v>184</v>
      </c>
      <c r="L520" s="210"/>
      <c r="M520" s="205" t="s">
        <v>649</v>
      </c>
      <c r="N520" s="222">
        <v>23.2</v>
      </c>
      <c r="O520" s="222"/>
      <c r="Q520" s="205">
        <v>10</v>
      </c>
      <c r="R520" s="106">
        <f t="shared" si="58"/>
        <v>0.18499999999999997</v>
      </c>
      <c r="S520" s="207">
        <f t="shared" si="55"/>
        <v>14.614999999999998</v>
      </c>
      <c r="T520" s="207">
        <f t="shared" si="59"/>
        <v>8.5850000000000009</v>
      </c>
      <c r="U520" s="205">
        <v>11040</v>
      </c>
      <c r="V520" s="216"/>
      <c r="W520" s="207"/>
      <c r="X520" s="219">
        <f t="shared" si="57"/>
        <v>79</v>
      </c>
    </row>
    <row r="521" spans="1:24" s="205" customFormat="1" x14ac:dyDescent="0.25">
      <c r="A521" s="205" t="s">
        <v>1022</v>
      </c>
      <c r="B521" s="184" t="s">
        <v>1001</v>
      </c>
      <c r="E521" s="210"/>
      <c r="F521" s="210" t="s">
        <v>688</v>
      </c>
      <c r="G521" s="204" t="str">
        <f t="shared" si="56"/>
        <v>23/5/2008</v>
      </c>
      <c r="H521" s="205">
        <v>23</v>
      </c>
      <c r="I521" s="205">
        <v>5</v>
      </c>
      <c r="J521" s="205">
        <v>2008</v>
      </c>
      <c r="K521" s="205" t="s">
        <v>184</v>
      </c>
      <c r="L521" s="210"/>
      <c r="M521" s="205" t="s">
        <v>649</v>
      </c>
      <c r="N521" s="222">
        <v>23.2</v>
      </c>
      <c r="O521" s="222"/>
      <c r="Q521" s="205">
        <v>10</v>
      </c>
      <c r="R521" s="106">
        <f t="shared" si="58"/>
        <v>0.18499999999999997</v>
      </c>
      <c r="S521" s="207">
        <f t="shared" si="55"/>
        <v>14.614999999999998</v>
      </c>
      <c r="T521" s="207">
        <f t="shared" si="59"/>
        <v>8.5850000000000009</v>
      </c>
      <c r="U521" s="205">
        <v>11040</v>
      </c>
      <c r="V521" s="216"/>
      <c r="W521" s="207"/>
      <c r="X521" s="219">
        <f t="shared" si="57"/>
        <v>79</v>
      </c>
    </row>
    <row r="522" spans="1:24" s="205" customFormat="1" x14ac:dyDescent="0.25">
      <c r="A522" s="205" t="s">
        <v>1021</v>
      </c>
      <c r="B522" s="184" t="s">
        <v>1001</v>
      </c>
      <c r="E522" s="210"/>
      <c r="F522" s="210" t="s">
        <v>688</v>
      </c>
      <c r="G522" s="204" t="str">
        <f t="shared" si="56"/>
        <v>23/5/2008</v>
      </c>
      <c r="H522" s="205">
        <v>23</v>
      </c>
      <c r="I522" s="205">
        <v>5</v>
      </c>
      <c r="J522" s="205">
        <v>2008</v>
      </c>
      <c r="K522" s="205" t="s">
        <v>184</v>
      </c>
      <c r="L522" s="210"/>
      <c r="M522" s="205" t="s">
        <v>649</v>
      </c>
      <c r="N522" s="222">
        <v>23.2</v>
      </c>
      <c r="O522" s="222"/>
      <c r="Q522" s="205">
        <v>10</v>
      </c>
      <c r="R522" s="106">
        <f t="shared" si="58"/>
        <v>0.18499999999999997</v>
      </c>
      <c r="S522" s="207">
        <f t="shared" si="55"/>
        <v>14.614999999999998</v>
      </c>
      <c r="T522" s="207">
        <f t="shared" si="59"/>
        <v>8.5850000000000009</v>
      </c>
      <c r="U522" s="205">
        <v>11040</v>
      </c>
      <c r="V522" s="216"/>
      <c r="W522" s="207"/>
      <c r="X522" s="219">
        <f t="shared" si="57"/>
        <v>79</v>
      </c>
    </row>
    <row r="523" spans="1:24" s="205" customFormat="1" x14ac:dyDescent="0.25">
      <c r="A523" s="205" t="s">
        <v>1020</v>
      </c>
      <c r="B523" s="184" t="s">
        <v>1001</v>
      </c>
      <c r="E523" s="210"/>
      <c r="F523" s="210" t="s">
        <v>688</v>
      </c>
      <c r="G523" s="204" t="str">
        <f t="shared" si="56"/>
        <v>23/5/2008</v>
      </c>
      <c r="H523" s="205">
        <v>23</v>
      </c>
      <c r="I523" s="205">
        <v>5</v>
      </c>
      <c r="J523" s="205">
        <v>2008</v>
      </c>
      <c r="K523" s="205" t="s">
        <v>184</v>
      </c>
      <c r="L523" s="210"/>
      <c r="M523" s="205" t="s">
        <v>649</v>
      </c>
      <c r="N523" s="222">
        <v>23.2</v>
      </c>
      <c r="O523" s="222"/>
      <c r="Q523" s="205">
        <v>10</v>
      </c>
      <c r="R523" s="106">
        <f t="shared" si="58"/>
        <v>0.18499999999999997</v>
      </c>
      <c r="S523" s="207">
        <f t="shared" si="55"/>
        <v>14.614999999999998</v>
      </c>
      <c r="T523" s="207">
        <f t="shared" si="59"/>
        <v>8.5850000000000009</v>
      </c>
      <c r="U523" s="205">
        <v>11040</v>
      </c>
      <c r="V523" s="216"/>
      <c r="W523" s="207"/>
      <c r="X523" s="219">
        <f t="shared" si="57"/>
        <v>79</v>
      </c>
    </row>
    <row r="524" spans="1:24" s="205" customFormat="1" x14ac:dyDescent="0.25">
      <c r="A524" s="205" t="s">
        <v>1019</v>
      </c>
      <c r="B524" s="184" t="s">
        <v>1001</v>
      </c>
      <c r="E524" s="210"/>
      <c r="F524" s="210" t="s">
        <v>688</v>
      </c>
      <c r="G524" s="204" t="str">
        <f t="shared" si="56"/>
        <v>23/5/2008</v>
      </c>
      <c r="H524" s="205">
        <v>23</v>
      </c>
      <c r="I524" s="205">
        <v>5</v>
      </c>
      <c r="J524" s="205">
        <v>2008</v>
      </c>
      <c r="K524" s="205" t="s">
        <v>184</v>
      </c>
      <c r="L524" s="210"/>
      <c r="M524" s="205" t="s">
        <v>649</v>
      </c>
      <c r="N524" s="222">
        <v>23.2</v>
      </c>
      <c r="O524" s="222"/>
      <c r="Q524" s="205">
        <v>10</v>
      </c>
      <c r="R524" s="106">
        <f t="shared" si="58"/>
        <v>0.18499999999999997</v>
      </c>
      <c r="S524" s="207">
        <f t="shared" si="55"/>
        <v>14.614999999999998</v>
      </c>
      <c r="T524" s="207">
        <f t="shared" si="59"/>
        <v>8.5850000000000009</v>
      </c>
      <c r="U524" s="205">
        <v>11040</v>
      </c>
      <c r="V524" s="216"/>
      <c r="W524" s="207"/>
      <c r="X524" s="219">
        <f t="shared" si="57"/>
        <v>79</v>
      </c>
    </row>
    <row r="525" spans="1:24" s="205" customFormat="1" x14ac:dyDescent="0.25">
      <c r="A525" s="205" t="s">
        <v>1018</v>
      </c>
      <c r="B525" s="184" t="s">
        <v>1001</v>
      </c>
      <c r="E525" s="210"/>
      <c r="F525" s="210" t="s">
        <v>688</v>
      </c>
      <c r="G525" s="204" t="str">
        <f t="shared" si="56"/>
        <v>23/5/2008</v>
      </c>
      <c r="H525" s="205">
        <v>23</v>
      </c>
      <c r="I525" s="205">
        <v>5</v>
      </c>
      <c r="J525" s="205">
        <v>2008</v>
      </c>
      <c r="K525" s="205" t="s">
        <v>184</v>
      </c>
      <c r="L525" s="210"/>
      <c r="M525" s="205" t="s">
        <v>649</v>
      </c>
      <c r="N525" s="222">
        <v>23.2</v>
      </c>
      <c r="O525" s="222"/>
      <c r="Q525" s="205">
        <v>10</v>
      </c>
      <c r="R525" s="106">
        <f t="shared" si="58"/>
        <v>0.18499999999999997</v>
      </c>
      <c r="S525" s="207">
        <f t="shared" si="55"/>
        <v>14.614999999999998</v>
      </c>
      <c r="T525" s="207">
        <f t="shared" si="59"/>
        <v>8.5850000000000009</v>
      </c>
      <c r="U525" s="205">
        <v>11040</v>
      </c>
      <c r="V525" s="216"/>
      <c r="W525" s="207"/>
      <c r="X525" s="219">
        <f t="shared" si="57"/>
        <v>79</v>
      </c>
    </row>
    <row r="526" spans="1:24" s="205" customFormat="1" x14ac:dyDescent="0.25">
      <c r="A526" s="205" t="s">
        <v>1017</v>
      </c>
      <c r="B526" s="184" t="s">
        <v>1001</v>
      </c>
      <c r="E526" s="210"/>
      <c r="F526" s="210" t="s">
        <v>688</v>
      </c>
      <c r="G526" s="204" t="str">
        <f t="shared" si="56"/>
        <v>23/5/2008</v>
      </c>
      <c r="H526" s="205">
        <v>23</v>
      </c>
      <c r="I526" s="205">
        <v>5</v>
      </c>
      <c r="J526" s="205">
        <v>2008</v>
      </c>
      <c r="K526" s="205" t="s">
        <v>184</v>
      </c>
      <c r="L526" s="210"/>
      <c r="M526" s="205" t="s">
        <v>649</v>
      </c>
      <c r="N526" s="222">
        <v>23.2</v>
      </c>
      <c r="O526" s="222"/>
      <c r="Q526" s="205">
        <v>10</v>
      </c>
      <c r="R526" s="106">
        <f t="shared" si="58"/>
        <v>0.18499999999999997</v>
      </c>
      <c r="S526" s="207">
        <f t="shared" si="55"/>
        <v>14.614999999999998</v>
      </c>
      <c r="T526" s="207">
        <f t="shared" si="59"/>
        <v>8.5850000000000009</v>
      </c>
      <c r="U526" s="205">
        <v>11040</v>
      </c>
      <c r="V526" s="216"/>
      <c r="W526" s="207"/>
      <c r="X526" s="219">
        <f t="shared" si="57"/>
        <v>79</v>
      </c>
    </row>
    <row r="527" spans="1:24" s="205" customFormat="1" x14ac:dyDescent="0.25">
      <c r="A527" s="205" t="s">
        <v>1016</v>
      </c>
      <c r="B527" s="184" t="s">
        <v>1001</v>
      </c>
      <c r="E527" s="210"/>
      <c r="F527" s="210" t="s">
        <v>688</v>
      </c>
      <c r="G527" s="204" t="str">
        <f t="shared" si="56"/>
        <v>23/5/2008</v>
      </c>
      <c r="H527" s="205">
        <v>23</v>
      </c>
      <c r="I527" s="205">
        <v>5</v>
      </c>
      <c r="J527" s="205">
        <v>2008</v>
      </c>
      <c r="K527" s="205" t="s">
        <v>184</v>
      </c>
      <c r="L527" s="210"/>
      <c r="M527" s="205" t="s">
        <v>649</v>
      </c>
      <c r="N527" s="222">
        <v>23.2</v>
      </c>
      <c r="O527" s="222"/>
      <c r="Q527" s="205">
        <v>10</v>
      </c>
      <c r="R527" s="106">
        <f t="shared" si="58"/>
        <v>0.18499999999999997</v>
      </c>
      <c r="S527" s="207">
        <f t="shared" si="55"/>
        <v>14.614999999999998</v>
      </c>
      <c r="T527" s="207">
        <f t="shared" si="59"/>
        <v>8.5850000000000009</v>
      </c>
      <c r="U527" s="205">
        <v>11040</v>
      </c>
      <c r="V527" s="216"/>
      <c r="W527" s="207"/>
      <c r="X527" s="219">
        <f t="shared" si="57"/>
        <v>79</v>
      </c>
    </row>
    <row r="528" spans="1:24" s="205" customFormat="1" x14ac:dyDescent="0.25">
      <c r="A528" s="205" t="s">
        <v>1015</v>
      </c>
      <c r="B528" s="184" t="s">
        <v>1001</v>
      </c>
      <c r="E528" s="210"/>
      <c r="F528" s="210" t="s">
        <v>688</v>
      </c>
      <c r="G528" s="204" t="str">
        <f t="shared" si="56"/>
        <v>23/5/2008</v>
      </c>
      <c r="H528" s="205">
        <v>23</v>
      </c>
      <c r="I528" s="205">
        <v>5</v>
      </c>
      <c r="J528" s="205">
        <v>2008</v>
      </c>
      <c r="K528" s="205" t="s">
        <v>184</v>
      </c>
      <c r="L528" s="210"/>
      <c r="M528" s="205" t="s">
        <v>649</v>
      </c>
      <c r="N528" s="222">
        <v>23.2</v>
      </c>
      <c r="O528" s="222"/>
      <c r="Q528" s="205">
        <v>10</v>
      </c>
      <c r="R528" s="106">
        <f t="shared" si="58"/>
        <v>0.18499999999999997</v>
      </c>
      <c r="S528" s="207">
        <f t="shared" si="55"/>
        <v>14.614999999999998</v>
      </c>
      <c r="T528" s="207">
        <f t="shared" si="59"/>
        <v>8.5850000000000009</v>
      </c>
      <c r="U528" s="205">
        <v>11040</v>
      </c>
      <c r="V528" s="216"/>
      <c r="W528" s="207"/>
      <c r="X528" s="219">
        <f t="shared" si="57"/>
        <v>79</v>
      </c>
    </row>
    <row r="529" spans="1:24" s="205" customFormat="1" x14ac:dyDescent="0.25">
      <c r="A529" s="205" t="s">
        <v>1014</v>
      </c>
      <c r="B529" s="184" t="s">
        <v>1001</v>
      </c>
      <c r="E529" s="210"/>
      <c r="F529" s="210" t="s">
        <v>688</v>
      </c>
      <c r="G529" s="204" t="str">
        <f t="shared" si="56"/>
        <v>23/5/2008</v>
      </c>
      <c r="H529" s="205">
        <v>23</v>
      </c>
      <c r="I529" s="205">
        <v>5</v>
      </c>
      <c r="J529" s="205">
        <v>2008</v>
      </c>
      <c r="K529" s="205" t="s">
        <v>184</v>
      </c>
      <c r="L529" s="210"/>
      <c r="M529" s="205" t="s">
        <v>649</v>
      </c>
      <c r="N529" s="222">
        <v>23.2</v>
      </c>
      <c r="O529" s="222"/>
      <c r="Q529" s="205">
        <v>10</v>
      </c>
      <c r="R529" s="106">
        <f t="shared" si="58"/>
        <v>0.18499999999999997</v>
      </c>
      <c r="S529" s="207">
        <f t="shared" si="55"/>
        <v>14.614999999999998</v>
      </c>
      <c r="T529" s="207">
        <f t="shared" si="59"/>
        <v>8.5850000000000009</v>
      </c>
      <c r="U529" s="205">
        <v>11040</v>
      </c>
      <c r="V529" s="216"/>
      <c r="W529" s="207"/>
      <c r="X529" s="219">
        <f t="shared" si="57"/>
        <v>79</v>
      </c>
    </row>
    <row r="530" spans="1:24" s="205" customFormat="1" x14ac:dyDescent="0.25">
      <c r="A530" s="205" t="s">
        <v>1013</v>
      </c>
      <c r="B530" s="184" t="s">
        <v>1001</v>
      </c>
      <c r="E530" s="210"/>
      <c r="F530" s="210" t="s">
        <v>688</v>
      </c>
      <c r="G530" s="204" t="str">
        <f t="shared" si="56"/>
        <v>23/5/2008</v>
      </c>
      <c r="H530" s="205">
        <v>23</v>
      </c>
      <c r="I530" s="205">
        <v>5</v>
      </c>
      <c r="J530" s="205">
        <v>2008</v>
      </c>
      <c r="K530" s="205" t="s">
        <v>184</v>
      </c>
      <c r="L530" s="210"/>
      <c r="M530" s="205" t="s">
        <v>649</v>
      </c>
      <c r="N530" s="222">
        <v>23.2</v>
      </c>
      <c r="O530" s="222"/>
      <c r="Q530" s="205">
        <v>10</v>
      </c>
      <c r="R530" s="106">
        <f t="shared" si="58"/>
        <v>0.18499999999999997</v>
      </c>
      <c r="S530" s="207">
        <f t="shared" ref="S530:S583" si="60">X530*R530</f>
        <v>14.614999999999998</v>
      </c>
      <c r="T530" s="207">
        <f t="shared" si="59"/>
        <v>8.5850000000000009</v>
      </c>
      <c r="U530" s="205">
        <v>11040</v>
      </c>
      <c r="V530" s="216"/>
      <c r="W530" s="207"/>
      <c r="X530" s="219">
        <f t="shared" si="57"/>
        <v>79</v>
      </c>
    </row>
    <row r="531" spans="1:24" s="205" customFormat="1" x14ac:dyDescent="0.25">
      <c r="A531" s="205" t="s">
        <v>1012</v>
      </c>
      <c r="B531" s="184" t="s">
        <v>1001</v>
      </c>
      <c r="E531" s="210"/>
      <c r="F531" s="210" t="s">
        <v>688</v>
      </c>
      <c r="G531" s="204" t="str">
        <f t="shared" si="56"/>
        <v>23/5/2008</v>
      </c>
      <c r="H531" s="205">
        <v>23</v>
      </c>
      <c r="I531" s="205">
        <v>5</v>
      </c>
      <c r="J531" s="205">
        <v>2008</v>
      </c>
      <c r="K531" s="205" t="s">
        <v>184</v>
      </c>
      <c r="L531" s="210"/>
      <c r="M531" s="205" t="s">
        <v>649</v>
      </c>
      <c r="N531" s="222">
        <v>23.2</v>
      </c>
      <c r="O531" s="222"/>
      <c r="Q531" s="205">
        <v>10</v>
      </c>
      <c r="R531" s="106">
        <f t="shared" si="58"/>
        <v>0.18499999999999997</v>
      </c>
      <c r="S531" s="207">
        <f t="shared" si="60"/>
        <v>14.614999999999998</v>
      </c>
      <c r="T531" s="207">
        <f t="shared" si="59"/>
        <v>8.5850000000000009</v>
      </c>
      <c r="U531" s="205">
        <v>11040</v>
      </c>
      <c r="V531" s="216"/>
      <c r="W531" s="207"/>
      <c r="X531" s="219">
        <f t="shared" si="57"/>
        <v>79</v>
      </c>
    </row>
    <row r="532" spans="1:24" s="205" customFormat="1" x14ac:dyDescent="0.25">
      <c r="A532" s="205" t="s">
        <v>1011</v>
      </c>
      <c r="B532" s="184" t="s">
        <v>1001</v>
      </c>
      <c r="E532" s="210"/>
      <c r="F532" s="210" t="s">
        <v>688</v>
      </c>
      <c r="G532" s="204" t="str">
        <f t="shared" si="56"/>
        <v>23/5/2008</v>
      </c>
      <c r="H532" s="205">
        <v>23</v>
      </c>
      <c r="I532" s="205">
        <v>5</v>
      </c>
      <c r="J532" s="205">
        <v>2008</v>
      </c>
      <c r="K532" s="205" t="s">
        <v>184</v>
      </c>
      <c r="L532" s="210"/>
      <c r="M532" s="205" t="s">
        <v>649</v>
      </c>
      <c r="N532" s="222">
        <v>23.2</v>
      </c>
      <c r="O532" s="222"/>
      <c r="Q532" s="205">
        <v>10</v>
      </c>
      <c r="R532" s="106">
        <f t="shared" si="58"/>
        <v>0.18499999999999997</v>
      </c>
      <c r="S532" s="207">
        <f t="shared" si="60"/>
        <v>14.614999999999998</v>
      </c>
      <c r="T532" s="207">
        <f t="shared" si="59"/>
        <v>8.5850000000000009</v>
      </c>
      <c r="U532" s="205">
        <v>11040</v>
      </c>
      <c r="V532" s="216"/>
      <c r="W532" s="207"/>
      <c r="X532" s="219">
        <f t="shared" si="57"/>
        <v>79</v>
      </c>
    </row>
    <row r="533" spans="1:24" s="205" customFormat="1" x14ac:dyDescent="0.25">
      <c r="A533" s="205" t="s">
        <v>1010</v>
      </c>
      <c r="B533" s="184" t="s">
        <v>1001</v>
      </c>
      <c r="E533" s="210"/>
      <c r="F533" s="210" t="s">
        <v>688</v>
      </c>
      <c r="G533" s="204" t="str">
        <f t="shared" si="56"/>
        <v>23/5/2008</v>
      </c>
      <c r="H533" s="205">
        <v>23</v>
      </c>
      <c r="I533" s="205">
        <v>5</v>
      </c>
      <c r="J533" s="205">
        <v>2008</v>
      </c>
      <c r="K533" s="205" t="s">
        <v>184</v>
      </c>
      <c r="L533" s="210"/>
      <c r="M533" s="205" t="s">
        <v>649</v>
      </c>
      <c r="N533" s="222">
        <v>23.2</v>
      </c>
      <c r="O533" s="222"/>
      <c r="Q533" s="205">
        <v>10</v>
      </c>
      <c r="R533" s="106">
        <f t="shared" si="58"/>
        <v>0.18499999999999997</v>
      </c>
      <c r="S533" s="207">
        <f t="shared" si="60"/>
        <v>14.614999999999998</v>
      </c>
      <c r="T533" s="207">
        <f t="shared" si="59"/>
        <v>8.5850000000000009</v>
      </c>
      <c r="U533" s="205">
        <v>11040</v>
      </c>
      <c r="V533" s="216"/>
      <c r="W533" s="207"/>
      <c r="X533" s="219">
        <f t="shared" si="57"/>
        <v>79</v>
      </c>
    </row>
    <row r="534" spans="1:24" s="205" customFormat="1" x14ac:dyDescent="0.25">
      <c r="A534" s="205" t="s">
        <v>1009</v>
      </c>
      <c r="B534" s="184" t="s">
        <v>1001</v>
      </c>
      <c r="E534" s="210"/>
      <c r="F534" s="210" t="s">
        <v>688</v>
      </c>
      <c r="G534" s="204" t="str">
        <f t="shared" si="56"/>
        <v>23/5/2008</v>
      </c>
      <c r="H534" s="205">
        <v>23</v>
      </c>
      <c r="I534" s="205">
        <v>5</v>
      </c>
      <c r="J534" s="205">
        <v>2008</v>
      </c>
      <c r="K534" s="205" t="s">
        <v>184</v>
      </c>
      <c r="L534" s="210"/>
      <c r="M534" s="205" t="s">
        <v>649</v>
      </c>
      <c r="N534" s="222">
        <v>23.2</v>
      </c>
      <c r="O534" s="222"/>
      <c r="Q534" s="205">
        <v>10</v>
      </c>
      <c r="R534" s="106">
        <f t="shared" si="58"/>
        <v>0.18499999999999997</v>
      </c>
      <c r="S534" s="207">
        <f t="shared" si="60"/>
        <v>14.614999999999998</v>
      </c>
      <c r="T534" s="207">
        <f t="shared" si="59"/>
        <v>8.5850000000000009</v>
      </c>
      <c r="U534" s="205">
        <v>11040</v>
      </c>
      <c r="V534" s="216"/>
      <c r="W534" s="207"/>
      <c r="X534" s="219">
        <f t="shared" si="57"/>
        <v>79</v>
      </c>
    </row>
    <row r="535" spans="1:24" s="205" customFormat="1" x14ac:dyDescent="0.25">
      <c r="A535" s="205" t="s">
        <v>1008</v>
      </c>
      <c r="B535" s="184" t="s">
        <v>1001</v>
      </c>
      <c r="E535" s="210"/>
      <c r="F535" s="210" t="s">
        <v>688</v>
      </c>
      <c r="G535" s="204" t="str">
        <f t="shared" si="56"/>
        <v>23/5/2008</v>
      </c>
      <c r="H535" s="205">
        <v>23</v>
      </c>
      <c r="I535" s="205">
        <v>5</v>
      </c>
      <c r="J535" s="205">
        <v>2008</v>
      </c>
      <c r="K535" s="205" t="s">
        <v>184</v>
      </c>
      <c r="L535" s="210"/>
      <c r="M535" s="205" t="s">
        <v>649</v>
      </c>
      <c r="N535" s="222">
        <v>23.2</v>
      </c>
      <c r="O535" s="222"/>
      <c r="Q535" s="205">
        <v>10</v>
      </c>
      <c r="R535" s="106">
        <f t="shared" si="58"/>
        <v>0.18499999999999997</v>
      </c>
      <c r="S535" s="207">
        <f t="shared" si="60"/>
        <v>14.614999999999998</v>
      </c>
      <c r="T535" s="207">
        <f t="shared" si="59"/>
        <v>8.5850000000000009</v>
      </c>
      <c r="U535" s="205">
        <v>11040</v>
      </c>
      <c r="V535" s="216"/>
      <c r="W535" s="207"/>
      <c r="X535" s="219">
        <f t="shared" si="57"/>
        <v>79</v>
      </c>
    </row>
    <row r="536" spans="1:24" s="205" customFormat="1" x14ac:dyDescent="0.25">
      <c r="A536" s="205" t="s">
        <v>1007</v>
      </c>
      <c r="B536" s="184" t="s">
        <v>1001</v>
      </c>
      <c r="E536" s="210"/>
      <c r="F536" s="210" t="s">
        <v>688</v>
      </c>
      <c r="G536" s="204" t="str">
        <f t="shared" si="56"/>
        <v>23/5/2008</v>
      </c>
      <c r="H536" s="205">
        <v>23</v>
      </c>
      <c r="I536" s="205">
        <v>5</v>
      </c>
      <c r="J536" s="205">
        <v>2008</v>
      </c>
      <c r="K536" s="205" t="s">
        <v>184</v>
      </c>
      <c r="L536" s="210"/>
      <c r="M536" s="205" t="s">
        <v>649</v>
      </c>
      <c r="N536" s="222">
        <v>23.2</v>
      </c>
      <c r="O536" s="222"/>
      <c r="Q536" s="205">
        <v>10</v>
      </c>
      <c r="R536" s="106">
        <f t="shared" si="58"/>
        <v>0.18499999999999997</v>
      </c>
      <c r="S536" s="207">
        <f t="shared" si="60"/>
        <v>14.614999999999998</v>
      </c>
      <c r="T536" s="207">
        <f t="shared" si="59"/>
        <v>8.5850000000000009</v>
      </c>
      <c r="U536" s="205">
        <v>11040</v>
      </c>
      <c r="V536" s="216"/>
      <c r="W536" s="207"/>
      <c r="X536" s="219">
        <f t="shared" si="57"/>
        <v>79</v>
      </c>
    </row>
    <row r="537" spans="1:24" s="205" customFormat="1" x14ac:dyDescent="0.25">
      <c r="A537" s="205" t="s">
        <v>1006</v>
      </c>
      <c r="B537" s="184" t="s">
        <v>1001</v>
      </c>
      <c r="E537" s="210"/>
      <c r="F537" s="210" t="s">
        <v>688</v>
      </c>
      <c r="G537" s="204" t="str">
        <f t="shared" si="56"/>
        <v>23/5/2008</v>
      </c>
      <c r="H537" s="205">
        <v>23</v>
      </c>
      <c r="I537" s="205">
        <v>5</v>
      </c>
      <c r="J537" s="205">
        <v>2008</v>
      </c>
      <c r="K537" s="205" t="s">
        <v>184</v>
      </c>
      <c r="L537" s="210"/>
      <c r="M537" s="205" t="s">
        <v>649</v>
      </c>
      <c r="N537" s="222">
        <v>23.2</v>
      </c>
      <c r="O537" s="222"/>
      <c r="Q537" s="205">
        <v>10</v>
      </c>
      <c r="R537" s="106">
        <f t="shared" si="58"/>
        <v>0.18499999999999997</v>
      </c>
      <c r="S537" s="207">
        <f t="shared" si="60"/>
        <v>14.614999999999998</v>
      </c>
      <c r="T537" s="207">
        <f t="shared" si="59"/>
        <v>8.5850000000000009</v>
      </c>
      <c r="U537" s="205">
        <v>11040</v>
      </c>
      <c r="V537" s="216"/>
      <c r="W537" s="207"/>
      <c r="X537" s="219">
        <f t="shared" si="57"/>
        <v>79</v>
      </c>
    </row>
    <row r="538" spans="1:24" s="205" customFormat="1" x14ac:dyDescent="0.25">
      <c r="A538" s="205" t="s">
        <v>1005</v>
      </c>
      <c r="B538" s="184" t="s">
        <v>1001</v>
      </c>
      <c r="E538" s="210"/>
      <c r="F538" s="210" t="s">
        <v>688</v>
      </c>
      <c r="G538" s="204" t="str">
        <f t="shared" si="56"/>
        <v>23/5/2008</v>
      </c>
      <c r="H538" s="205">
        <v>23</v>
      </c>
      <c r="I538" s="205">
        <v>5</v>
      </c>
      <c r="J538" s="205">
        <v>2008</v>
      </c>
      <c r="K538" s="205" t="s">
        <v>184</v>
      </c>
      <c r="L538" s="210"/>
      <c r="M538" s="205" t="s">
        <v>649</v>
      </c>
      <c r="N538" s="222">
        <v>23.2</v>
      </c>
      <c r="O538" s="222"/>
      <c r="Q538" s="205">
        <v>10</v>
      </c>
      <c r="R538" s="106">
        <f t="shared" si="58"/>
        <v>0.18499999999999997</v>
      </c>
      <c r="S538" s="207">
        <f t="shared" si="60"/>
        <v>14.614999999999998</v>
      </c>
      <c r="T538" s="207">
        <f t="shared" si="59"/>
        <v>8.5850000000000009</v>
      </c>
      <c r="U538" s="205">
        <v>11040</v>
      </c>
      <c r="V538" s="216"/>
      <c r="W538" s="207"/>
      <c r="X538" s="219">
        <f t="shared" si="57"/>
        <v>79</v>
      </c>
    </row>
    <row r="539" spans="1:24" s="205" customFormat="1" x14ac:dyDescent="0.25">
      <c r="A539" s="205" t="s">
        <v>1004</v>
      </c>
      <c r="B539" s="184" t="s">
        <v>1001</v>
      </c>
      <c r="E539" s="210"/>
      <c r="F539" s="210" t="s">
        <v>688</v>
      </c>
      <c r="G539" s="204" t="str">
        <f t="shared" si="56"/>
        <v>23/5/2008</v>
      </c>
      <c r="H539" s="205">
        <v>23</v>
      </c>
      <c r="I539" s="205">
        <v>5</v>
      </c>
      <c r="J539" s="205">
        <v>2008</v>
      </c>
      <c r="K539" s="205" t="s">
        <v>184</v>
      </c>
      <c r="L539" s="210"/>
      <c r="M539" s="205" t="s">
        <v>649</v>
      </c>
      <c r="N539" s="222">
        <v>23.2</v>
      </c>
      <c r="O539" s="222"/>
      <c r="Q539" s="205">
        <v>10</v>
      </c>
      <c r="R539" s="106">
        <f t="shared" si="58"/>
        <v>0.18499999999999997</v>
      </c>
      <c r="S539" s="207">
        <f t="shared" si="60"/>
        <v>14.614999999999998</v>
      </c>
      <c r="T539" s="207">
        <f t="shared" si="59"/>
        <v>8.5850000000000009</v>
      </c>
      <c r="U539" s="205">
        <v>11040</v>
      </c>
      <c r="V539" s="216"/>
      <c r="W539" s="207"/>
      <c r="X539" s="219">
        <f t="shared" si="57"/>
        <v>79</v>
      </c>
    </row>
    <row r="540" spans="1:24" s="205" customFormat="1" x14ac:dyDescent="0.25">
      <c r="A540" s="205" t="s">
        <v>1003</v>
      </c>
      <c r="B540" s="184" t="s">
        <v>1001</v>
      </c>
      <c r="E540" s="210"/>
      <c r="F540" s="210" t="s">
        <v>688</v>
      </c>
      <c r="G540" s="204" t="str">
        <f t="shared" si="56"/>
        <v>23/5/2008</v>
      </c>
      <c r="H540" s="205">
        <v>23</v>
      </c>
      <c r="I540" s="205">
        <v>5</v>
      </c>
      <c r="J540" s="205">
        <v>2008</v>
      </c>
      <c r="K540" s="205" t="s">
        <v>184</v>
      </c>
      <c r="L540" s="210"/>
      <c r="M540" s="205" t="s">
        <v>649</v>
      </c>
      <c r="N540" s="222">
        <v>23.2</v>
      </c>
      <c r="O540" s="222"/>
      <c r="Q540" s="205">
        <v>10</v>
      </c>
      <c r="R540" s="106">
        <f t="shared" si="58"/>
        <v>0.18499999999999997</v>
      </c>
      <c r="S540" s="207">
        <f t="shared" si="60"/>
        <v>14.614999999999998</v>
      </c>
      <c r="T540" s="207">
        <f t="shared" si="59"/>
        <v>8.5850000000000009</v>
      </c>
      <c r="U540" s="205">
        <v>11040</v>
      </c>
      <c r="V540" s="216"/>
      <c r="W540" s="207"/>
      <c r="X540" s="219">
        <f t="shared" si="57"/>
        <v>79</v>
      </c>
    </row>
    <row r="541" spans="1:24" s="205" customFormat="1" x14ac:dyDescent="0.25">
      <c r="A541" s="205" t="s">
        <v>1002</v>
      </c>
      <c r="B541" s="184" t="s">
        <v>1001</v>
      </c>
      <c r="E541" s="210"/>
      <c r="F541" s="210" t="s">
        <v>688</v>
      </c>
      <c r="G541" s="204" t="str">
        <f t="shared" si="56"/>
        <v>23/5/2008</v>
      </c>
      <c r="H541" s="205">
        <v>23</v>
      </c>
      <c r="I541" s="205">
        <v>5</v>
      </c>
      <c r="J541" s="205">
        <v>2008</v>
      </c>
      <c r="K541" s="205" t="s">
        <v>184</v>
      </c>
      <c r="L541" s="210"/>
      <c r="M541" s="205" t="s">
        <v>649</v>
      </c>
      <c r="N541" s="222">
        <v>23.2</v>
      </c>
      <c r="O541" s="222"/>
      <c r="Q541" s="205">
        <v>10</v>
      </c>
      <c r="R541" s="106">
        <f t="shared" si="58"/>
        <v>0.18499999999999997</v>
      </c>
      <c r="S541" s="207">
        <f t="shared" si="60"/>
        <v>14.614999999999998</v>
      </c>
      <c r="T541" s="207">
        <f t="shared" si="59"/>
        <v>8.5850000000000009</v>
      </c>
      <c r="U541" s="205">
        <v>11040</v>
      </c>
      <c r="V541" s="216"/>
      <c r="W541" s="207"/>
      <c r="X541" s="219">
        <f t="shared" si="57"/>
        <v>79</v>
      </c>
    </row>
    <row r="542" spans="1:24" s="205" customFormat="1" x14ac:dyDescent="0.25">
      <c r="A542" s="205" t="s">
        <v>1000</v>
      </c>
      <c r="B542" s="184" t="s">
        <v>999</v>
      </c>
      <c r="E542" s="210"/>
      <c r="F542" s="210"/>
      <c r="G542" s="204" t="str">
        <f t="shared" si="56"/>
        <v>23/5/2008</v>
      </c>
      <c r="H542" s="205">
        <v>23</v>
      </c>
      <c r="I542" s="205">
        <v>5</v>
      </c>
      <c r="J542" s="205">
        <v>2008</v>
      </c>
      <c r="K542" s="205" t="s">
        <v>184</v>
      </c>
      <c r="L542" s="210"/>
      <c r="M542" s="205" t="s">
        <v>649</v>
      </c>
      <c r="N542" s="222">
        <v>6960</v>
      </c>
      <c r="O542" s="222"/>
      <c r="Q542" s="205">
        <v>10</v>
      </c>
      <c r="R542" s="106">
        <f t="shared" si="58"/>
        <v>57.991666666666667</v>
      </c>
      <c r="S542" s="207">
        <f t="shared" si="60"/>
        <v>4581.3416666666672</v>
      </c>
      <c r="T542" s="207">
        <f t="shared" si="59"/>
        <v>2378.6583333333328</v>
      </c>
      <c r="U542" s="205">
        <v>11040</v>
      </c>
      <c r="V542" s="216"/>
      <c r="W542" s="207"/>
      <c r="X542" s="219">
        <f t="shared" si="57"/>
        <v>79</v>
      </c>
    </row>
    <row r="543" spans="1:24" s="205" customFormat="1" ht="31.5" x14ac:dyDescent="0.25">
      <c r="A543" s="205" t="s">
        <v>998</v>
      </c>
      <c r="B543" s="184" t="s">
        <v>993</v>
      </c>
      <c r="D543" s="205" t="s">
        <v>992</v>
      </c>
      <c r="E543" s="210"/>
      <c r="F543" s="210" t="s">
        <v>688</v>
      </c>
      <c r="G543" s="204" t="str">
        <f t="shared" si="56"/>
        <v>23/5/2008</v>
      </c>
      <c r="H543" s="205">
        <v>23</v>
      </c>
      <c r="I543" s="205">
        <v>5</v>
      </c>
      <c r="J543" s="205">
        <v>2008</v>
      </c>
      <c r="K543" s="205" t="s">
        <v>184</v>
      </c>
      <c r="L543" s="210"/>
      <c r="M543" s="205" t="s">
        <v>649</v>
      </c>
      <c r="N543" s="222">
        <v>1975.4755</v>
      </c>
      <c r="O543" s="222"/>
      <c r="Q543" s="205">
        <v>10</v>
      </c>
      <c r="R543" s="106">
        <f t="shared" si="58"/>
        <v>16.453962499999999</v>
      </c>
      <c r="S543" s="207">
        <f t="shared" si="60"/>
        <v>1299.8630375</v>
      </c>
      <c r="T543" s="207">
        <f t="shared" si="59"/>
        <v>675.61246249999999</v>
      </c>
      <c r="U543" s="205">
        <v>11040</v>
      </c>
      <c r="V543" s="216"/>
      <c r="W543" s="207"/>
      <c r="X543" s="219">
        <f t="shared" si="57"/>
        <v>79</v>
      </c>
    </row>
    <row r="544" spans="1:24" s="205" customFormat="1" ht="31.5" x14ac:dyDescent="0.25">
      <c r="A544" s="205" t="s">
        <v>997</v>
      </c>
      <c r="B544" s="184" t="s">
        <v>993</v>
      </c>
      <c r="D544" s="205" t="s">
        <v>992</v>
      </c>
      <c r="E544" s="210"/>
      <c r="F544" s="210" t="s">
        <v>688</v>
      </c>
      <c r="G544" s="204" t="str">
        <f t="shared" si="56"/>
        <v>23/5/2008</v>
      </c>
      <c r="H544" s="205">
        <v>23</v>
      </c>
      <c r="I544" s="205">
        <v>5</v>
      </c>
      <c r="J544" s="205">
        <v>2008</v>
      </c>
      <c r="K544" s="205" t="s">
        <v>184</v>
      </c>
      <c r="L544" s="210"/>
      <c r="M544" s="205" t="s">
        <v>649</v>
      </c>
      <c r="N544" s="222">
        <v>1975.4755</v>
      </c>
      <c r="O544" s="222"/>
      <c r="Q544" s="205">
        <v>10</v>
      </c>
      <c r="R544" s="106">
        <f t="shared" si="58"/>
        <v>16.453962499999999</v>
      </c>
      <c r="S544" s="207">
        <f t="shared" si="60"/>
        <v>1299.8630375</v>
      </c>
      <c r="T544" s="207">
        <f t="shared" si="59"/>
        <v>675.61246249999999</v>
      </c>
      <c r="U544" s="205">
        <v>11040</v>
      </c>
      <c r="V544" s="216"/>
      <c r="W544" s="207"/>
      <c r="X544" s="219">
        <f t="shared" si="57"/>
        <v>79</v>
      </c>
    </row>
    <row r="545" spans="1:24" s="205" customFormat="1" ht="31.5" x14ac:dyDescent="0.25">
      <c r="A545" s="205" t="s">
        <v>996</v>
      </c>
      <c r="B545" s="184" t="s">
        <v>993</v>
      </c>
      <c r="D545" s="205" t="s">
        <v>992</v>
      </c>
      <c r="E545" s="210"/>
      <c r="F545" s="210" t="s">
        <v>688</v>
      </c>
      <c r="G545" s="204" t="str">
        <f t="shared" si="56"/>
        <v>23/5/2008</v>
      </c>
      <c r="H545" s="205">
        <v>23</v>
      </c>
      <c r="I545" s="205">
        <v>5</v>
      </c>
      <c r="J545" s="205">
        <v>2008</v>
      </c>
      <c r="K545" s="205" t="s">
        <v>184</v>
      </c>
      <c r="L545" s="210"/>
      <c r="M545" s="205" t="s">
        <v>649</v>
      </c>
      <c r="N545" s="222">
        <v>1975.4755</v>
      </c>
      <c r="O545" s="222"/>
      <c r="Q545" s="205">
        <v>10</v>
      </c>
      <c r="R545" s="106">
        <f t="shared" si="58"/>
        <v>16.453962499999999</v>
      </c>
      <c r="S545" s="207">
        <f t="shared" si="60"/>
        <v>1299.8630375</v>
      </c>
      <c r="T545" s="207">
        <f t="shared" si="59"/>
        <v>675.61246249999999</v>
      </c>
      <c r="U545" s="205">
        <v>11040</v>
      </c>
      <c r="V545" s="216"/>
      <c r="W545" s="207"/>
      <c r="X545" s="219">
        <f t="shared" si="57"/>
        <v>79</v>
      </c>
    </row>
    <row r="546" spans="1:24" s="205" customFormat="1" ht="31.5" x14ac:dyDescent="0.25">
      <c r="A546" s="205" t="s">
        <v>995</v>
      </c>
      <c r="B546" s="184" t="s">
        <v>993</v>
      </c>
      <c r="D546" s="205" t="s">
        <v>992</v>
      </c>
      <c r="E546" s="210"/>
      <c r="F546" s="210" t="s">
        <v>688</v>
      </c>
      <c r="G546" s="204" t="str">
        <f t="shared" si="56"/>
        <v>23/5/2008</v>
      </c>
      <c r="H546" s="205">
        <v>23</v>
      </c>
      <c r="I546" s="205">
        <v>5</v>
      </c>
      <c r="J546" s="205">
        <v>2008</v>
      </c>
      <c r="K546" s="205" t="s">
        <v>184</v>
      </c>
      <c r="L546" s="210"/>
      <c r="M546" s="205" t="s">
        <v>649</v>
      </c>
      <c r="N546" s="222">
        <v>1975.4755</v>
      </c>
      <c r="O546" s="222"/>
      <c r="Q546" s="205">
        <v>10</v>
      </c>
      <c r="R546" s="106">
        <f t="shared" si="58"/>
        <v>16.453962499999999</v>
      </c>
      <c r="S546" s="207">
        <f t="shared" si="60"/>
        <v>1299.8630375</v>
      </c>
      <c r="T546" s="207">
        <f t="shared" si="59"/>
        <v>675.61246249999999</v>
      </c>
      <c r="U546" s="205">
        <v>11040</v>
      </c>
      <c r="V546" s="216"/>
      <c r="W546" s="207"/>
      <c r="X546" s="219">
        <f t="shared" si="57"/>
        <v>79</v>
      </c>
    </row>
    <row r="547" spans="1:24" s="205" customFormat="1" ht="31.5" x14ac:dyDescent="0.25">
      <c r="A547" s="205" t="s">
        <v>994</v>
      </c>
      <c r="B547" s="184" t="s">
        <v>993</v>
      </c>
      <c r="D547" s="205" t="s">
        <v>992</v>
      </c>
      <c r="E547" s="210"/>
      <c r="F547" s="210" t="s">
        <v>688</v>
      </c>
      <c r="G547" s="204" t="str">
        <f t="shared" si="56"/>
        <v>23/5/2008</v>
      </c>
      <c r="H547" s="205">
        <v>23</v>
      </c>
      <c r="I547" s="205">
        <v>5</v>
      </c>
      <c r="J547" s="205">
        <v>2008</v>
      </c>
      <c r="K547" s="205" t="s">
        <v>184</v>
      </c>
      <c r="L547" s="210"/>
      <c r="M547" s="205" t="s">
        <v>649</v>
      </c>
      <c r="N547" s="222">
        <v>1975.4755</v>
      </c>
      <c r="O547" s="222"/>
      <c r="Q547" s="205">
        <v>10</v>
      </c>
      <c r="R547" s="106">
        <f t="shared" si="58"/>
        <v>16.453962499999999</v>
      </c>
      <c r="S547" s="207">
        <f t="shared" si="60"/>
        <v>1299.8630375</v>
      </c>
      <c r="T547" s="207">
        <f t="shared" si="59"/>
        <v>675.61246249999999</v>
      </c>
      <c r="U547" s="205">
        <v>11040</v>
      </c>
      <c r="V547" s="216"/>
      <c r="W547" s="207"/>
      <c r="X547" s="219">
        <f t="shared" si="57"/>
        <v>79</v>
      </c>
    </row>
    <row r="548" spans="1:24" s="205" customFormat="1" x14ac:dyDescent="0.25">
      <c r="A548" s="205" t="s">
        <v>991</v>
      </c>
      <c r="B548" s="184" t="s">
        <v>986</v>
      </c>
      <c r="D548" s="205" t="s">
        <v>985</v>
      </c>
      <c r="E548" s="210"/>
      <c r="F548" s="210" t="s">
        <v>688</v>
      </c>
      <c r="G548" s="204" t="str">
        <f t="shared" si="56"/>
        <v>23/5/2008</v>
      </c>
      <c r="H548" s="205">
        <v>23</v>
      </c>
      <c r="I548" s="205">
        <v>5</v>
      </c>
      <c r="J548" s="205">
        <v>2008</v>
      </c>
      <c r="K548" s="205" t="s">
        <v>184</v>
      </c>
      <c r="L548" s="210"/>
      <c r="M548" s="205" t="s">
        <v>649</v>
      </c>
      <c r="N548" s="222">
        <v>4372.04</v>
      </c>
      <c r="O548" s="222"/>
      <c r="Q548" s="205">
        <v>10</v>
      </c>
      <c r="R548" s="106">
        <f t="shared" si="58"/>
        <v>36.425333333333334</v>
      </c>
      <c r="S548" s="207">
        <f t="shared" si="60"/>
        <v>2877.6013333333335</v>
      </c>
      <c r="T548" s="207">
        <f t="shared" si="59"/>
        <v>1494.4386666666664</v>
      </c>
      <c r="U548" s="205">
        <v>11040</v>
      </c>
      <c r="V548" s="216"/>
      <c r="W548" s="207"/>
      <c r="X548" s="219">
        <f t="shared" si="57"/>
        <v>79</v>
      </c>
    </row>
    <row r="549" spans="1:24" s="205" customFormat="1" x14ac:dyDescent="0.25">
      <c r="A549" s="205" t="s">
        <v>990</v>
      </c>
      <c r="B549" s="184" t="s">
        <v>986</v>
      </c>
      <c r="D549" s="205" t="s">
        <v>985</v>
      </c>
      <c r="E549" s="210"/>
      <c r="F549" s="210" t="s">
        <v>688</v>
      </c>
      <c r="G549" s="204" t="str">
        <f t="shared" si="56"/>
        <v>23/5/2008</v>
      </c>
      <c r="H549" s="205">
        <v>23</v>
      </c>
      <c r="I549" s="205">
        <v>5</v>
      </c>
      <c r="J549" s="205">
        <v>2008</v>
      </c>
      <c r="K549" s="205" t="s">
        <v>184</v>
      </c>
      <c r="L549" s="210"/>
      <c r="M549" s="205" t="s">
        <v>649</v>
      </c>
      <c r="N549" s="222">
        <v>4372.04</v>
      </c>
      <c r="O549" s="222"/>
      <c r="Q549" s="205">
        <v>10</v>
      </c>
      <c r="R549" s="106">
        <f t="shared" si="58"/>
        <v>36.425333333333334</v>
      </c>
      <c r="S549" s="207">
        <f t="shared" si="60"/>
        <v>2877.6013333333335</v>
      </c>
      <c r="T549" s="207">
        <f t="shared" si="59"/>
        <v>1494.4386666666664</v>
      </c>
      <c r="U549" s="205">
        <v>11040</v>
      </c>
      <c r="V549" s="216"/>
      <c r="W549" s="207"/>
      <c r="X549" s="219">
        <f t="shared" si="57"/>
        <v>79</v>
      </c>
    </row>
    <row r="550" spans="1:24" s="205" customFormat="1" x14ac:dyDescent="0.25">
      <c r="A550" s="205" t="s">
        <v>989</v>
      </c>
      <c r="B550" s="184" t="s">
        <v>986</v>
      </c>
      <c r="D550" s="205" t="s">
        <v>985</v>
      </c>
      <c r="E550" s="210"/>
      <c r="F550" s="210" t="s">
        <v>688</v>
      </c>
      <c r="G550" s="204" t="str">
        <f t="shared" si="56"/>
        <v>23/5/2008</v>
      </c>
      <c r="H550" s="205">
        <v>23</v>
      </c>
      <c r="I550" s="205">
        <v>5</v>
      </c>
      <c r="J550" s="205">
        <v>2008</v>
      </c>
      <c r="K550" s="205" t="s">
        <v>184</v>
      </c>
      <c r="L550" s="210"/>
      <c r="M550" s="205" t="s">
        <v>649</v>
      </c>
      <c r="N550" s="222">
        <v>4372.04</v>
      </c>
      <c r="O550" s="222"/>
      <c r="Q550" s="205">
        <v>10</v>
      </c>
      <c r="R550" s="106">
        <f t="shared" si="58"/>
        <v>36.425333333333334</v>
      </c>
      <c r="S550" s="207">
        <f t="shared" si="60"/>
        <v>2877.6013333333335</v>
      </c>
      <c r="T550" s="207">
        <f t="shared" si="59"/>
        <v>1494.4386666666664</v>
      </c>
      <c r="U550" s="205">
        <v>11040</v>
      </c>
      <c r="V550" s="216"/>
      <c r="W550" s="207"/>
      <c r="X550" s="219">
        <f t="shared" si="57"/>
        <v>79</v>
      </c>
    </row>
    <row r="551" spans="1:24" s="205" customFormat="1" x14ac:dyDescent="0.25">
      <c r="A551" s="205" t="s">
        <v>988</v>
      </c>
      <c r="B551" s="184" t="s">
        <v>986</v>
      </c>
      <c r="D551" s="205" t="s">
        <v>985</v>
      </c>
      <c r="E551" s="210"/>
      <c r="F551" s="210" t="s">
        <v>688</v>
      </c>
      <c r="G551" s="204" t="str">
        <f t="shared" si="56"/>
        <v>23/5/2008</v>
      </c>
      <c r="H551" s="205">
        <v>23</v>
      </c>
      <c r="I551" s="205">
        <v>5</v>
      </c>
      <c r="J551" s="205">
        <v>2008</v>
      </c>
      <c r="K551" s="205" t="s">
        <v>184</v>
      </c>
      <c r="L551" s="210"/>
      <c r="M551" s="205" t="s">
        <v>649</v>
      </c>
      <c r="N551" s="222">
        <v>4372.04</v>
      </c>
      <c r="O551" s="222"/>
      <c r="Q551" s="205">
        <v>10</v>
      </c>
      <c r="R551" s="106">
        <f t="shared" si="58"/>
        <v>36.425333333333334</v>
      </c>
      <c r="S551" s="207">
        <f t="shared" si="60"/>
        <v>2877.6013333333335</v>
      </c>
      <c r="T551" s="207">
        <f t="shared" si="59"/>
        <v>1494.4386666666664</v>
      </c>
      <c r="U551" s="205">
        <v>11040</v>
      </c>
      <c r="V551" s="216"/>
      <c r="W551" s="207"/>
      <c r="X551" s="219">
        <f t="shared" si="57"/>
        <v>79</v>
      </c>
    </row>
    <row r="552" spans="1:24" s="205" customFormat="1" x14ac:dyDescent="0.25">
      <c r="A552" s="205" t="s">
        <v>987</v>
      </c>
      <c r="B552" s="184" t="s">
        <v>986</v>
      </c>
      <c r="D552" s="205" t="s">
        <v>985</v>
      </c>
      <c r="E552" s="210"/>
      <c r="F552" s="210" t="s">
        <v>688</v>
      </c>
      <c r="G552" s="204" t="str">
        <f t="shared" ref="G552:G605" si="61">CONCATENATE(H552,"/",I552,"/",J552,)</f>
        <v>23/5/2008</v>
      </c>
      <c r="H552" s="205">
        <v>23</v>
      </c>
      <c r="I552" s="205">
        <v>5</v>
      </c>
      <c r="J552" s="205">
        <v>2008</v>
      </c>
      <c r="K552" s="205" t="s">
        <v>184</v>
      </c>
      <c r="L552" s="210"/>
      <c r="M552" s="205" t="s">
        <v>649</v>
      </c>
      <c r="N552" s="222">
        <v>4372.04</v>
      </c>
      <c r="O552" s="222"/>
      <c r="Q552" s="205">
        <v>10</v>
      </c>
      <c r="R552" s="106">
        <f t="shared" si="58"/>
        <v>36.425333333333334</v>
      </c>
      <c r="S552" s="207">
        <f t="shared" si="60"/>
        <v>2877.6013333333335</v>
      </c>
      <c r="T552" s="207">
        <f t="shared" si="59"/>
        <v>1494.4386666666664</v>
      </c>
      <c r="U552" s="205">
        <v>11040</v>
      </c>
      <c r="V552" s="216"/>
      <c r="W552" s="207"/>
      <c r="X552" s="219">
        <f t="shared" ref="X552:X605" si="62">IF((DATEDIF(G552,X$4,"m"))&gt;=120,120,(DATEDIF(G552,X$4,"m")))</f>
        <v>79</v>
      </c>
    </row>
    <row r="553" spans="1:24" s="205" customFormat="1" ht="31.5" x14ac:dyDescent="0.25">
      <c r="A553" s="205" t="s">
        <v>984</v>
      </c>
      <c r="B553" s="184" t="s">
        <v>2278</v>
      </c>
      <c r="E553" s="210"/>
      <c r="F553" s="210" t="s">
        <v>688</v>
      </c>
      <c r="G553" s="204" t="str">
        <f t="shared" si="61"/>
        <v>23/5/2008</v>
      </c>
      <c r="H553" s="205">
        <v>23</v>
      </c>
      <c r="I553" s="205">
        <v>5</v>
      </c>
      <c r="J553" s="205">
        <v>2008</v>
      </c>
      <c r="K553" s="205" t="s">
        <v>184</v>
      </c>
      <c r="L553" s="210"/>
      <c r="M553" s="205" t="s">
        <v>649</v>
      </c>
      <c r="N553" s="222">
        <v>1577.6</v>
      </c>
      <c r="O553" s="222" t="s">
        <v>981</v>
      </c>
      <c r="Q553" s="205">
        <v>10</v>
      </c>
      <c r="R553" s="106">
        <f t="shared" si="58"/>
        <v>13.138333333333334</v>
      </c>
      <c r="S553" s="207">
        <f t="shared" si="60"/>
        <v>1037.9283333333333</v>
      </c>
      <c r="T553" s="207">
        <f t="shared" si="59"/>
        <v>539.67166666666662</v>
      </c>
      <c r="U553" s="205">
        <v>11040</v>
      </c>
      <c r="V553" s="216"/>
      <c r="W553" s="207"/>
      <c r="X553" s="219">
        <f t="shared" si="62"/>
        <v>79</v>
      </c>
    </row>
    <row r="554" spans="1:24" s="205" customFormat="1" ht="31.5" x14ac:dyDescent="0.25">
      <c r="A554" s="205" t="s">
        <v>983</v>
      </c>
      <c r="B554" s="184" t="s">
        <v>2279</v>
      </c>
      <c r="E554" s="210"/>
      <c r="F554" s="210" t="s">
        <v>688</v>
      </c>
      <c r="G554" s="204" t="str">
        <f t="shared" si="61"/>
        <v>23/5/2008</v>
      </c>
      <c r="H554" s="205">
        <v>23</v>
      </c>
      <c r="I554" s="205">
        <v>5</v>
      </c>
      <c r="J554" s="205">
        <v>2008</v>
      </c>
      <c r="K554" s="205" t="s">
        <v>184</v>
      </c>
      <c r="L554" s="210"/>
      <c r="M554" s="205" t="s">
        <v>649</v>
      </c>
      <c r="N554" s="222">
        <v>1577.6</v>
      </c>
      <c r="O554" s="222" t="s">
        <v>981</v>
      </c>
      <c r="Q554" s="205">
        <v>10</v>
      </c>
      <c r="R554" s="106">
        <f t="shared" ref="R554:R607" si="63">(((N554)-1)/10)/12</f>
        <v>13.138333333333334</v>
      </c>
      <c r="S554" s="207">
        <f t="shared" si="60"/>
        <v>1037.9283333333333</v>
      </c>
      <c r="T554" s="207">
        <f t="shared" si="59"/>
        <v>539.67166666666662</v>
      </c>
      <c r="U554" s="205">
        <v>11040</v>
      </c>
      <c r="V554" s="216"/>
      <c r="W554" s="207"/>
      <c r="X554" s="219">
        <f t="shared" si="62"/>
        <v>79</v>
      </c>
    </row>
    <row r="555" spans="1:24" s="205" customFormat="1" ht="31.5" x14ac:dyDescent="0.25">
      <c r="A555" s="205" t="s">
        <v>982</v>
      </c>
      <c r="B555" s="184" t="s">
        <v>2280</v>
      </c>
      <c r="E555" s="210"/>
      <c r="F555" s="210" t="s">
        <v>688</v>
      </c>
      <c r="G555" s="204" t="str">
        <f t="shared" si="61"/>
        <v>23/5/2008</v>
      </c>
      <c r="H555" s="205">
        <v>23</v>
      </c>
      <c r="I555" s="205">
        <v>5</v>
      </c>
      <c r="J555" s="205">
        <v>2008</v>
      </c>
      <c r="K555" s="205" t="s">
        <v>184</v>
      </c>
      <c r="L555" s="210"/>
      <c r="M555" s="205" t="s">
        <v>649</v>
      </c>
      <c r="N555" s="222">
        <v>1577.6</v>
      </c>
      <c r="O555" s="222" t="s">
        <v>981</v>
      </c>
      <c r="Q555" s="205">
        <v>10</v>
      </c>
      <c r="R555" s="106">
        <f t="shared" si="63"/>
        <v>13.138333333333334</v>
      </c>
      <c r="S555" s="207">
        <f t="shared" si="60"/>
        <v>1037.9283333333333</v>
      </c>
      <c r="T555" s="207">
        <f t="shared" ref="T555:T608" si="64">N555-S555</f>
        <v>539.67166666666662</v>
      </c>
      <c r="U555" s="205">
        <v>11040</v>
      </c>
      <c r="V555" s="216"/>
      <c r="W555" s="207"/>
      <c r="X555" s="219">
        <f t="shared" si="62"/>
        <v>79</v>
      </c>
    </row>
    <row r="556" spans="1:24" s="205" customFormat="1" ht="31.5" x14ac:dyDescent="0.25">
      <c r="A556" s="205" t="s">
        <v>980</v>
      </c>
      <c r="B556" s="184" t="s">
        <v>2281</v>
      </c>
      <c r="E556" s="210"/>
      <c r="F556" s="210" t="s">
        <v>688</v>
      </c>
      <c r="G556" s="204" t="str">
        <f t="shared" si="61"/>
        <v>23/5/2008</v>
      </c>
      <c r="H556" s="205">
        <v>23</v>
      </c>
      <c r="I556" s="205">
        <v>5</v>
      </c>
      <c r="J556" s="205">
        <v>2008</v>
      </c>
      <c r="K556" s="205" t="s">
        <v>184</v>
      </c>
      <c r="L556" s="210"/>
      <c r="M556" s="205" t="s">
        <v>649</v>
      </c>
      <c r="N556" s="222">
        <v>1577.6</v>
      </c>
      <c r="O556" s="222"/>
      <c r="Q556" s="205">
        <v>10</v>
      </c>
      <c r="R556" s="106">
        <f t="shared" si="63"/>
        <v>13.138333333333334</v>
      </c>
      <c r="S556" s="207">
        <f t="shared" si="60"/>
        <v>1037.9283333333333</v>
      </c>
      <c r="T556" s="207">
        <f t="shared" si="64"/>
        <v>539.67166666666662</v>
      </c>
      <c r="U556" s="205">
        <v>11040</v>
      </c>
      <c r="V556" s="216"/>
      <c r="W556" s="207"/>
      <c r="X556" s="219">
        <f t="shared" si="62"/>
        <v>79</v>
      </c>
    </row>
    <row r="557" spans="1:24" s="205" customFormat="1" ht="31.5" x14ac:dyDescent="0.25">
      <c r="A557" s="205" t="s">
        <v>979</v>
      </c>
      <c r="B557" s="184" t="s">
        <v>2282</v>
      </c>
      <c r="E557" s="210"/>
      <c r="F557" s="210" t="s">
        <v>688</v>
      </c>
      <c r="G557" s="204" t="str">
        <f t="shared" si="61"/>
        <v>23/5/2008</v>
      </c>
      <c r="H557" s="205">
        <v>23</v>
      </c>
      <c r="I557" s="205">
        <v>5</v>
      </c>
      <c r="J557" s="205">
        <v>2008</v>
      </c>
      <c r="K557" s="205" t="s">
        <v>184</v>
      </c>
      <c r="L557" s="210"/>
      <c r="M557" s="205" t="s">
        <v>649</v>
      </c>
      <c r="N557" s="222">
        <v>1577.6</v>
      </c>
      <c r="O557" s="222"/>
      <c r="Q557" s="205">
        <v>10</v>
      </c>
      <c r="R557" s="106">
        <f t="shared" si="63"/>
        <v>13.138333333333334</v>
      </c>
      <c r="S557" s="207">
        <f t="shared" si="60"/>
        <v>1037.9283333333333</v>
      </c>
      <c r="T557" s="207">
        <f t="shared" si="64"/>
        <v>539.67166666666662</v>
      </c>
      <c r="U557" s="205">
        <v>11040</v>
      </c>
      <c r="V557" s="216"/>
      <c r="W557" s="207"/>
      <c r="X557" s="219">
        <f t="shared" si="62"/>
        <v>79</v>
      </c>
    </row>
    <row r="558" spans="1:24" s="205" customFormat="1" ht="31.5" x14ac:dyDescent="0.25">
      <c r="A558" s="205" t="s">
        <v>978</v>
      </c>
      <c r="B558" s="184" t="s">
        <v>974</v>
      </c>
      <c r="E558" s="210"/>
      <c r="F558" s="210" t="s">
        <v>688</v>
      </c>
      <c r="G558" s="204" t="str">
        <f t="shared" si="61"/>
        <v>23/5/2008</v>
      </c>
      <c r="H558" s="205">
        <v>23</v>
      </c>
      <c r="I558" s="205">
        <v>5</v>
      </c>
      <c r="J558" s="205">
        <v>2008</v>
      </c>
      <c r="K558" s="205" t="s">
        <v>184</v>
      </c>
      <c r="L558" s="210"/>
      <c r="M558" s="205" t="s">
        <v>649</v>
      </c>
      <c r="N558" s="222">
        <v>1577.6</v>
      </c>
      <c r="O558" s="222"/>
      <c r="Q558" s="205">
        <v>10</v>
      </c>
      <c r="R558" s="106">
        <f t="shared" si="63"/>
        <v>13.138333333333334</v>
      </c>
      <c r="S558" s="207">
        <f t="shared" si="60"/>
        <v>1037.9283333333333</v>
      </c>
      <c r="T558" s="207">
        <f t="shared" si="64"/>
        <v>539.67166666666662</v>
      </c>
      <c r="U558" s="205">
        <v>11040</v>
      </c>
      <c r="V558" s="216"/>
      <c r="W558" s="207"/>
      <c r="X558" s="219">
        <f t="shared" si="62"/>
        <v>79</v>
      </c>
    </row>
    <row r="559" spans="1:24" s="205" customFormat="1" ht="31.5" x14ac:dyDescent="0.25">
      <c r="A559" s="205" t="s">
        <v>977</v>
      </c>
      <c r="B559" s="184" t="s">
        <v>974</v>
      </c>
      <c r="E559" s="210"/>
      <c r="F559" s="210" t="s">
        <v>688</v>
      </c>
      <c r="G559" s="204" t="str">
        <f t="shared" si="61"/>
        <v>23/5/2008</v>
      </c>
      <c r="H559" s="205">
        <v>23</v>
      </c>
      <c r="I559" s="205">
        <v>5</v>
      </c>
      <c r="J559" s="205">
        <v>2008</v>
      </c>
      <c r="K559" s="205" t="s">
        <v>184</v>
      </c>
      <c r="L559" s="210"/>
      <c r="M559" s="205" t="s">
        <v>649</v>
      </c>
      <c r="N559" s="222">
        <v>1577.6</v>
      </c>
      <c r="O559" s="222"/>
      <c r="Q559" s="205">
        <v>10</v>
      </c>
      <c r="R559" s="106">
        <f t="shared" si="63"/>
        <v>13.138333333333334</v>
      </c>
      <c r="S559" s="207">
        <f t="shared" si="60"/>
        <v>1037.9283333333333</v>
      </c>
      <c r="T559" s="207">
        <f t="shared" si="64"/>
        <v>539.67166666666662</v>
      </c>
      <c r="U559" s="205">
        <v>11040</v>
      </c>
      <c r="V559" s="216"/>
      <c r="W559" s="207"/>
      <c r="X559" s="219">
        <f t="shared" si="62"/>
        <v>79</v>
      </c>
    </row>
    <row r="560" spans="1:24" s="205" customFormat="1" ht="31.5" x14ac:dyDescent="0.25">
      <c r="A560" s="205" t="s">
        <v>976</v>
      </c>
      <c r="B560" s="184" t="s">
        <v>974</v>
      </c>
      <c r="E560" s="210"/>
      <c r="F560" s="210" t="s">
        <v>688</v>
      </c>
      <c r="G560" s="204" t="str">
        <f t="shared" si="61"/>
        <v>23/5/2008</v>
      </c>
      <c r="H560" s="205">
        <v>23</v>
      </c>
      <c r="I560" s="205">
        <v>5</v>
      </c>
      <c r="J560" s="205">
        <v>2008</v>
      </c>
      <c r="K560" s="205" t="s">
        <v>184</v>
      </c>
      <c r="L560" s="210"/>
      <c r="M560" s="205" t="s">
        <v>649</v>
      </c>
      <c r="N560" s="222">
        <v>1577.6</v>
      </c>
      <c r="O560" s="222"/>
      <c r="Q560" s="205">
        <v>10</v>
      </c>
      <c r="R560" s="106">
        <f t="shared" si="63"/>
        <v>13.138333333333334</v>
      </c>
      <c r="S560" s="207">
        <f t="shared" si="60"/>
        <v>1037.9283333333333</v>
      </c>
      <c r="T560" s="207">
        <f t="shared" si="64"/>
        <v>539.67166666666662</v>
      </c>
      <c r="U560" s="205">
        <v>11040</v>
      </c>
      <c r="V560" s="216"/>
      <c r="W560" s="207"/>
      <c r="X560" s="219">
        <f t="shared" si="62"/>
        <v>79</v>
      </c>
    </row>
    <row r="561" spans="1:24" s="205" customFormat="1" ht="31.5" x14ac:dyDescent="0.25">
      <c r="A561" s="205" t="s">
        <v>975</v>
      </c>
      <c r="B561" s="184" t="s">
        <v>974</v>
      </c>
      <c r="E561" s="210"/>
      <c r="F561" s="210" t="s">
        <v>688</v>
      </c>
      <c r="G561" s="204" t="str">
        <f t="shared" si="61"/>
        <v>23/5/2008</v>
      </c>
      <c r="H561" s="205">
        <v>23</v>
      </c>
      <c r="I561" s="205">
        <v>5</v>
      </c>
      <c r="J561" s="205">
        <v>2008</v>
      </c>
      <c r="K561" s="205" t="s">
        <v>184</v>
      </c>
      <c r="L561" s="210"/>
      <c r="M561" s="205" t="s">
        <v>649</v>
      </c>
      <c r="N561" s="222">
        <v>1577.6</v>
      </c>
      <c r="O561" s="222"/>
      <c r="Q561" s="205">
        <v>10</v>
      </c>
      <c r="R561" s="106">
        <f t="shared" si="63"/>
        <v>13.138333333333334</v>
      </c>
      <c r="S561" s="207">
        <f t="shared" si="60"/>
        <v>1037.9283333333333</v>
      </c>
      <c r="T561" s="207">
        <f t="shared" si="64"/>
        <v>539.67166666666662</v>
      </c>
      <c r="U561" s="205">
        <v>11040</v>
      </c>
      <c r="V561" s="216"/>
      <c r="W561" s="207"/>
      <c r="X561" s="219">
        <f t="shared" si="62"/>
        <v>79</v>
      </c>
    </row>
    <row r="562" spans="1:24" s="205" customFormat="1" ht="31.5" x14ac:dyDescent="0.25">
      <c r="A562" s="205" t="s">
        <v>973</v>
      </c>
      <c r="B562" s="184" t="s">
        <v>2283</v>
      </c>
      <c r="D562" s="205" t="s">
        <v>954</v>
      </c>
      <c r="E562" s="210"/>
      <c r="F562" s="210" t="s">
        <v>688</v>
      </c>
      <c r="G562" s="204" t="str">
        <f t="shared" si="61"/>
        <v>23/5/2008</v>
      </c>
      <c r="H562" s="205">
        <v>23</v>
      </c>
      <c r="I562" s="205">
        <v>5</v>
      </c>
      <c r="J562" s="205">
        <v>2008</v>
      </c>
      <c r="K562" s="205" t="s">
        <v>184</v>
      </c>
      <c r="L562" s="210"/>
      <c r="M562" s="205" t="s">
        <v>649</v>
      </c>
      <c r="N562" s="222">
        <v>3622.68</v>
      </c>
      <c r="O562" s="222"/>
      <c r="Q562" s="205">
        <v>10</v>
      </c>
      <c r="R562" s="106">
        <f t="shared" si="63"/>
        <v>30.180666666666667</v>
      </c>
      <c r="S562" s="207">
        <f t="shared" si="60"/>
        <v>2384.2726666666667</v>
      </c>
      <c r="T562" s="207">
        <f t="shared" si="64"/>
        <v>1238.4073333333331</v>
      </c>
      <c r="U562" s="205">
        <v>11040</v>
      </c>
      <c r="V562" s="216"/>
      <c r="W562" s="207"/>
      <c r="X562" s="219">
        <f t="shared" si="62"/>
        <v>79</v>
      </c>
    </row>
    <row r="563" spans="1:24" s="205" customFormat="1" ht="31.5" x14ac:dyDescent="0.25">
      <c r="A563" s="205" t="s">
        <v>972</v>
      </c>
      <c r="B563" s="184" t="s">
        <v>955</v>
      </c>
      <c r="D563" s="205" t="s">
        <v>954</v>
      </c>
      <c r="E563" s="210"/>
      <c r="F563" s="210" t="s">
        <v>688</v>
      </c>
      <c r="G563" s="204" t="str">
        <f t="shared" si="61"/>
        <v>23/5/2008</v>
      </c>
      <c r="H563" s="205">
        <v>23</v>
      </c>
      <c r="I563" s="205">
        <v>5</v>
      </c>
      <c r="J563" s="205">
        <v>2008</v>
      </c>
      <c r="K563" s="205" t="s">
        <v>184</v>
      </c>
      <c r="L563" s="210"/>
      <c r="M563" s="205" t="s">
        <v>649</v>
      </c>
      <c r="N563" s="222">
        <v>3622.68</v>
      </c>
      <c r="O563" s="222"/>
      <c r="Q563" s="205">
        <v>10</v>
      </c>
      <c r="R563" s="106">
        <f t="shared" si="63"/>
        <v>30.180666666666667</v>
      </c>
      <c r="S563" s="207">
        <f t="shared" si="60"/>
        <v>2384.2726666666667</v>
      </c>
      <c r="T563" s="207">
        <f t="shared" si="64"/>
        <v>1238.4073333333331</v>
      </c>
      <c r="U563" s="205">
        <v>11040</v>
      </c>
      <c r="V563" s="216"/>
      <c r="W563" s="207"/>
      <c r="X563" s="219">
        <f t="shared" si="62"/>
        <v>79</v>
      </c>
    </row>
    <row r="564" spans="1:24" s="205" customFormat="1" ht="31.5" x14ac:dyDescent="0.25">
      <c r="A564" s="205" t="s">
        <v>971</v>
      </c>
      <c r="B564" s="184" t="s">
        <v>955</v>
      </c>
      <c r="D564" s="205" t="s">
        <v>954</v>
      </c>
      <c r="E564" s="210"/>
      <c r="F564" s="210" t="s">
        <v>688</v>
      </c>
      <c r="G564" s="204" t="str">
        <f t="shared" si="61"/>
        <v>23/5/2008</v>
      </c>
      <c r="H564" s="205">
        <v>23</v>
      </c>
      <c r="I564" s="205">
        <v>5</v>
      </c>
      <c r="J564" s="205">
        <v>2008</v>
      </c>
      <c r="K564" s="205" t="s">
        <v>184</v>
      </c>
      <c r="L564" s="210"/>
      <c r="M564" s="205" t="s">
        <v>649</v>
      </c>
      <c r="N564" s="222">
        <v>3622.68</v>
      </c>
      <c r="O564" s="222"/>
      <c r="Q564" s="205">
        <v>10</v>
      </c>
      <c r="R564" s="106">
        <f t="shared" si="63"/>
        <v>30.180666666666667</v>
      </c>
      <c r="S564" s="207">
        <f t="shared" si="60"/>
        <v>2384.2726666666667</v>
      </c>
      <c r="T564" s="207">
        <f t="shared" si="64"/>
        <v>1238.4073333333331</v>
      </c>
      <c r="U564" s="205">
        <v>11040</v>
      </c>
      <c r="V564" s="216"/>
      <c r="W564" s="207"/>
      <c r="X564" s="219">
        <f t="shared" si="62"/>
        <v>79</v>
      </c>
    </row>
    <row r="565" spans="1:24" s="205" customFormat="1" ht="31.5" x14ac:dyDescent="0.25">
      <c r="A565" s="205" t="s">
        <v>970</v>
      </c>
      <c r="B565" s="184" t="s">
        <v>955</v>
      </c>
      <c r="D565" s="205" t="s">
        <v>954</v>
      </c>
      <c r="E565" s="210"/>
      <c r="F565" s="210" t="s">
        <v>688</v>
      </c>
      <c r="G565" s="204" t="str">
        <f t="shared" si="61"/>
        <v>23/5/2008</v>
      </c>
      <c r="H565" s="205">
        <v>23</v>
      </c>
      <c r="I565" s="205">
        <v>5</v>
      </c>
      <c r="J565" s="205">
        <v>2008</v>
      </c>
      <c r="K565" s="205" t="s">
        <v>184</v>
      </c>
      <c r="L565" s="210"/>
      <c r="M565" s="205" t="s">
        <v>649</v>
      </c>
      <c r="N565" s="222">
        <v>3622.68</v>
      </c>
      <c r="O565" s="222"/>
      <c r="Q565" s="205">
        <v>10</v>
      </c>
      <c r="R565" s="106">
        <f t="shared" si="63"/>
        <v>30.180666666666667</v>
      </c>
      <c r="S565" s="207">
        <f t="shared" si="60"/>
        <v>2384.2726666666667</v>
      </c>
      <c r="T565" s="207">
        <f t="shared" si="64"/>
        <v>1238.4073333333331</v>
      </c>
      <c r="U565" s="205">
        <v>11040</v>
      </c>
      <c r="V565" s="216"/>
      <c r="W565" s="207"/>
      <c r="X565" s="219">
        <f t="shared" si="62"/>
        <v>79</v>
      </c>
    </row>
    <row r="566" spans="1:24" s="205" customFormat="1" ht="31.5" x14ac:dyDescent="0.25">
      <c r="A566" s="205" t="s">
        <v>969</v>
      </c>
      <c r="B566" s="184" t="s">
        <v>955</v>
      </c>
      <c r="D566" s="205" t="s">
        <v>954</v>
      </c>
      <c r="E566" s="210"/>
      <c r="F566" s="210" t="s">
        <v>688</v>
      </c>
      <c r="G566" s="204" t="str">
        <f t="shared" si="61"/>
        <v>23/5/2008</v>
      </c>
      <c r="H566" s="205">
        <v>23</v>
      </c>
      <c r="I566" s="205">
        <v>5</v>
      </c>
      <c r="J566" s="205">
        <v>2008</v>
      </c>
      <c r="K566" s="205" t="s">
        <v>184</v>
      </c>
      <c r="L566" s="210"/>
      <c r="M566" s="205" t="s">
        <v>649</v>
      </c>
      <c r="N566" s="222">
        <v>3622.68</v>
      </c>
      <c r="O566" s="222"/>
      <c r="Q566" s="205">
        <v>10</v>
      </c>
      <c r="R566" s="106">
        <f t="shared" si="63"/>
        <v>30.180666666666667</v>
      </c>
      <c r="S566" s="207">
        <f t="shared" si="60"/>
        <v>2384.2726666666667</v>
      </c>
      <c r="T566" s="207">
        <f t="shared" si="64"/>
        <v>1238.4073333333331</v>
      </c>
      <c r="U566" s="205">
        <v>11040</v>
      </c>
      <c r="V566" s="216"/>
      <c r="W566" s="207"/>
      <c r="X566" s="219">
        <f t="shared" si="62"/>
        <v>79</v>
      </c>
    </row>
    <row r="567" spans="1:24" s="205" customFormat="1" ht="31.5" x14ac:dyDescent="0.25">
      <c r="A567" s="205" t="s">
        <v>968</v>
      </c>
      <c r="B567" s="184" t="s">
        <v>955</v>
      </c>
      <c r="D567" s="205" t="s">
        <v>954</v>
      </c>
      <c r="E567" s="210"/>
      <c r="F567" s="210" t="s">
        <v>688</v>
      </c>
      <c r="G567" s="204" t="str">
        <f t="shared" si="61"/>
        <v>23/5/2008</v>
      </c>
      <c r="H567" s="205">
        <v>23</v>
      </c>
      <c r="I567" s="205">
        <v>5</v>
      </c>
      <c r="J567" s="205">
        <v>2008</v>
      </c>
      <c r="K567" s="205" t="s">
        <v>184</v>
      </c>
      <c r="L567" s="210"/>
      <c r="M567" s="205" t="s">
        <v>649</v>
      </c>
      <c r="N567" s="222">
        <v>3622.68</v>
      </c>
      <c r="O567" s="222"/>
      <c r="Q567" s="205">
        <v>10</v>
      </c>
      <c r="R567" s="106">
        <f t="shared" si="63"/>
        <v>30.180666666666667</v>
      </c>
      <c r="S567" s="207">
        <f t="shared" si="60"/>
        <v>2384.2726666666667</v>
      </c>
      <c r="T567" s="207">
        <f t="shared" si="64"/>
        <v>1238.4073333333331</v>
      </c>
      <c r="U567" s="205">
        <v>11040</v>
      </c>
      <c r="V567" s="216"/>
      <c r="W567" s="207"/>
      <c r="X567" s="219">
        <f t="shared" si="62"/>
        <v>79</v>
      </c>
    </row>
    <row r="568" spans="1:24" s="205" customFormat="1" ht="31.5" x14ac:dyDescent="0.25">
      <c r="A568" s="205" t="s">
        <v>967</v>
      </c>
      <c r="B568" s="184" t="s">
        <v>955</v>
      </c>
      <c r="D568" s="205" t="s">
        <v>954</v>
      </c>
      <c r="E568" s="210"/>
      <c r="F568" s="210" t="s">
        <v>688</v>
      </c>
      <c r="G568" s="204" t="str">
        <f t="shared" si="61"/>
        <v>23/5/2008</v>
      </c>
      <c r="H568" s="205">
        <v>23</v>
      </c>
      <c r="I568" s="205">
        <v>5</v>
      </c>
      <c r="J568" s="205">
        <v>2008</v>
      </c>
      <c r="K568" s="205" t="s">
        <v>184</v>
      </c>
      <c r="L568" s="210"/>
      <c r="M568" s="205" t="s">
        <v>649</v>
      </c>
      <c r="N568" s="222">
        <v>3622.68</v>
      </c>
      <c r="O568" s="222"/>
      <c r="Q568" s="205">
        <v>10</v>
      </c>
      <c r="R568" s="106">
        <f t="shared" si="63"/>
        <v>30.180666666666667</v>
      </c>
      <c r="S568" s="207">
        <f t="shared" si="60"/>
        <v>2384.2726666666667</v>
      </c>
      <c r="T568" s="207">
        <f t="shared" si="64"/>
        <v>1238.4073333333331</v>
      </c>
      <c r="U568" s="205">
        <v>11040</v>
      </c>
      <c r="V568" s="216"/>
      <c r="W568" s="207"/>
      <c r="X568" s="219">
        <f t="shared" si="62"/>
        <v>79</v>
      </c>
    </row>
    <row r="569" spans="1:24" s="205" customFormat="1" ht="31.5" x14ac:dyDescent="0.25">
      <c r="A569" s="205" t="s">
        <v>966</v>
      </c>
      <c r="B569" s="184" t="s">
        <v>955</v>
      </c>
      <c r="D569" s="205" t="s">
        <v>954</v>
      </c>
      <c r="E569" s="210"/>
      <c r="F569" s="210" t="s">
        <v>688</v>
      </c>
      <c r="G569" s="204" t="str">
        <f t="shared" si="61"/>
        <v>23/5/2008</v>
      </c>
      <c r="H569" s="205">
        <v>23</v>
      </c>
      <c r="I569" s="205">
        <v>5</v>
      </c>
      <c r="J569" s="205">
        <v>2008</v>
      </c>
      <c r="K569" s="205" t="s">
        <v>184</v>
      </c>
      <c r="L569" s="210"/>
      <c r="M569" s="205" t="s">
        <v>649</v>
      </c>
      <c r="N569" s="222">
        <v>3622.68</v>
      </c>
      <c r="O569" s="222"/>
      <c r="Q569" s="205">
        <v>10</v>
      </c>
      <c r="R569" s="106">
        <f t="shared" si="63"/>
        <v>30.180666666666667</v>
      </c>
      <c r="S569" s="207">
        <f t="shared" si="60"/>
        <v>2384.2726666666667</v>
      </c>
      <c r="T569" s="207">
        <f t="shared" si="64"/>
        <v>1238.4073333333331</v>
      </c>
      <c r="U569" s="205">
        <v>11040</v>
      </c>
      <c r="V569" s="216"/>
      <c r="W569" s="207"/>
      <c r="X569" s="219">
        <f t="shared" si="62"/>
        <v>79</v>
      </c>
    </row>
    <row r="570" spans="1:24" s="205" customFormat="1" ht="31.5" x14ac:dyDescent="0.25">
      <c r="A570" s="205" t="s">
        <v>965</v>
      </c>
      <c r="B570" s="184" t="s">
        <v>2284</v>
      </c>
      <c r="D570" s="205" t="s">
        <v>954</v>
      </c>
      <c r="E570" s="210"/>
      <c r="F570" s="210" t="s">
        <v>688</v>
      </c>
      <c r="G570" s="204" t="str">
        <f t="shared" si="61"/>
        <v>23/5/2008</v>
      </c>
      <c r="H570" s="205">
        <v>23</v>
      </c>
      <c r="I570" s="205">
        <v>5</v>
      </c>
      <c r="J570" s="205">
        <v>2008</v>
      </c>
      <c r="K570" s="205" t="s">
        <v>184</v>
      </c>
      <c r="L570" s="210"/>
      <c r="M570" s="205" t="s">
        <v>649</v>
      </c>
      <c r="N570" s="222">
        <v>3622.68</v>
      </c>
      <c r="O570" s="222"/>
      <c r="Q570" s="205">
        <v>10</v>
      </c>
      <c r="R570" s="106">
        <f t="shared" si="63"/>
        <v>30.180666666666667</v>
      </c>
      <c r="S570" s="207">
        <f t="shared" si="60"/>
        <v>2384.2726666666667</v>
      </c>
      <c r="T570" s="207">
        <f t="shared" si="64"/>
        <v>1238.4073333333331</v>
      </c>
      <c r="U570" s="205">
        <v>11040</v>
      </c>
      <c r="V570" s="216"/>
      <c r="W570" s="207"/>
      <c r="X570" s="219">
        <f t="shared" si="62"/>
        <v>79</v>
      </c>
    </row>
    <row r="571" spans="1:24" s="205" customFormat="1" ht="31.5" x14ac:dyDescent="0.25">
      <c r="A571" s="205" t="s">
        <v>964</v>
      </c>
      <c r="B571" s="184" t="s">
        <v>2285</v>
      </c>
      <c r="D571" s="205" t="s">
        <v>954</v>
      </c>
      <c r="E571" s="210"/>
      <c r="F571" s="210" t="s">
        <v>688</v>
      </c>
      <c r="G571" s="204" t="str">
        <f t="shared" si="61"/>
        <v>23/5/2008</v>
      </c>
      <c r="H571" s="205">
        <v>23</v>
      </c>
      <c r="I571" s="205">
        <v>5</v>
      </c>
      <c r="J571" s="205">
        <v>2008</v>
      </c>
      <c r="K571" s="205" t="s">
        <v>184</v>
      </c>
      <c r="L571" s="210"/>
      <c r="M571" s="205" t="s">
        <v>649</v>
      </c>
      <c r="N571" s="222">
        <v>3622.68</v>
      </c>
      <c r="O571" s="222"/>
      <c r="Q571" s="205">
        <v>10</v>
      </c>
      <c r="R571" s="106">
        <f t="shared" si="63"/>
        <v>30.180666666666667</v>
      </c>
      <c r="S571" s="207">
        <f t="shared" si="60"/>
        <v>2384.2726666666667</v>
      </c>
      <c r="T571" s="207">
        <f t="shared" si="64"/>
        <v>1238.4073333333331</v>
      </c>
      <c r="U571" s="205">
        <v>11040</v>
      </c>
      <c r="V571" s="216"/>
      <c r="W571" s="207"/>
      <c r="X571" s="219">
        <f t="shared" si="62"/>
        <v>79</v>
      </c>
    </row>
    <row r="572" spans="1:24" s="205" customFormat="1" ht="31.5" x14ac:dyDescent="0.25">
      <c r="A572" s="205" t="s">
        <v>963</v>
      </c>
      <c r="B572" s="184" t="s">
        <v>955</v>
      </c>
      <c r="D572" s="205" t="s">
        <v>954</v>
      </c>
      <c r="E572" s="210"/>
      <c r="F572" s="210" t="s">
        <v>688</v>
      </c>
      <c r="G572" s="204" t="str">
        <f t="shared" si="61"/>
        <v>23/5/2008</v>
      </c>
      <c r="H572" s="205">
        <v>23</v>
      </c>
      <c r="I572" s="205">
        <v>5</v>
      </c>
      <c r="J572" s="205">
        <v>2008</v>
      </c>
      <c r="K572" s="205" t="s">
        <v>184</v>
      </c>
      <c r="L572" s="210"/>
      <c r="M572" s="205" t="s">
        <v>649</v>
      </c>
      <c r="N572" s="222">
        <v>3622.68</v>
      </c>
      <c r="O572" s="222"/>
      <c r="Q572" s="205">
        <v>10</v>
      </c>
      <c r="R572" s="106">
        <f t="shared" si="63"/>
        <v>30.180666666666667</v>
      </c>
      <c r="S572" s="207">
        <f t="shared" si="60"/>
        <v>2384.2726666666667</v>
      </c>
      <c r="T572" s="207">
        <f t="shared" si="64"/>
        <v>1238.4073333333331</v>
      </c>
      <c r="U572" s="205">
        <v>11040</v>
      </c>
      <c r="V572" s="216"/>
      <c r="W572" s="207"/>
      <c r="X572" s="219">
        <f t="shared" si="62"/>
        <v>79</v>
      </c>
    </row>
    <row r="573" spans="1:24" s="205" customFormat="1" ht="31.5" x14ac:dyDescent="0.25">
      <c r="A573" s="205" t="s">
        <v>962</v>
      </c>
      <c r="B573" s="184" t="s">
        <v>955</v>
      </c>
      <c r="D573" s="205" t="s">
        <v>954</v>
      </c>
      <c r="E573" s="210"/>
      <c r="F573" s="210" t="s">
        <v>688</v>
      </c>
      <c r="G573" s="204" t="str">
        <f t="shared" si="61"/>
        <v>23/5/2008</v>
      </c>
      <c r="H573" s="205">
        <v>23</v>
      </c>
      <c r="I573" s="205">
        <v>5</v>
      </c>
      <c r="J573" s="205">
        <v>2008</v>
      </c>
      <c r="K573" s="205" t="s">
        <v>184</v>
      </c>
      <c r="L573" s="210"/>
      <c r="M573" s="205" t="s">
        <v>649</v>
      </c>
      <c r="N573" s="222">
        <v>3622.68</v>
      </c>
      <c r="O573" s="222"/>
      <c r="Q573" s="205">
        <v>10</v>
      </c>
      <c r="R573" s="106">
        <f t="shared" si="63"/>
        <v>30.180666666666667</v>
      </c>
      <c r="S573" s="207">
        <f t="shared" si="60"/>
        <v>2384.2726666666667</v>
      </c>
      <c r="T573" s="207">
        <f t="shared" si="64"/>
        <v>1238.4073333333331</v>
      </c>
      <c r="U573" s="205">
        <v>11040</v>
      </c>
      <c r="V573" s="216"/>
      <c r="W573" s="207"/>
      <c r="X573" s="219">
        <f t="shared" si="62"/>
        <v>79</v>
      </c>
    </row>
    <row r="574" spans="1:24" s="205" customFormat="1" ht="31.5" x14ac:dyDescent="0.25">
      <c r="A574" s="205" t="s">
        <v>961</v>
      </c>
      <c r="B574" s="184" t="s">
        <v>955</v>
      </c>
      <c r="D574" s="205" t="s">
        <v>954</v>
      </c>
      <c r="E574" s="210"/>
      <c r="F574" s="210" t="s">
        <v>688</v>
      </c>
      <c r="G574" s="204" t="str">
        <f t="shared" si="61"/>
        <v>23/5/2008</v>
      </c>
      <c r="H574" s="205">
        <v>23</v>
      </c>
      <c r="I574" s="205">
        <v>5</v>
      </c>
      <c r="J574" s="205">
        <v>2008</v>
      </c>
      <c r="K574" s="205" t="s">
        <v>184</v>
      </c>
      <c r="L574" s="210"/>
      <c r="M574" s="205" t="s">
        <v>649</v>
      </c>
      <c r="N574" s="222">
        <v>3622.68</v>
      </c>
      <c r="O574" s="222"/>
      <c r="Q574" s="205">
        <v>10</v>
      </c>
      <c r="R574" s="106">
        <f t="shared" si="63"/>
        <v>30.180666666666667</v>
      </c>
      <c r="S574" s="207">
        <f t="shared" si="60"/>
        <v>2384.2726666666667</v>
      </c>
      <c r="T574" s="207">
        <f t="shared" si="64"/>
        <v>1238.4073333333331</v>
      </c>
      <c r="U574" s="205">
        <v>11040</v>
      </c>
      <c r="V574" s="216"/>
      <c r="W574" s="207"/>
      <c r="X574" s="219">
        <f t="shared" si="62"/>
        <v>79</v>
      </c>
    </row>
    <row r="575" spans="1:24" s="205" customFormat="1" ht="31.5" x14ac:dyDescent="0.25">
      <c r="A575" s="205" t="s">
        <v>960</v>
      </c>
      <c r="B575" s="184" t="s">
        <v>955</v>
      </c>
      <c r="D575" s="205" t="s">
        <v>954</v>
      </c>
      <c r="E575" s="210"/>
      <c r="F575" s="210" t="s">
        <v>688</v>
      </c>
      <c r="G575" s="204" t="str">
        <f t="shared" si="61"/>
        <v>23/5/2008</v>
      </c>
      <c r="H575" s="205">
        <v>23</v>
      </c>
      <c r="I575" s="205">
        <v>5</v>
      </c>
      <c r="J575" s="205">
        <v>2008</v>
      </c>
      <c r="K575" s="205" t="s">
        <v>184</v>
      </c>
      <c r="L575" s="210"/>
      <c r="M575" s="205" t="s">
        <v>649</v>
      </c>
      <c r="N575" s="222">
        <v>3622.68</v>
      </c>
      <c r="O575" s="222"/>
      <c r="Q575" s="205">
        <v>10</v>
      </c>
      <c r="R575" s="106">
        <f t="shared" si="63"/>
        <v>30.180666666666667</v>
      </c>
      <c r="S575" s="207">
        <f t="shared" si="60"/>
        <v>2384.2726666666667</v>
      </c>
      <c r="T575" s="207">
        <f t="shared" si="64"/>
        <v>1238.4073333333331</v>
      </c>
      <c r="U575" s="205">
        <v>11040</v>
      </c>
      <c r="V575" s="216"/>
      <c r="W575" s="207"/>
      <c r="X575" s="219">
        <f t="shared" si="62"/>
        <v>79</v>
      </c>
    </row>
    <row r="576" spans="1:24" s="205" customFormat="1" ht="31.5" x14ac:dyDescent="0.25">
      <c r="A576" s="205" t="s">
        <v>959</v>
      </c>
      <c r="B576" s="184" t="s">
        <v>955</v>
      </c>
      <c r="D576" s="205" t="s">
        <v>954</v>
      </c>
      <c r="E576" s="210"/>
      <c r="F576" s="210" t="s">
        <v>688</v>
      </c>
      <c r="G576" s="204" t="str">
        <f t="shared" si="61"/>
        <v>23/5/2008</v>
      </c>
      <c r="H576" s="205">
        <v>23</v>
      </c>
      <c r="I576" s="205">
        <v>5</v>
      </c>
      <c r="J576" s="205">
        <v>2008</v>
      </c>
      <c r="K576" s="205" t="s">
        <v>184</v>
      </c>
      <c r="L576" s="210"/>
      <c r="M576" s="205" t="s">
        <v>649</v>
      </c>
      <c r="N576" s="222">
        <v>3622.68</v>
      </c>
      <c r="O576" s="222"/>
      <c r="Q576" s="205">
        <v>10</v>
      </c>
      <c r="R576" s="106">
        <f t="shared" si="63"/>
        <v>30.180666666666667</v>
      </c>
      <c r="S576" s="207">
        <f t="shared" si="60"/>
        <v>2384.2726666666667</v>
      </c>
      <c r="T576" s="207">
        <f t="shared" si="64"/>
        <v>1238.4073333333331</v>
      </c>
      <c r="U576" s="205">
        <v>11040</v>
      </c>
      <c r="V576" s="216"/>
      <c r="W576" s="207"/>
      <c r="X576" s="219">
        <f t="shared" si="62"/>
        <v>79</v>
      </c>
    </row>
    <row r="577" spans="1:24" s="205" customFormat="1" ht="31.5" x14ac:dyDescent="0.25">
      <c r="A577" s="205" t="s">
        <v>958</v>
      </c>
      <c r="B577" s="184" t="s">
        <v>955</v>
      </c>
      <c r="D577" s="205" t="s">
        <v>954</v>
      </c>
      <c r="E577" s="210"/>
      <c r="F577" s="210" t="s">
        <v>688</v>
      </c>
      <c r="G577" s="204" t="str">
        <f t="shared" si="61"/>
        <v>23/5/2008</v>
      </c>
      <c r="H577" s="205">
        <v>23</v>
      </c>
      <c r="I577" s="205">
        <v>5</v>
      </c>
      <c r="J577" s="205">
        <v>2008</v>
      </c>
      <c r="K577" s="205" t="s">
        <v>184</v>
      </c>
      <c r="L577" s="210"/>
      <c r="M577" s="205" t="s">
        <v>649</v>
      </c>
      <c r="N577" s="222">
        <v>3622.68</v>
      </c>
      <c r="O577" s="222"/>
      <c r="Q577" s="205">
        <v>10</v>
      </c>
      <c r="R577" s="106">
        <f t="shared" si="63"/>
        <v>30.180666666666667</v>
      </c>
      <c r="S577" s="207">
        <f t="shared" si="60"/>
        <v>2384.2726666666667</v>
      </c>
      <c r="T577" s="207">
        <f t="shared" si="64"/>
        <v>1238.4073333333331</v>
      </c>
      <c r="U577" s="205">
        <v>11040</v>
      </c>
      <c r="V577" s="216"/>
      <c r="W577" s="207"/>
      <c r="X577" s="219">
        <f t="shared" si="62"/>
        <v>79</v>
      </c>
    </row>
    <row r="578" spans="1:24" s="205" customFormat="1" ht="31.5" x14ac:dyDescent="0.25">
      <c r="A578" s="205" t="s">
        <v>957</v>
      </c>
      <c r="B578" s="184" t="s">
        <v>955</v>
      </c>
      <c r="D578" s="205" t="s">
        <v>954</v>
      </c>
      <c r="E578" s="210"/>
      <c r="F578" s="210" t="s">
        <v>688</v>
      </c>
      <c r="G578" s="204" t="str">
        <f t="shared" si="61"/>
        <v>23/5/2008</v>
      </c>
      <c r="H578" s="205">
        <v>23</v>
      </c>
      <c r="I578" s="205">
        <v>5</v>
      </c>
      <c r="J578" s="205">
        <v>2008</v>
      </c>
      <c r="K578" s="205" t="s">
        <v>184</v>
      </c>
      <c r="L578" s="210"/>
      <c r="M578" s="205" t="s">
        <v>649</v>
      </c>
      <c r="N578" s="222">
        <v>3622.68</v>
      </c>
      <c r="O578" s="222"/>
      <c r="Q578" s="205">
        <v>10</v>
      </c>
      <c r="R578" s="106">
        <f t="shared" si="63"/>
        <v>30.180666666666667</v>
      </c>
      <c r="S578" s="207">
        <f t="shared" si="60"/>
        <v>2384.2726666666667</v>
      </c>
      <c r="T578" s="207">
        <f t="shared" si="64"/>
        <v>1238.4073333333331</v>
      </c>
      <c r="U578" s="205">
        <v>11040</v>
      </c>
      <c r="V578" s="216"/>
      <c r="W578" s="207"/>
      <c r="X578" s="219">
        <f t="shared" si="62"/>
        <v>79</v>
      </c>
    </row>
    <row r="579" spans="1:24" s="205" customFormat="1" ht="31.5" x14ac:dyDescent="0.25">
      <c r="A579" s="205" t="s">
        <v>956</v>
      </c>
      <c r="B579" s="184" t="s">
        <v>955</v>
      </c>
      <c r="D579" s="205" t="s">
        <v>954</v>
      </c>
      <c r="E579" s="210"/>
      <c r="F579" s="210" t="s">
        <v>688</v>
      </c>
      <c r="G579" s="204" t="str">
        <f t="shared" si="61"/>
        <v>23/5/2008</v>
      </c>
      <c r="H579" s="205">
        <v>23</v>
      </c>
      <c r="I579" s="205">
        <v>5</v>
      </c>
      <c r="J579" s="205">
        <v>2008</v>
      </c>
      <c r="K579" s="205" t="s">
        <v>184</v>
      </c>
      <c r="L579" s="210"/>
      <c r="M579" s="205" t="s">
        <v>649</v>
      </c>
      <c r="N579" s="222">
        <v>3622.68</v>
      </c>
      <c r="O579" s="222"/>
      <c r="Q579" s="205">
        <v>10</v>
      </c>
      <c r="R579" s="106">
        <f t="shared" si="63"/>
        <v>30.180666666666667</v>
      </c>
      <c r="S579" s="207">
        <f t="shared" si="60"/>
        <v>2384.2726666666667</v>
      </c>
      <c r="T579" s="207">
        <f t="shared" si="64"/>
        <v>1238.4073333333331</v>
      </c>
      <c r="U579" s="205">
        <v>11040</v>
      </c>
      <c r="V579" s="216"/>
      <c r="W579" s="207"/>
      <c r="X579" s="219">
        <f t="shared" si="62"/>
        <v>79</v>
      </c>
    </row>
    <row r="580" spans="1:24" s="205" customFormat="1" x14ac:dyDescent="0.25">
      <c r="A580" s="205" t="s">
        <v>953</v>
      </c>
      <c r="B580" s="184" t="s">
        <v>951</v>
      </c>
      <c r="D580" s="205" t="s">
        <v>950</v>
      </c>
      <c r="E580" s="210"/>
      <c r="F580" s="210" t="s">
        <v>688</v>
      </c>
      <c r="G580" s="204" t="str">
        <f t="shared" si="61"/>
        <v>23/5/2008</v>
      </c>
      <c r="H580" s="205">
        <v>23</v>
      </c>
      <c r="I580" s="205">
        <v>5</v>
      </c>
      <c r="J580" s="205">
        <v>2008</v>
      </c>
      <c r="K580" s="205" t="s">
        <v>184</v>
      </c>
      <c r="L580" s="210"/>
      <c r="M580" s="205" t="s">
        <v>649</v>
      </c>
      <c r="N580" s="222">
        <v>3836.12</v>
      </c>
      <c r="O580" s="222"/>
      <c r="Q580" s="205">
        <v>10</v>
      </c>
      <c r="R580" s="106">
        <f t="shared" si="63"/>
        <v>31.959333333333333</v>
      </c>
      <c r="S580" s="207">
        <f t="shared" si="60"/>
        <v>2524.7873333333332</v>
      </c>
      <c r="T580" s="207">
        <f t="shared" si="64"/>
        <v>1311.3326666666667</v>
      </c>
      <c r="U580" s="205">
        <v>11040</v>
      </c>
      <c r="V580" s="216"/>
      <c r="W580" s="207"/>
      <c r="X580" s="219">
        <f t="shared" si="62"/>
        <v>79</v>
      </c>
    </row>
    <row r="581" spans="1:24" s="205" customFormat="1" x14ac:dyDescent="0.25">
      <c r="A581" s="205" t="s">
        <v>952</v>
      </c>
      <c r="B581" s="184" t="s">
        <v>951</v>
      </c>
      <c r="D581" s="205" t="s">
        <v>950</v>
      </c>
      <c r="E581" s="210"/>
      <c r="F581" s="210" t="s">
        <v>688</v>
      </c>
      <c r="G581" s="204" t="str">
        <f t="shared" si="61"/>
        <v>23/5/2008</v>
      </c>
      <c r="H581" s="205">
        <v>23</v>
      </c>
      <c r="I581" s="205">
        <v>5</v>
      </c>
      <c r="J581" s="205">
        <v>2008</v>
      </c>
      <c r="K581" s="205" t="s">
        <v>184</v>
      </c>
      <c r="L581" s="210"/>
      <c r="M581" s="205" t="s">
        <v>649</v>
      </c>
      <c r="N581" s="222">
        <v>3836.12</v>
      </c>
      <c r="O581" s="222"/>
      <c r="Q581" s="205">
        <v>10</v>
      </c>
      <c r="R581" s="106">
        <f t="shared" si="63"/>
        <v>31.959333333333333</v>
      </c>
      <c r="S581" s="207">
        <f t="shared" si="60"/>
        <v>2524.7873333333332</v>
      </c>
      <c r="T581" s="207">
        <f t="shared" si="64"/>
        <v>1311.3326666666667</v>
      </c>
      <c r="U581" s="205">
        <v>11040</v>
      </c>
      <c r="V581" s="216"/>
      <c r="W581" s="207"/>
      <c r="X581" s="219">
        <f t="shared" si="62"/>
        <v>79</v>
      </c>
    </row>
    <row r="582" spans="1:24" s="205" customFormat="1" x14ac:dyDescent="0.25">
      <c r="A582" s="205" t="s">
        <v>949</v>
      </c>
      <c r="B582" s="184" t="s">
        <v>944</v>
      </c>
      <c r="E582" s="210"/>
      <c r="F582" s="210" t="s">
        <v>931</v>
      </c>
      <c r="G582" s="204" t="str">
        <f t="shared" si="61"/>
        <v>28/5/2008</v>
      </c>
      <c r="H582" s="205">
        <v>28</v>
      </c>
      <c r="I582" s="205">
        <v>5</v>
      </c>
      <c r="J582" s="205">
        <v>2008</v>
      </c>
      <c r="K582" s="205" t="s">
        <v>184</v>
      </c>
      <c r="L582" s="210"/>
      <c r="M582" s="205" t="s">
        <v>649</v>
      </c>
      <c r="N582" s="222">
        <v>7105</v>
      </c>
      <c r="O582" s="222"/>
      <c r="Q582" s="205">
        <v>10</v>
      </c>
      <c r="R582" s="106">
        <f t="shared" si="63"/>
        <v>59.199999999999996</v>
      </c>
      <c r="S582" s="207">
        <f t="shared" si="60"/>
        <v>4676.7999999999993</v>
      </c>
      <c r="T582" s="207">
        <f t="shared" si="64"/>
        <v>2428.2000000000007</v>
      </c>
      <c r="U582" s="205">
        <v>11055</v>
      </c>
      <c r="V582" s="216"/>
      <c r="W582" s="207"/>
      <c r="X582" s="219">
        <f t="shared" si="62"/>
        <v>79</v>
      </c>
    </row>
    <row r="583" spans="1:24" s="205" customFormat="1" x14ac:dyDescent="0.25">
      <c r="A583" s="205" t="s">
        <v>948</v>
      </c>
      <c r="B583" s="184" t="s">
        <v>944</v>
      </c>
      <c r="E583" s="210"/>
      <c r="F583" s="210" t="s">
        <v>931</v>
      </c>
      <c r="G583" s="204" t="str">
        <f t="shared" si="61"/>
        <v>28/5/2008</v>
      </c>
      <c r="H583" s="205">
        <v>28</v>
      </c>
      <c r="I583" s="205">
        <v>5</v>
      </c>
      <c r="J583" s="205">
        <v>2008</v>
      </c>
      <c r="K583" s="205" t="s">
        <v>184</v>
      </c>
      <c r="L583" s="210"/>
      <c r="M583" s="205" t="s">
        <v>889</v>
      </c>
      <c r="N583" s="222">
        <v>7105</v>
      </c>
      <c r="O583" s="222"/>
      <c r="Q583" s="205">
        <v>10</v>
      </c>
      <c r="R583" s="106">
        <f t="shared" si="63"/>
        <v>59.199999999999996</v>
      </c>
      <c r="S583" s="207">
        <f t="shared" si="60"/>
        <v>4676.7999999999993</v>
      </c>
      <c r="T583" s="207">
        <f t="shared" si="64"/>
        <v>2428.2000000000007</v>
      </c>
      <c r="V583" s="216"/>
      <c r="W583" s="207"/>
      <c r="X583" s="219">
        <f t="shared" si="62"/>
        <v>79</v>
      </c>
    </row>
    <row r="584" spans="1:24" s="205" customFormat="1" x14ac:dyDescent="0.25">
      <c r="A584" s="205" t="s">
        <v>947</v>
      </c>
      <c r="B584" s="184" t="s">
        <v>944</v>
      </c>
      <c r="E584" s="210"/>
      <c r="F584" s="210" t="s">
        <v>931</v>
      </c>
      <c r="G584" s="204" t="str">
        <f t="shared" si="61"/>
        <v>28/5/2008</v>
      </c>
      <c r="H584" s="205">
        <v>28</v>
      </c>
      <c r="I584" s="205">
        <v>5</v>
      </c>
      <c r="J584" s="205">
        <v>2008</v>
      </c>
      <c r="K584" s="205" t="s">
        <v>184</v>
      </c>
      <c r="L584" s="210"/>
      <c r="M584" s="205" t="s">
        <v>52</v>
      </c>
      <c r="N584" s="222">
        <v>7105</v>
      </c>
      <c r="O584" s="222"/>
      <c r="Q584" s="205">
        <v>10</v>
      </c>
      <c r="R584" s="106">
        <f t="shared" si="63"/>
        <v>59.199999999999996</v>
      </c>
      <c r="S584" s="207">
        <f t="shared" ref="S584:S647" si="65">X584*R584</f>
        <v>4676.7999999999993</v>
      </c>
      <c r="T584" s="207">
        <f t="shared" si="64"/>
        <v>2428.2000000000007</v>
      </c>
      <c r="V584" s="216"/>
      <c r="W584" s="207"/>
      <c r="X584" s="219">
        <f t="shared" si="62"/>
        <v>79</v>
      </c>
    </row>
    <row r="585" spans="1:24" s="205" customFormat="1" x14ac:dyDescent="0.25">
      <c r="A585" s="205" t="s">
        <v>946</v>
      </c>
      <c r="B585" s="184" t="s">
        <v>944</v>
      </c>
      <c r="E585" s="210"/>
      <c r="F585" s="210" t="s">
        <v>931</v>
      </c>
      <c r="G585" s="204" t="str">
        <f t="shared" si="61"/>
        <v>28/5/2008</v>
      </c>
      <c r="H585" s="205">
        <v>28</v>
      </c>
      <c r="I585" s="205">
        <v>5</v>
      </c>
      <c r="J585" s="205">
        <v>2008</v>
      </c>
      <c r="K585" s="205" t="s">
        <v>184</v>
      </c>
      <c r="L585" s="210"/>
      <c r="M585" s="205" t="s">
        <v>825</v>
      </c>
      <c r="N585" s="222">
        <v>7105</v>
      </c>
      <c r="O585" s="222"/>
      <c r="Q585" s="205">
        <v>10</v>
      </c>
      <c r="R585" s="106">
        <f t="shared" si="63"/>
        <v>59.199999999999996</v>
      </c>
      <c r="S585" s="207">
        <f t="shared" si="65"/>
        <v>4676.7999999999993</v>
      </c>
      <c r="T585" s="207">
        <f t="shared" si="64"/>
        <v>2428.2000000000007</v>
      </c>
      <c r="V585" s="216"/>
      <c r="W585" s="207"/>
      <c r="X585" s="219">
        <f t="shared" si="62"/>
        <v>79</v>
      </c>
    </row>
    <row r="586" spans="1:24" s="205" customFormat="1" x14ac:dyDescent="0.25">
      <c r="A586" s="205" t="s">
        <v>945</v>
      </c>
      <c r="B586" s="184" t="s">
        <v>944</v>
      </c>
      <c r="E586" s="210"/>
      <c r="F586" s="210" t="s">
        <v>931</v>
      </c>
      <c r="G586" s="204" t="str">
        <f t="shared" si="61"/>
        <v>28/5/2008</v>
      </c>
      <c r="H586" s="205">
        <v>28</v>
      </c>
      <c r="I586" s="205">
        <v>5</v>
      </c>
      <c r="J586" s="205">
        <v>2008</v>
      </c>
      <c r="K586" s="205" t="s">
        <v>184</v>
      </c>
      <c r="L586" s="210"/>
      <c r="M586" s="205" t="s">
        <v>882</v>
      </c>
      <c r="N586" s="222">
        <v>7105</v>
      </c>
      <c r="O586" s="222"/>
      <c r="Q586" s="205">
        <v>10</v>
      </c>
      <c r="R586" s="106">
        <f t="shared" si="63"/>
        <v>59.199999999999996</v>
      </c>
      <c r="S586" s="207">
        <f t="shared" si="65"/>
        <v>4676.7999999999993</v>
      </c>
      <c r="T586" s="207">
        <f t="shared" si="64"/>
        <v>2428.2000000000007</v>
      </c>
      <c r="V586" s="216"/>
      <c r="W586" s="207"/>
      <c r="X586" s="219">
        <f t="shared" si="62"/>
        <v>79</v>
      </c>
    </row>
    <row r="587" spans="1:24" s="205" customFormat="1" x14ac:dyDescent="0.25">
      <c r="A587" s="205" t="s">
        <v>943</v>
      </c>
      <c r="B587" s="184" t="s">
        <v>942</v>
      </c>
      <c r="E587" s="210"/>
      <c r="F587" s="210" t="s">
        <v>931</v>
      </c>
      <c r="G587" s="204" t="str">
        <f t="shared" si="61"/>
        <v>28/5/2008</v>
      </c>
      <c r="H587" s="205">
        <v>28</v>
      </c>
      <c r="I587" s="205">
        <v>5</v>
      </c>
      <c r="J587" s="205">
        <v>2008</v>
      </c>
      <c r="K587" s="205" t="s">
        <v>184</v>
      </c>
      <c r="L587" s="210"/>
      <c r="M587" s="205" t="s">
        <v>649</v>
      </c>
      <c r="N587" s="222">
        <v>6171.2</v>
      </c>
      <c r="O587" s="222"/>
      <c r="Q587" s="205">
        <v>10</v>
      </c>
      <c r="R587" s="106">
        <f t="shared" si="63"/>
        <v>51.418333333333329</v>
      </c>
      <c r="S587" s="207">
        <f t="shared" si="65"/>
        <v>4062.0483333333332</v>
      </c>
      <c r="T587" s="207">
        <f t="shared" si="64"/>
        <v>2109.1516666666666</v>
      </c>
      <c r="U587" s="205">
        <v>11055</v>
      </c>
      <c r="V587" s="216"/>
      <c r="W587" s="207"/>
      <c r="X587" s="219">
        <f t="shared" si="62"/>
        <v>79</v>
      </c>
    </row>
    <row r="588" spans="1:24" s="205" customFormat="1" x14ac:dyDescent="0.25">
      <c r="A588" s="205" t="s">
        <v>941</v>
      </c>
      <c r="B588" s="184" t="s">
        <v>939</v>
      </c>
      <c r="E588" s="210"/>
      <c r="F588" s="210" t="s">
        <v>931</v>
      </c>
      <c r="G588" s="204" t="str">
        <f t="shared" si="61"/>
        <v>28/5/2008</v>
      </c>
      <c r="H588" s="205">
        <v>28</v>
      </c>
      <c r="I588" s="205">
        <v>5</v>
      </c>
      <c r="J588" s="205">
        <v>2008</v>
      </c>
      <c r="K588" s="205" t="s">
        <v>184</v>
      </c>
      <c r="L588" s="210"/>
      <c r="M588" s="205" t="s">
        <v>649</v>
      </c>
      <c r="N588" s="222">
        <v>7308</v>
      </c>
      <c r="O588" s="222"/>
      <c r="Q588" s="205">
        <v>10</v>
      </c>
      <c r="R588" s="106">
        <f t="shared" si="63"/>
        <v>60.891666666666673</v>
      </c>
      <c r="S588" s="207">
        <f t="shared" si="65"/>
        <v>4810.4416666666675</v>
      </c>
      <c r="T588" s="207">
        <f t="shared" si="64"/>
        <v>2497.5583333333325</v>
      </c>
      <c r="U588" s="205">
        <v>11055</v>
      </c>
      <c r="V588" s="216"/>
      <c r="W588" s="207"/>
      <c r="X588" s="219">
        <f t="shared" si="62"/>
        <v>79</v>
      </c>
    </row>
    <row r="589" spans="1:24" s="205" customFormat="1" x14ac:dyDescent="0.25">
      <c r="A589" s="205" t="s">
        <v>940</v>
      </c>
      <c r="B589" s="184" t="s">
        <v>939</v>
      </c>
      <c r="E589" s="210"/>
      <c r="F589" s="210" t="s">
        <v>931</v>
      </c>
      <c r="G589" s="204" t="str">
        <f t="shared" si="61"/>
        <v>28/5/2008</v>
      </c>
      <c r="H589" s="205">
        <v>28</v>
      </c>
      <c r="I589" s="205">
        <v>5</v>
      </c>
      <c r="J589" s="205">
        <v>2008</v>
      </c>
      <c r="K589" s="205" t="s">
        <v>184</v>
      </c>
      <c r="L589" s="210"/>
      <c r="M589" s="205" t="s">
        <v>649</v>
      </c>
      <c r="N589" s="222">
        <v>7308</v>
      </c>
      <c r="O589" s="222"/>
      <c r="Q589" s="205">
        <v>10</v>
      </c>
      <c r="R589" s="106">
        <f t="shared" si="63"/>
        <v>60.891666666666673</v>
      </c>
      <c r="S589" s="207">
        <f t="shared" si="65"/>
        <v>4810.4416666666675</v>
      </c>
      <c r="T589" s="207">
        <f t="shared" si="64"/>
        <v>2497.5583333333325</v>
      </c>
      <c r="V589" s="216"/>
      <c r="W589" s="207"/>
      <c r="X589" s="219">
        <f t="shared" si="62"/>
        <v>79</v>
      </c>
    </row>
    <row r="590" spans="1:24" s="205" customFormat="1" x14ac:dyDescent="0.25">
      <c r="A590" s="205" t="s">
        <v>938</v>
      </c>
      <c r="B590" s="184" t="s">
        <v>937</v>
      </c>
      <c r="E590" s="210"/>
      <c r="F590" s="210" t="s">
        <v>931</v>
      </c>
      <c r="G590" s="204" t="str">
        <f t="shared" si="61"/>
        <v>28/5/2008</v>
      </c>
      <c r="H590" s="205">
        <v>28</v>
      </c>
      <c r="I590" s="205">
        <v>5</v>
      </c>
      <c r="J590" s="205">
        <v>2008</v>
      </c>
      <c r="K590" s="205" t="s">
        <v>184</v>
      </c>
      <c r="L590" s="210"/>
      <c r="M590" s="205" t="s">
        <v>649</v>
      </c>
      <c r="N590" s="222">
        <v>6171.2</v>
      </c>
      <c r="O590" s="222"/>
      <c r="Q590" s="205">
        <v>10</v>
      </c>
      <c r="R590" s="106">
        <f t="shared" si="63"/>
        <v>51.418333333333329</v>
      </c>
      <c r="S590" s="207">
        <f t="shared" si="65"/>
        <v>4062.0483333333332</v>
      </c>
      <c r="T590" s="207">
        <f t="shared" si="64"/>
        <v>2109.1516666666666</v>
      </c>
      <c r="U590" s="205">
        <v>11055</v>
      </c>
      <c r="V590" s="216"/>
      <c r="W590" s="207"/>
      <c r="X590" s="219">
        <f t="shared" si="62"/>
        <v>79</v>
      </c>
    </row>
    <row r="591" spans="1:24" s="205" customFormat="1" x14ac:dyDescent="0.25">
      <c r="A591" s="205" t="s">
        <v>936</v>
      </c>
      <c r="B591" s="184" t="s">
        <v>934</v>
      </c>
      <c r="E591" s="210"/>
      <c r="F591" s="210" t="s">
        <v>931</v>
      </c>
      <c r="G591" s="204" t="str">
        <f t="shared" si="61"/>
        <v>28/5/2008</v>
      </c>
      <c r="H591" s="205">
        <v>28</v>
      </c>
      <c r="I591" s="205">
        <v>5</v>
      </c>
      <c r="J591" s="205">
        <v>2008</v>
      </c>
      <c r="K591" s="205" t="s">
        <v>184</v>
      </c>
      <c r="L591" s="210"/>
      <c r="M591" s="205" t="s">
        <v>649</v>
      </c>
      <c r="N591" s="222">
        <v>6942.6</v>
      </c>
      <c r="O591" s="222"/>
      <c r="Q591" s="205">
        <v>10</v>
      </c>
      <c r="R591" s="106">
        <f t="shared" si="63"/>
        <v>57.846666666666671</v>
      </c>
      <c r="S591" s="207">
        <f t="shared" si="65"/>
        <v>4569.8866666666672</v>
      </c>
      <c r="T591" s="207">
        <f t="shared" si="64"/>
        <v>2372.7133333333331</v>
      </c>
      <c r="U591" s="205">
        <v>11055</v>
      </c>
      <c r="V591" s="216"/>
      <c r="W591" s="207"/>
      <c r="X591" s="219">
        <f t="shared" si="62"/>
        <v>79</v>
      </c>
    </row>
    <row r="592" spans="1:24" s="205" customFormat="1" x14ac:dyDescent="0.25">
      <c r="A592" s="205" t="s">
        <v>935</v>
      </c>
      <c r="B592" s="184" t="s">
        <v>934</v>
      </c>
      <c r="E592" s="210"/>
      <c r="F592" s="210" t="s">
        <v>931</v>
      </c>
      <c r="G592" s="204" t="str">
        <f t="shared" si="61"/>
        <v>28/5/2008</v>
      </c>
      <c r="H592" s="205">
        <v>28</v>
      </c>
      <c r="I592" s="205">
        <v>5</v>
      </c>
      <c r="J592" s="205">
        <v>2008</v>
      </c>
      <c r="K592" s="205" t="s">
        <v>184</v>
      </c>
      <c r="L592" s="210"/>
      <c r="M592" s="205" t="s">
        <v>649</v>
      </c>
      <c r="N592" s="222">
        <v>6942.6</v>
      </c>
      <c r="O592" s="222"/>
      <c r="Q592" s="205">
        <v>10</v>
      </c>
      <c r="R592" s="106">
        <f t="shared" si="63"/>
        <v>57.846666666666671</v>
      </c>
      <c r="S592" s="207">
        <f t="shared" si="65"/>
        <v>4569.8866666666672</v>
      </c>
      <c r="T592" s="207">
        <f t="shared" si="64"/>
        <v>2372.7133333333331</v>
      </c>
      <c r="V592" s="216"/>
      <c r="W592" s="207"/>
      <c r="X592" s="219">
        <f t="shared" si="62"/>
        <v>79</v>
      </c>
    </row>
    <row r="593" spans="1:24" s="205" customFormat="1" x14ac:dyDescent="0.25">
      <c r="A593" s="205" t="s">
        <v>933</v>
      </c>
      <c r="B593" s="184" t="s">
        <v>932</v>
      </c>
      <c r="E593" s="210"/>
      <c r="F593" s="210" t="s">
        <v>931</v>
      </c>
      <c r="G593" s="204" t="str">
        <f t="shared" si="61"/>
        <v>28/5/2008</v>
      </c>
      <c r="H593" s="205">
        <v>28</v>
      </c>
      <c r="I593" s="205">
        <v>5</v>
      </c>
      <c r="J593" s="205">
        <v>2008</v>
      </c>
      <c r="K593" s="205" t="s">
        <v>184</v>
      </c>
      <c r="L593" s="210"/>
      <c r="M593" s="205" t="s">
        <v>649</v>
      </c>
      <c r="N593" s="222">
        <v>6380</v>
      </c>
      <c r="O593" s="222"/>
      <c r="Q593" s="205">
        <v>10</v>
      </c>
      <c r="R593" s="106">
        <f t="shared" si="63"/>
        <v>53.158333333333331</v>
      </c>
      <c r="S593" s="207">
        <f t="shared" si="65"/>
        <v>4199.5083333333332</v>
      </c>
      <c r="T593" s="207">
        <f t="shared" si="64"/>
        <v>2180.4916666666668</v>
      </c>
      <c r="V593" s="216"/>
      <c r="W593" s="207"/>
      <c r="X593" s="219">
        <f t="shared" si="62"/>
        <v>79</v>
      </c>
    </row>
    <row r="594" spans="1:24" s="205" customFormat="1" x14ac:dyDescent="0.25">
      <c r="A594" s="205" t="s">
        <v>930</v>
      </c>
      <c r="B594" s="184" t="s">
        <v>929</v>
      </c>
      <c r="E594" s="210"/>
      <c r="F594" s="210" t="s">
        <v>423</v>
      </c>
      <c r="G594" s="204" t="str">
        <f t="shared" si="61"/>
        <v>30/9/2008</v>
      </c>
      <c r="H594" s="205">
        <v>30</v>
      </c>
      <c r="I594" s="205">
        <v>9</v>
      </c>
      <c r="J594" s="205">
        <v>2008</v>
      </c>
      <c r="K594" s="205" t="s">
        <v>37</v>
      </c>
      <c r="L594" s="210"/>
      <c r="M594" s="205" t="s">
        <v>649</v>
      </c>
      <c r="N594" s="222">
        <v>4905</v>
      </c>
      <c r="O594" s="521" t="s">
        <v>928</v>
      </c>
      <c r="Q594" s="205">
        <v>10</v>
      </c>
      <c r="R594" s="106">
        <f t="shared" si="63"/>
        <v>40.866666666666667</v>
      </c>
      <c r="S594" s="207">
        <f t="shared" si="65"/>
        <v>3065</v>
      </c>
      <c r="T594" s="207">
        <f t="shared" si="64"/>
        <v>1840</v>
      </c>
      <c r="V594" s="216"/>
      <c r="W594" s="207"/>
      <c r="X594" s="219">
        <f t="shared" si="62"/>
        <v>75</v>
      </c>
    </row>
    <row r="595" spans="1:24" s="205" customFormat="1" x14ac:dyDescent="0.25">
      <c r="A595" s="205" t="s">
        <v>927</v>
      </c>
      <c r="B595" s="184" t="s">
        <v>926</v>
      </c>
      <c r="D595" s="205" t="s">
        <v>925</v>
      </c>
      <c r="E595" s="210"/>
      <c r="F595" s="210" t="s">
        <v>922</v>
      </c>
      <c r="G595" s="204" t="str">
        <f t="shared" si="61"/>
        <v>17/6/2008</v>
      </c>
      <c r="H595" s="205">
        <v>17</v>
      </c>
      <c r="I595" s="205">
        <v>6</v>
      </c>
      <c r="J595" s="205">
        <v>2008</v>
      </c>
      <c r="K595" s="205" t="s">
        <v>904</v>
      </c>
      <c r="L595" s="210"/>
      <c r="M595" s="205" t="s">
        <v>649</v>
      </c>
      <c r="N595" s="222">
        <v>21895</v>
      </c>
      <c r="O595" s="222"/>
      <c r="Q595" s="205">
        <v>10</v>
      </c>
      <c r="R595" s="106">
        <f t="shared" si="63"/>
        <v>182.45000000000002</v>
      </c>
      <c r="S595" s="207">
        <f t="shared" si="65"/>
        <v>14231.100000000002</v>
      </c>
      <c r="T595" s="207">
        <f t="shared" si="64"/>
        <v>7663.8999999999978</v>
      </c>
      <c r="U595" s="205">
        <v>11121</v>
      </c>
      <c r="V595" s="216"/>
      <c r="W595" s="207"/>
      <c r="X595" s="219">
        <f t="shared" si="62"/>
        <v>78</v>
      </c>
    </row>
    <row r="596" spans="1:24" s="205" customFormat="1" x14ac:dyDescent="0.25">
      <c r="A596" s="205" t="s">
        <v>924</v>
      </c>
      <c r="B596" s="184" t="s">
        <v>923</v>
      </c>
      <c r="E596" s="210"/>
      <c r="F596" s="210" t="s">
        <v>922</v>
      </c>
      <c r="G596" s="204" t="str">
        <f t="shared" si="61"/>
        <v>22/9/2008</v>
      </c>
      <c r="H596" s="205">
        <v>22</v>
      </c>
      <c r="I596" s="206">
        <v>9</v>
      </c>
      <c r="J596" s="205">
        <v>2008</v>
      </c>
      <c r="K596" s="205" t="s">
        <v>37</v>
      </c>
      <c r="L596" s="210"/>
      <c r="M596" s="205" t="s">
        <v>649</v>
      </c>
      <c r="N596" s="222">
        <v>5301.95</v>
      </c>
      <c r="O596" s="222"/>
      <c r="Q596" s="205">
        <v>10</v>
      </c>
      <c r="R596" s="106">
        <f t="shared" si="63"/>
        <v>44.174583333333338</v>
      </c>
      <c r="S596" s="207">
        <f t="shared" si="65"/>
        <v>3313.0937500000005</v>
      </c>
      <c r="T596" s="207">
        <f t="shared" si="64"/>
        <v>1988.8562499999994</v>
      </c>
      <c r="V596" s="216"/>
      <c r="W596" s="207"/>
      <c r="X596" s="219">
        <f t="shared" si="62"/>
        <v>75</v>
      </c>
    </row>
    <row r="597" spans="1:24" s="205" customFormat="1" x14ac:dyDescent="0.25">
      <c r="A597" s="205" t="s">
        <v>921</v>
      </c>
      <c r="B597" s="184" t="s">
        <v>920</v>
      </c>
      <c r="E597" s="210"/>
      <c r="F597" s="210" t="s">
        <v>901</v>
      </c>
      <c r="G597" s="204" t="str">
        <f t="shared" si="61"/>
        <v>24/6/2008</v>
      </c>
      <c r="H597" s="205">
        <v>24</v>
      </c>
      <c r="I597" s="205">
        <v>6</v>
      </c>
      <c r="J597" s="205">
        <v>2008</v>
      </c>
      <c r="K597" s="205" t="s">
        <v>904</v>
      </c>
      <c r="L597" s="210"/>
      <c r="M597" s="205" t="s">
        <v>649</v>
      </c>
      <c r="N597" s="222">
        <v>3341.96</v>
      </c>
      <c r="O597" s="222"/>
      <c r="Q597" s="205">
        <v>10</v>
      </c>
      <c r="R597" s="106">
        <f t="shared" si="63"/>
        <v>27.841333333333335</v>
      </c>
      <c r="S597" s="207">
        <f t="shared" si="65"/>
        <v>2171.6240000000003</v>
      </c>
      <c r="T597" s="207">
        <f t="shared" si="64"/>
        <v>1170.3359999999998</v>
      </c>
      <c r="U597" s="205">
        <v>11148</v>
      </c>
      <c r="V597" s="216"/>
      <c r="W597" s="207"/>
      <c r="X597" s="219">
        <f t="shared" si="62"/>
        <v>78</v>
      </c>
    </row>
    <row r="598" spans="1:24" s="205" customFormat="1" x14ac:dyDescent="0.25">
      <c r="A598" s="205" t="s">
        <v>919</v>
      </c>
      <c r="B598" s="184" t="s">
        <v>918</v>
      </c>
      <c r="E598" s="210"/>
      <c r="F598" s="210" t="s">
        <v>901</v>
      </c>
      <c r="G598" s="204" t="str">
        <f t="shared" si="61"/>
        <v>24/6/2008</v>
      </c>
      <c r="H598" s="205">
        <v>24</v>
      </c>
      <c r="I598" s="205">
        <v>6</v>
      </c>
      <c r="J598" s="205">
        <v>2008</v>
      </c>
      <c r="K598" s="205" t="s">
        <v>904</v>
      </c>
      <c r="L598" s="210"/>
      <c r="M598" s="205" t="s">
        <v>649</v>
      </c>
      <c r="N598" s="222">
        <v>6978.56</v>
      </c>
      <c r="O598" s="222" t="s">
        <v>907</v>
      </c>
      <c r="Q598" s="205">
        <v>10</v>
      </c>
      <c r="R598" s="106">
        <f t="shared" si="63"/>
        <v>58.146333333333338</v>
      </c>
      <c r="S598" s="207">
        <f t="shared" si="65"/>
        <v>4535.4140000000007</v>
      </c>
      <c r="T598" s="207">
        <f t="shared" si="64"/>
        <v>2443.1459999999997</v>
      </c>
      <c r="U598" s="205">
        <v>11148</v>
      </c>
      <c r="V598" s="216"/>
      <c r="W598" s="207"/>
      <c r="X598" s="219">
        <f t="shared" si="62"/>
        <v>78</v>
      </c>
    </row>
    <row r="599" spans="1:24" s="205" customFormat="1" x14ac:dyDescent="0.25">
      <c r="A599" s="205" t="s">
        <v>917</v>
      </c>
      <c r="B599" s="184" t="s">
        <v>916</v>
      </c>
      <c r="E599" s="210"/>
      <c r="F599" s="210" t="s">
        <v>901</v>
      </c>
      <c r="G599" s="204" t="str">
        <f t="shared" si="61"/>
        <v>24/6/2008</v>
      </c>
      <c r="H599" s="205">
        <v>24</v>
      </c>
      <c r="I599" s="205">
        <v>6</v>
      </c>
      <c r="J599" s="205">
        <v>2008</v>
      </c>
      <c r="K599" s="205" t="s">
        <v>904</v>
      </c>
      <c r="L599" s="210"/>
      <c r="M599" s="205" t="s">
        <v>649</v>
      </c>
      <c r="N599" s="222">
        <v>5603.96</v>
      </c>
      <c r="O599" s="222"/>
      <c r="Q599" s="205">
        <v>10</v>
      </c>
      <c r="R599" s="106">
        <f t="shared" si="63"/>
        <v>46.69133333333334</v>
      </c>
      <c r="S599" s="207">
        <f t="shared" si="65"/>
        <v>3641.9240000000004</v>
      </c>
      <c r="T599" s="207">
        <f t="shared" si="64"/>
        <v>1962.0359999999996</v>
      </c>
      <c r="U599" s="205">
        <v>11148</v>
      </c>
      <c r="V599" s="216"/>
      <c r="W599" s="207"/>
      <c r="X599" s="219">
        <f t="shared" si="62"/>
        <v>78</v>
      </c>
    </row>
    <row r="600" spans="1:24" s="205" customFormat="1" x14ac:dyDescent="0.25">
      <c r="A600" s="205" t="s">
        <v>915</v>
      </c>
      <c r="B600" s="184" t="s">
        <v>914</v>
      </c>
      <c r="E600" s="210"/>
      <c r="F600" s="210" t="s">
        <v>901</v>
      </c>
      <c r="G600" s="204" t="str">
        <f t="shared" si="61"/>
        <v>24/6/2008</v>
      </c>
      <c r="H600" s="205">
        <v>24</v>
      </c>
      <c r="I600" s="205">
        <v>6</v>
      </c>
      <c r="J600" s="205">
        <v>2008</v>
      </c>
      <c r="K600" s="205" t="s">
        <v>904</v>
      </c>
      <c r="L600" s="210"/>
      <c r="M600" s="205" t="s">
        <v>649</v>
      </c>
      <c r="N600" s="222">
        <v>4294.32</v>
      </c>
      <c r="O600" s="222"/>
      <c r="Q600" s="205">
        <v>10</v>
      </c>
      <c r="R600" s="106">
        <f t="shared" si="63"/>
        <v>35.777666666666669</v>
      </c>
      <c r="S600" s="207">
        <f t="shared" si="65"/>
        <v>2790.6580000000004</v>
      </c>
      <c r="T600" s="207">
        <f t="shared" si="64"/>
        <v>1503.6619999999994</v>
      </c>
      <c r="U600" s="205">
        <v>11148</v>
      </c>
      <c r="V600" s="216"/>
      <c r="W600" s="207"/>
      <c r="X600" s="219">
        <f t="shared" si="62"/>
        <v>78</v>
      </c>
    </row>
    <row r="601" spans="1:24" s="205" customFormat="1" x14ac:dyDescent="0.25">
      <c r="A601" s="205" t="s">
        <v>913</v>
      </c>
      <c r="B601" s="184" t="s">
        <v>912</v>
      </c>
      <c r="E601" s="210"/>
      <c r="F601" s="210" t="s">
        <v>901</v>
      </c>
      <c r="G601" s="204" t="str">
        <f t="shared" si="61"/>
        <v>24/6/2008</v>
      </c>
      <c r="H601" s="205">
        <v>24</v>
      </c>
      <c r="I601" s="205">
        <v>6</v>
      </c>
      <c r="J601" s="205">
        <v>2008</v>
      </c>
      <c r="K601" s="205" t="s">
        <v>904</v>
      </c>
      <c r="L601" s="210"/>
      <c r="M601" s="205" t="s">
        <v>649</v>
      </c>
      <c r="N601" s="222">
        <v>12641.68</v>
      </c>
      <c r="O601" s="222"/>
      <c r="Q601" s="205">
        <v>10</v>
      </c>
      <c r="R601" s="106">
        <f t="shared" si="63"/>
        <v>105.339</v>
      </c>
      <c r="S601" s="207">
        <f t="shared" si="65"/>
        <v>8216.4419999999991</v>
      </c>
      <c r="T601" s="207">
        <f t="shared" si="64"/>
        <v>4425.2380000000012</v>
      </c>
      <c r="U601" s="205">
        <v>11148</v>
      </c>
      <c r="V601" s="216"/>
      <c r="W601" s="207"/>
      <c r="X601" s="219">
        <f t="shared" si="62"/>
        <v>78</v>
      </c>
    </row>
    <row r="602" spans="1:24" s="205" customFormat="1" x14ac:dyDescent="0.25">
      <c r="A602" s="205" t="s">
        <v>911</v>
      </c>
      <c r="B602" s="184" t="s">
        <v>910</v>
      </c>
      <c r="E602" s="210"/>
      <c r="F602" s="210" t="s">
        <v>901</v>
      </c>
      <c r="G602" s="204" t="str">
        <f t="shared" si="61"/>
        <v>24/6/2008</v>
      </c>
      <c r="H602" s="205">
        <v>24</v>
      </c>
      <c r="I602" s="205">
        <v>6</v>
      </c>
      <c r="J602" s="205">
        <v>2008</v>
      </c>
      <c r="K602" s="205" t="s">
        <v>904</v>
      </c>
      <c r="L602" s="210"/>
      <c r="M602" s="205" t="s">
        <v>649</v>
      </c>
      <c r="N602" s="222">
        <v>5765.2</v>
      </c>
      <c r="O602" s="222"/>
      <c r="Q602" s="205">
        <v>10</v>
      </c>
      <c r="R602" s="106">
        <f t="shared" si="63"/>
        <v>48.034999999999997</v>
      </c>
      <c r="S602" s="207">
        <f t="shared" si="65"/>
        <v>3746.7299999999996</v>
      </c>
      <c r="T602" s="207">
        <f t="shared" si="64"/>
        <v>2018.4700000000003</v>
      </c>
      <c r="U602" s="205">
        <v>11148</v>
      </c>
      <c r="V602" s="216"/>
      <c r="W602" s="207"/>
      <c r="X602" s="219">
        <f t="shared" si="62"/>
        <v>78</v>
      </c>
    </row>
    <row r="603" spans="1:24" s="205" customFormat="1" x14ac:dyDescent="0.25">
      <c r="A603" s="205" t="s">
        <v>909</v>
      </c>
      <c r="B603" s="184" t="s">
        <v>908</v>
      </c>
      <c r="E603" s="210"/>
      <c r="F603" s="210" t="s">
        <v>901</v>
      </c>
      <c r="G603" s="204" t="str">
        <f t="shared" si="61"/>
        <v>24/6/2008</v>
      </c>
      <c r="H603" s="205">
        <v>24</v>
      </c>
      <c r="I603" s="205">
        <v>6</v>
      </c>
      <c r="J603" s="205">
        <v>2008</v>
      </c>
      <c r="K603" s="205" t="s">
        <v>904</v>
      </c>
      <c r="L603" s="210"/>
      <c r="M603" s="205" t="s">
        <v>649</v>
      </c>
      <c r="N603" s="222">
        <v>4756</v>
      </c>
      <c r="O603" s="222" t="s">
        <v>907</v>
      </c>
      <c r="Q603" s="205">
        <v>10</v>
      </c>
      <c r="R603" s="106">
        <f t="shared" si="63"/>
        <v>39.625</v>
      </c>
      <c r="S603" s="207">
        <f t="shared" si="65"/>
        <v>3090.75</v>
      </c>
      <c r="T603" s="207">
        <f t="shared" si="64"/>
        <v>1665.25</v>
      </c>
      <c r="U603" s="205">
        <v>11148</v>
      </c>
      <c r="V603" s="216"/>
      <c r="W603" s="207"/>
      <c r="X603" s="219">
        <f t="shared" si="62"/>
        <v>78</v>
      </c>
    </row>
    <row r="604" spans="1:24" s="205" customFormat="1" x14ac:dyDescent="0.25">
      <c r="A604" s="205" t="s">
        <v>906</v>
      </c>
      <c r="B604" s="184" t="s">
        <v>905</v>
      </c>
      <c r="E604" s="210"/>
      <c r="F604" s="210" t="s">
        <v>901</v>
      </c>
      <c r="G604" s="204" t="str">
        <f t="shared" si="61"/>
        <v>24/6/2008</v>
      </c>
      <c r="H604" s="205">
        <v>24</v>
      </c>
      <c r="I604" s="205">
        <v>6</v>
      </c>
      <c r="J604" s="205">
        <v>2008</v>
      </c>
      <c r="K604" s="205" t="s">
        <v>904</v>
      </c>
      <c r="L604" s="210"/>
      <c r="M604" s="205" t="s">
        <v>649</v>
      </c>
      <c r="N604" s="222">
        <v>5505.36</v>
      </c>
      <c r="O604" s="222"/>
      <c r="Q604" s="205">
        <v>10</v>
      </c>
      <c r="R604" s="106">
        <f t="shared" si="63"/>
        <v>45.86966666666666</v>
      </c>
      <c r="S604" s="207">
        <f t="shared" si="65"/>
        <v>3577.8339999999994</v>
      </c>
      <c r="T604" s="207">
        <f t="shared" si="64"/>
        <v>1927.5260000000003</v>
      </c>
      <c r="V604" s="216"/>
      <c r="W604" s="207"/>
      <c r="X604" s="219">
        <f t="shared" si="62"/>
        <v>78</v>
      </c>
    </row>
    <row r="605" spans="1:24" s="205" customFormat="1" x14ac:dyDescent="0.25">
      <c r="A605" s="205" t="s">
        <v>903</v>
      </c>
      <c r="B605" s="184" t="s">
        <v>902</v>
      </c>
      <c r="E605" s="210"/>
      <c r="F605" s="210" t="s">
        <v>901</v>
      </c>
      <c r="G605" s="204" t="str">
        <f t="shared" si="61"/>
        <v>1/7/2008</v>
      </c>
      <c r="H605" s="205">
        <v>1</v>
      </c>
      <c r="I605" s="205">
        <v>7</v>
      </c>
      <c r="J605" s="205">
        <v>2008</v>
      </c>
      <c r="L605" s="210"/>
      <c r="M605" s="205" t="s">
        <v>649</v>
      </c>
      <c r="N605" s="222">
        <v>5921.57</v>
      </c>
      <c r="O605" s="222" t="s">
        <v>900</v>
      </c>
      <c r="Q605" s="205">
        <v>10</v>
      </c>
      <c r="R605" s="106">
        <f t="shared" si="63"/>
        <v>49.338083333333337</v>
      </c>
      <c r="S605" s="207">
        <f t="shared" si="65"/>
        <v>3799.0324166666669</v>
      </c>
      <c r="T605" s="207">
        <f t="shared" si="64"/>
        <v>2122.5375833333328</v>
      </c>
      <c r="V605" s="216"/>
      <c r="W605" s="207"/>
      <c r="X605" s="219">
        <f t="shared" si="62"/>
        <v>77</v>
      </c>
    </row>
    <row r="606" spans="1:24" s="205" customFormat="1" x14ac:dyDescent="0.25">
      <c r="A606" s="205" t="s">
        <v>899</v>
      </c>
      <c r="B606" s="184" t="s">
        <v>898</v>
      </c>
      <c r="C606" s="205" t="s">
        <v>125</v>
      </c>
      <c r="E606" s="210"/>
      <c r="F606" s="210" t="s">
        <v>796</v>
      </c>
      <c r="G606" s="204" t="str">
        <f t="shared" ref="G606:G669" si="66">CONCATENATE(H606,"/",I606,"/",J606,)</f>
        <v>2/7/2008</v>
      </c>
      <c r="H606" s="205">
        <v>2</v>
      </c>
      <c r="I606" s="205">
        <v>7</v>
      </c>
      <c r="J606" s="205">
        <v>2008</v>
      </c>
      <c r="L606" s="210"/>
      <c r="M606" s="205" t="s">
        <v>649</v>
      </c>
      <c r="N606" s="213">
        <v>16694.830000000002</v>
      </c>
      <c r="O606" s="221" t="s">
        <v>897</v>
      </c>
      <c r="Q606" s="205">
        <v>10</v>
      </c>
      <c r="R606" s="106">
        <f t="shared" si="63"/>
        <v>139.11525000000003</v>
      </c>
      <c r="S606" s="207">
        <f t="shared" si="65"/>
        <v>10711.874250000003</v>
      </c>
      <c r="T606" s="207">
        <f t="shared" si="64"/>
        <v>5982.9557499999992</v>
      </c>
      <c r="U606" s="205">
        <v>11224</v>
      </c>
      <c r="V606" s="216"/>
      <c r="W606" s="207"/>
      <c r="X606" s="219">
        <f t="shared" ref="X606:X669" si="67">IF((DATEDIF(G606,X$4,"m"))&gt;=120,120,(DATEDIF(G606,X$4,"m")))</f>
        <v>77</v>
      </c>
    </row>
    <row r="607" spans="1:24" s="205" customFormat="1" x14ac:dyDescent="0.25">
      <c r="A607" s="205" t="s">
        <v>896</v>
      </c>
      <c r="B607" s="184" t="s">
        <v>895</v>
      </c>
      <c r="E607" s="210"/>
      <c r="F607" s="210" t="s">
        <v>708</v>
      </c>
      <c r="G607" s="204" t="str">
        <f t="shared" si="66"/>
        <v>7/8/2008</v>
      </c>
      <c r="H607" s="205">
        <v>7</v>
      </c>
      <c r="I607" s="205">
        <v>8</v>
      </c>
      <c r="J607" s="205">
        <v>2008</v>
      </c>
      <c r="L607" s="210"/>
      <c r="M607" s="205" t="s">
        <v>649</v>
      </c>
      <c r="N607" s="217">
        <v>19980</v>
      </c>
      <c r="O607" s="220" t="s">
        <v>85</v>
      </c>
      <c r="Q607" s="205">
        <v>10</v>
      </c>
      <c r="R607" s="106">
        <f t="shared" si="63"/>
        <v>166.49166666666667</v>
      </c>
      <c r="S607" s="207">
        <f t="shared" si="65"/>
        <v>12653.366666666667</v>
      </c>
      <c r="T607" s="207">
        <f t="shared" si="64"/>
        <v>7326.6333333333332</v>
      </c>
      <c r="U607" s="205">
        <v>11325</v>
      </c>
      <c r="V607" s="216"/>
      <c r="W607" s="207"/>
      <c r="X607" s="219">
        <f t="shared" si="67"/>
        <v>76</v>
      </c>
    </row>
    <row r="608" spans="1:24" s="205" customFormat="1" x14ac:dyDescent="0.25">
      <c r="A608" s="205" t="s">
        <v>894</v>
      </c>
      <c r="B608" s="205" t="s">
        <v>893</v>
      </c>
      <c r="E608" s="210"/>
      <c r="F608" s="210" t="s">
        <v>708</v>
      </c>
      <c r="G608" s="204" t="str">
        <f t="shared" si="66"/>
        <v>4/11/2008</v>
      </c>
      <c r="H608" s="206">
        <v>4</v>
      </c>
      <c r="I608" s="205">
        <v>11</v>
      </c>
      <c r="J608" s="205">
        <v>2008</v>
      </c>
      <c r="K608" s="205" t="s">
        <v>37</v>
      </c>
      <c r="L608" s="210"/>
      <c r="M608" s="205" t="s">
        <v>649</v>
      </c>
      <c r="N608" s="217">
        <v>7195</v>
      </c>
      <c r="O608" s="220" t="s">
        <v>892</v>
      </c>
      <c r="Q608" s="205">
        <v>10</v>
      </c>
      <c r="R608" s="106">
        <f t="shared" ref="R608:R671" si="68">(((N608)-1)/10)/12</f>
        <v>59.949999999999996</v>
      </c>
      <c r="S608" s="207">
        <f t="shared" si="65"/>
        <v>4376.3499999999995</v>
      </c>
      <c r="T608" s="207">
        <f t="shared" si="64"/>
        <v>2818.6500000000005</v>
      </c>
      <c r="U608" s="205">
        <v>11797</v>
      </c>
      <c r="V608" s="216"/>
      <c r="W608" s="207"/>
      <c r="X608" s="219">
        <f t="shared" si="67"/>
        <v>73</v>
      </c>
    </row>
    <row r="609" spans="1:24" s="205" customFormat="1" x14ac:dyDescent="0.25">
      <c r="A609" s="205" t="s">
        <v>891</v>
      </c>
      <c r="B609" s="184" t="s">
        <v>890</v>
      </c>
      <c r="E609" s="210"/>
      <c r="F609" s="210" t="s">
        <v>708</v>
      </c>
      <c r="G609" s="204" t="str">
        <f t="shared" si="66"/>
        <v>4/11/2008</v>
      </c>
      <c r="H609" s="206">
        <v>4</v>
      </c>
      <c r="I609" s="205">
        <v>11</v>
      </c>
      <c r="J609" s="205">
        <v>2008</v>
      </c>
      <c r="K609" s="205" t="s">
        <v>37</v>
      </c>
      <c r="L609" s="210"/>
      <c r="M609" s="205" t="s">
        <v>889</v>
      </c>
      <c r="N609" s="217">
        <v>7195</v>
      </c>
      <c r="O609" s="217"/>
      <c r="Q609" s="205">
        <v>10</v>
      </c>
      <c r="R609" s="106">
        <f t="shared" si="68"/>
        <v>59.949999999999996</v>
      </c>
      <c r="S609" s="207">
        <f t="shared" si="65"/>
        <v>4376.3499999999995</v>
      </c>
      <c r="T609" s="207">
        <f t="shared" ref="T609:T672" si="69">N609-S609</f>
        <v>2818.6500000000005</v>
      </c>
      <c r="U609" s="205">
        <v>11797</v>
      </c>
      <c r="V609" s="216"/>
      <c r="W609" s="207"/>
      <c r="X609" s="219">
        <f t="shared" si="67"/>
        <v>73</v>
      </c>
    </row>
    <row r="610" spans="1:24" s="205" customFormat="1" x14ac:dyDescent="0.25">
      <c r="A610" s="205" t="s">
        <v>888</v>
      </c>
      <c r="B610" s="184" t="s">
        <v>887</v>
      </c>
      <c r="E610" s="210"/>
      <c r="F610" s="210" t="s">
        <v>708</v>
      </c>
      <c r="G610" s="204" t="str">
        <f t="shared" si="66"/>
        <v>4/11/2008</v>
      </c>
      <c r="H610" s="206">
        <v>4</v>
      </c>
      <c r="I610" s="205">
        <v>11</v>
      </c>
      <c r="J610" s="205">
        <v>2008</v>
      </c>
      <c r="K610" s="205" t="s">
        <v>37</v>
      </c>
      <c r="L610" s="210"/>
      <c r="M610" s="205" t="s">
        <v>52</v>
      </c>
      <c r="N610" s="217">
        <v>7195</v>
      </c>
      <c r="O610" s="217"/>
      <c r="Q610" s="205">
        <v>10</v>
      </c>
      <c r="R610" s="106">
        <f t="shared" si="68"/>
        <v>59.949999999999996</v>
      </c>
      <c r="S610" s="207">
        <f t="shared" si="65"/>
        <v>4376.3499999999995</v>
      </c>
      <c r="T610" s="207">
        <f t="shared" si="69"/>
        <v>2818.6500000000005</v>
      </c>
      <c r="U610" s="205">
        <v>11797</v>
      </c>
      <c r="V610" s="216"/>
      <c r="W610" s="207"/>
      <c r="X610" s="219">
        <f t="shared" si="67"/>
        <v>73</v>
      </c>
    </row>
    <row r="611" spans="1:24" s="205" customFormat="1" x14ac:dyDescent="0.25">
      <c r="A611" s="205" t="s">
        <v>886</v>
      </c>
      <c r="B611" s="184" t="s">
        <v>885</v>
      </c>
      <c r="E611" s="210"/>
      <c r="F611" s="210" t="s">
        <v>708</v>
      </c>
      <c r="G611" s="204" t="str">
        <f t="shared" si="66"/>
        <v>4/11/2008</v>
      </c>
      <c r="H611" s="206">
        <v>4</v>
      </c>
      <c r="I611" s="205">
        <v>11</v>
      </c>
      <c r="J611" s="205">
        <v>2008</v>
      </c>
      <c r="K611" s="205" t="s">
        <v>37</v>
      </c>
      <c r="L611" s="210"/>
      <c r="M611" s="205" t="s">
        <v>825</v>
      </c>
      <c r="N611" s="217">
        <v>7195</v>
      </c>
      <c r="O611" s="217"/>
      <c r="Q611" s="205">
        <v>10</v>
      </c>
      <c r="R611" s="106">
        <f t="shared" si="68"/>
        <v>59.949999999999996</v>
      </c>
      <c r="S611" s="207">
        <f t="shared" si="65"/>
        <v>4376.3499999999995</v>
      </c>
      <c r="T611" s="207">
        <f t="shared" si="69"/>
        <v>2818.6500000000005</v>
      </c>
      <c r="U611" s="205">
        <v>11797</v>
      </c>
      <c r="V611" s="216"/>
      <c r="W611" s="207"/>
      <c r="X611" s="219">
        <f t="shared" si="67"/>
        <v>73</v>
      </c>
    </row>
    <row r="612" spans="1:24" s="205" customFormat="1" x14ac:dyDescent="0.25">
      <c r="A612" s="205" t="s">
        <v>884</v>
      </c>
      <c r="B612" s="184" t="s">
        <v>883</v>
      </c>
      <c r="E612" s="210"/>
      <c r="F612" s="210" t="s">
        <v>708</v>
      </c>
      <c r="G612" s="204" t="str">
        <f t="shared" si="66"/>
        <v>4/11/2008</v>
      </c>
      <c r="H612" s="206">
        <v>4</v>
      </c>
      <c r="I612" s="205">
        <v>11</v>
      </c>
      <c r="J612" s="205">
        <v>2008</v>
      </c>
      <c r="K612" s="205" t="s">
        <v>37</v>
      </c>
      <c r="L612" s="210"/>
      <c r="M612" s="205" t="s">
        <v>882</v>
      </c>
      <c r="N612" s="217">
        <v>7195</v>
      </c>
      <c r="O612" s="217"/>
      <c r="Q612" s="205">
        <v>10</v>
      </c>
      <c r="R612" s="106">
        <f t="shared" si="68"/>
        <v>59.949999999999996</v>
      </c>
      <c r="S612" s="207">
        <f t="shared" si="65"/>
        <v>4376.3499999999995</v>
      </c>
      <c r="T612" s="207">
        <f t="shared" si="69"/>
        <v>2818.6500000000005</v>
      </c>
      <c r="U612" s="205">
        <v>11797</v>
      </c>
      <c r="V612" s="216"/>
      <c r="W612" s="207"/>
      <c r="X612" s="219">
        <f t="shared" si="67"/>
        <v>73</v>
      </c>
    </row>
    <row r="613" spans="1:24" s="205" customFormat="1" x14ac:dyDescent="0.25">
      <c r="A613" s="205" t="s">
        <v>881</v>
      </c>
      <c r="B613" s="184" t="s">
        <v>879</v>
      </c>
      <c r="C613" s="205" t="s">
        <v>878</v>
      </c>
      <c r="D613" s="205" t="s">
        <v>877</v>
      </c>
      <c r="E613" s="210"/>
      <c r="F613" s="210" t="s">
        <v>876</v>
      </c>
      <c r="G613" s="204" t="str">
        <f t="shared" si="66"/>
        <v>4/9/2008</v>
      </c>
      <c r="H613" s="205">
        <v>4</v>
      </c>
      <c r="I613" s="205">
        <v>9</v>
      </c>
      <c r="J613" s="205">
        <v>2008</v>
      </c>
      <c r="L613" s="210"/>
      <c r="M613" s="205" t="s">
        <v>649</v>
      </c>
      <c r="N613" s="217">
        <v>5000</v>
      </c>
      <c r="O613" s="217"/>
      <c r="Q613" s="205">
        <v>10</v>
      </c>
      <c r="R613" s="106">
        <f t="shared" si="68"/>
        <v>41.658333333333331</v>
      </c>
      <c r="S613" s="207">
        <f t="shared" si="65"/>
        <v>3124.375</v>
      </c>
      <c r="T613" s="207">
        <f t="shared" si="69"/>
        <v>1875.625</v>
      </c>
      <c r="U613" s="205">
        <v>11444</v>
      </c>
      <c r="V613" s="216"/>
      <c r="W613" s="207"/>
      <c r="X613" s="219">
        <f t="shared" si="67"/>
        <v>75</v>
      </c>
    </row>
    <row r="614" spans="1:24" s="205" customFormat="1" x14ac:dyDescent="0.25">
      <c r="A614" s="205" t="s">
        <v>880</v>
      </c>
      <c r="B614" s="184" t="s">
        <v>879</v>
      </c>
      <c r="C614" s="205" t="s">
        <v>878</v>
      </c>
      <c r="D614" s="205" t="s">
        <v>877</v>
      </c>
      <c r="E614" s="210"/>
      <c r="F614" s="210" t="s">
        <v>876</v>
      </c>
      <c r="G614" s="204" t="str">
        <f t="shared" si="66"/>
        <v>4/9/2008</v>
      </c>
      <c r="H614" s="205">
        <v>4</v>
      </c>
      <c r="I614" s="205">
        <v>9</v>
      </c>
      <c r="J614" s="205">
        <v>2008</v>
      </c>
      <c r="L614" s="210"/>
      <c r="M614" s="205" t="s">
        <v>649</v>
      </c>
      <c r="N614" s="217">
        <v>5000</v>
      </c>
      <c r="O614" s="217"/>
      <c r="Q614" s="205">
        <v>10</v>
      </c>
      <c r="R614" s="106">
        <f t="shared" si="68"/>
        <v>41.658333333333331</v>
      </c>
      <c r="S614" s="207">
        <f t="shared" si="65"/>
        <v>3124.375</v>
      </c>
      <c r="T614" s="207">
        <f t="shared" si="69"/>
        <v>1875.625</v>
      </c>
      <c r="U614" s="205">
        <v>11444</v>
      </c>
      <c r="V614" s="216"/>
      <c r="W614" s="207"/>
      <c r="X614" s="219">
        <f t="shared" si="67"/>
        <v>75</v>
      </c>
    </row>
    <row r="615" spans="1:24" s="205" customFormat="1" x14ac:dyDescent="0.25">
      <c r="A615" s="205" t="s">
        <v>875</v>
      </c>
      <c r="B615" s="184" t="s">
        <v>874</v>
      </c>
      <c r="C615" s="205" t="s">
        <v>871</v>
      </c>
      <c r="E615" s="210"/>
      <c r="F615" s="210" t="s">
        <v>870</v>
      </c>
      <c r="G615" s="204" t="str">
        <f t="shared" si="66"/>
        <v>23/9/2008</v>
      </c>
      <c r="H615" s="205">
        <v>23</v>
      </c>
      <c r="I615" s="205">
        <v>9</v>
      </c>
      <c r="J615" s="205">
        <v>2008</v>
      </c>
      <c r="L615" s="210"/>
      <c r="M615" s="205" t="s">
        <v>649</v>
      </c>
      <c r="N615" s="217">
        <v>13012.75</v>
      </c>
      <c r="O615" s="217"/>
      <c r="Q615" s="205">
        <v>10</v>
      </c>
      <c r="R615" s="106">
        <f t="shared" si="68"/>
        <v>108.43124999999999</v>
      </c>
      <c r="S615" s="207">
        <f t="shared" si="65"/>
        <v>8132.3437499999991</v>
      </c>
      <c r="T615" s="207">
        <f t="shared" si="69"/>
        <v>4880.4062500000009</v>
      </c>
      <c r="U615" s="205">
        <v>11485</v>
      </c>
      <c r="V615" s="216"/>
      <c r="W615" s="207"/>
      <c r="X615" s="219">
        <f t="shared" si="67"/>
        <v>75</v>
      </c>
    </row>
    <row r="616" spans="1:24" s="205" customFormat="1" x14ac:dyDescent="0.25">
      <c r="A616" s="205" t="s">
        <v>873</v>
      </c>
      <c r="B616" s="184" t="s">
        <v>872</v>
      </c>
      <c r="C616" s="205" t="s">
        <v>871</v>
      </c>
      <c r="E616" s="210"/>
      <c r="F616" s="210" t="s">
        <v>870</v>
      </c>
      <c r="G616" s="204" t="str">
        <f t="shared" si="66"/>
        <v>23/9/2008</v>
      </c>
      <c r="H616" s="205">
        <v>23</v>
      </c>
      <c r="I616" s="205">
        <v>9</v>
      </c>
      <c r="J616" s="205">
        <v>2008</v>
      </c>
      <c r="L616" s="210"/>
      <c r="M616" s="205" t="s">
        <v>649</v>
      </c>
      <c r="N616" s="217">
        <v>13224</v>
      </c>
      <c r="O616" s="217"/>
      <c r="Q616" s="205">
        <v>10</v>
      </c>
      <c r="R616" s="106">
        <f t="shared" si="68"/>
        <v>110.19166666666666</v>
      </c>
      <c r="S616" s="207">
        <f t="shared" si="65"/>
        <v>8264.375</v>
      </c>
      <c r="T616" s="207">
        <f t="shared" si="69"/>
        <v>4959.625</v>
      </c>
      <c r="U616" s="205">
        <v>11485</v>
      </c>
      <c r="V616" s="216"/>
      <c r="W616" s="207"/>
      <c r="X616" s="219">
        <f t="shared" si="67"/>
        <v>75</v>
      </c>
    </row>
    <row r="617" spans="1:24" s="205" customFormat="1" ht="31.5" x14ac:dyDescent="0.25">
      <c r="A617" s="205" t="s">
        <v>869</v>
      </c>
      <c r="B617" s="184" t="s">
        <v>868</v>
      </c>
      <c r="D617" s="205" t="s">
        <v>867</v>
      </c>
      <c r="E617" s="210"/>
      <c r="F617" s="210" t="s">
        <v>748</v>
      </c>
      <c r="G617" s="204" t="str">
        <f t="shared" si="66"/>
        <v>25/9/2008</v>
      </c>
      <c r="H617" s="205">
        <v>25</v>
      </c>
      <c r="I617" s="205">
        <v>9</v>
      </c>
      <c r="J617" s="205">
        <v>2008</v>
      </c>
      <c r="L617" s="210"/>
      <c r="M617" s="205" t="s">
        <v>649</v>
      </c>
      <c r="N617" s="217">
        <v>17162.2</v>
      </c>
      <c r="O617" s="217"/>
      <c r="Q617" s="205">
        <v>10</v>
      </c>
      <c r="R617" s="106">
        <f t="shared" si="68"/>
        <v>143.01000000000002</v>
      </c>
      <c r="S617" s="207">
        <f t="shared" si="65"/>
        <v>10725.750000000002</v>
      </c>
      <c r="T617" s="207">
        <f t="shared" si="69"/>
        <v>6436.4499999999989</v>
      </c>
      <c r="U617" s="205">
        <v>11486</v>
      </c>
      <c r="V617" s="216"/>
      <c r="W617" s="207"/>
      <c r="X617" s="219">
        <f t="shared" si="67"/>
        <v>75</v>
      </c>
    </row>
    <row r="618" spans="1:24" s="205" customFormat="1" x14ac:dyDescent="0.25">
      <c r="A618" s="205" t="s">
        <v>866</v>
      </c>
      <c r="B618" s="184" t="s">
        <v>865</v>
      </c>
      <c r="D618" s="205" t="s">
        <v>864</v>
      </c>
      <c r="E618" s="210"/>
      <c r="F618" s="210" t="s">
        <v>748</v>
      </c>
      <c r="G618" s="204" t="str">
        <f t="shared" si="66"/>
        <v>25/9/2008</v>
      </c>
      <c r="H618" s="205">
        <v>25</v>
      </c>
      <c r="I618" s="205">
        <v>9</v>
      </c>
      <c r="J618" s="205">
        <v>2008</v>
      </c>
      <c r="L618" s="210"/>
      <c r="M618" s="205" t="s">
        <v>649</v>
      </c>
      <c r="N618" s="217">
        <v>4056.52</v>
      </c>
      <c r="O618" s="217"/>
      <c r="Q618" s="205">
        <v>10</v>
      </c>
      <c r="R618" s="106">
        <f t="shared" si="68"/>
        <v>33.795999999999999</v>
      </c>
      <c r="S618" s="207">
        <f t="shared" si="65"/>
        <v>2534.6999999999998</v>
      </c>
      <c r="T618" s="207">
        <f t="shared" si="69"/>
        <v>1521.8200000000002</v>
      </c>
      <c r="U618" s="205">
        <v>11486</v>
      </c>
      <c r="V618" s="216"/>
      <c r="W618" s="207"/>
      <c r="X618" s="219">
        <f t="shared" si="67"/>
        <v>75</v>
      </c>
    </row>
    <row r="619" spans="1:24" s="205" customFormat="1" ht="31.5" x14ac:dyDescent="0.25">
      <c r="A619" s="205" t="s">
        <v>863</v>
      </c>
      <c r="B619" s="184" t="s">
        <v>862</v>
      </c>
      <c r="D619" s="205" t="s">
        <v>861</v>
      </c>
      <c r="E619" s="210"/>
      <c r="F619" s="210" t="s">
        <v>748</v>
      </c>
      <c r="G619" s="204" t="str">
        <f t="shared" si="66"/>
        <v>25/9/2008</v>
      </c>
      <c r="H619" s="205">
        <v>25</v>
      </c>
      <c r="I619" s="205">
        <v>9</v>
      </c>
      <c r="J619" s="205">
        <v>2008</v>
      </c>
      <c r="L619" s="210"/>
      <c r="M619" s="205" t="s">
        <v>649</v>
      </c>
      <c r="N619" s="217">
        <v>2822.28</v>
      </c>
      <c r="O619" s="217"/>
      <c r="Q619" s="205">
        <v>10</v>
      </c>
      <c r="R619" s="106">
        <f t="shared" si="68"/>
        <v>23.510666666666669</v>
      </c>
      <c r="S619" s="207">
        <f t="shared" si="65"/>
        <v>1763.3000000000002</v>
      </c>
      <c r="T619" s="207">
        <f t="shared" si="69"/>
        <v>1058.98</v>
      </c>
      <c r="U619" s="205">
        <v>11486</v>
      </c>
      <c r="V619" s="216"/>
      <c r="W619" s="207"/>
      <c r="X619" s="219">
        <f t="shared" si="67"/>
        <v>75</v>
      </c>
    </row>
    <row r="620" spans="1:24" s="205" customFormat="1" x14ac:dyDescent="0.25">
      <c r="A620" s="205" t="s">
        <v>860</v>
      </c>
      <c r="B620" s="184" t="s">
        <v>855</v>
      </c>
      <c r="D620" s="205" t="s">
        <v>859</v>
      </c>
      <c r="E620" s="210"/>
      <c r="F620" s="210" t="s">
        <v>748</v>
      </c>
      <c r="G620" s="204" t="str">
        <f t="shared" si="66"/>
        <v>25/9/2008</v>
      </c>
      <c r="H620" s="205">
        <v>25</v>
      </c>
      <c r="I620" s="205">
        <v>9</v>
      </c>
      <c r="J620" s="205">
        <v>2008</v>
      </c>
      <c r="L620" s="210"/>
      <c r="M620" s="205" t="s">
        <v>649</v>
      </c>
      <c r="N620" s="218">
        <v>5744.32</v>
      </c>
      <c r="O620" s="218"/>
      <c r="Q620" s="205">
        <v>10</v>
      </c>
      <c r="R620" s="106">
        <f t="shared" si="68"/>
        <v>47.860999999999997</v>
      </c>
      <c r="S620" s="207">
        <f t="shared" si="65"/>
        <v>3589.5749999999998</v>
      </c>
      <c r="T620" s="207">
        <f t="shared" si="69"/>
        <v>2154.7449999999999</v>
      </c>
      <c r="U620" s="205">
        <v>11486</v>
      </c>
      <c r="V620" s="216"/>
      <c r="W620" s="207"/>
      <c r="X620" s="219">
        <f t="shared" si="67"/>
        <v>75</v>
      </c>
    </row>
    <row r="621" spans="1:24" s="205" customFormat="1" x14ac:dyDescent="0.25">
      <c r="A621" s="205" t="s">
        <v>858</v>
      </c>
      <c r="B621" s="184" t="s">
        <v>855</v>
      </c>
      <c r="D621" s="205" t="s">
        <v>854</v>
      </c>
      <c r="E621" s="210"/>
      <c r="F621" s="210" t="s">
        <v>748</v>
      </c>
      <c r="G621" s="204" t="str">
        <f t="shared" si="66"/>
        <v>25/9/2008</v>
      </c>
      <c r="H621" s="205">
        <v>25</v>
      </c>
      <c r="I621" s="205">
        <v>9</v>
      </c>
      <c r="J621" s="205">
        <v>2008</v>
      </c>
      <c r="L621" s="210"/>
      <c r="M621" s="205" t="s">
        <v>649</v>
      </c>
      <c r="N621" s="218">
        <v>5744.32</v>
      </c>
      <c r="O621" s="218"/>
      <c r="Q621" s="205">
        <v>10</v>
      </c>
      <c r="R621" s="106">
        <f t="shared" si="68"/>
        <v>47.860999999999997</v>
      </c>
      <c r="S621" s="207">
        <f t="shared" si="65"/>
        <v>3589.5749999999998</v>
      </c>
      <c r="T621" s="207">
        <f t="shared" si="69"/>
        <v>2154.7449999999999</v>
      </c>
      <c r="U621" s="205">
        <v>11486</v>
      </c>
      <c r="V621" s="216"/>
      <c r="W621" s="207"/>
      <c r="X621" s="219">
        <f t="shared" si="67"/>
        <v>75</v>
      </c>
    </row>
    <row r="622" spans="1:24" s="205" customFormat="1" x14ac:dyDescent="0.25">
      <c r="A622" s="205" t="s">
        <v>857</v>
      </c>
      <c r="B622" s="184" t="s">
        <v>855</v>
      </c>
      <c r="D622" s="205" t="s">
        <v>854</v>
      </c>
      <c r="E622" s="210"/>
      <c r="F622" s="210" t="s">
        <v>748</v>
      </c>
      <c r="G622" s="204" t="str">
        <f t="shared" si="66"/>
        <v>25/9/2008</v>
      </c>
      <c r="H622" s="205">
        <v>25</v>
      </c>
      <c r="I622" s="205">
        <v>9</v>
      </c>
      <c r="J622" s="205">
        <v>2008</v>
      </c>
      <c r="L622" s="210"/>
      <c r="M622" s="205" t="s">
        <v>649</v>
      </c>
      <c r="N622" s="218">
        <v>5744.32</v>
      </c>
      <c r="O622" s="218"/>
      <c r="Q622" s="205">
        <v>10</v>
      </c>
      <c r="R622" s="106">
        <f t="shared" si="68"/>
        <v>47.860999999999997</v>
      </c>
      <c r="S622" s="207">
        <f t="shared" si="65"/>
        <v>3589.5749999999998</v>
      </c>
      <c r="T622" s="207">
        <f t="shared" si="69"/>
        <v>2154.7449999999999</v>
      </c>
      <c r="U622" s="205">
        <v>11486</v>
      </c>
      <c r="V622" s="216"/>
      <c r="W622" s="207"/>
      <c r="X622" s="219">
        <f t="shared" si="67"/>
        <v>75</v>
      </c>
    </row>
    <row r="623" spans="1:24" s="205" customFormat="1" x14ac:dyDescent="0.25">
      <c r="A623" s="205" t="s">
        <v>856</v>
      </c>
      <c r="B623" s="184" t="s">
        <v>855</v>
      </c>
      <c r="D623" s="205" t="s">
        <v>854</v>
      </c>
      <c r="E623" s="210"/>
      <c r="F623" s="210" t="s">
        <v>748</v>
      </c>
      <c r="G623" s="204" t="str">
        <f t="shared" si="66"/>
        <v>25/9/2008</v>
      </c>
      <c r="H623" s="205">
        <v>25</v>
      </c>
      <c r="I623" s="205">
        <v>9</v>
      </c>
      <c r="J623" s="205">
        <v>2008</v>
      </c>
      <c r="L623" s="210"/>
      <c r="M623" s="205" t="s">
        <v>649</v>
      </c>
      <c r="N623" s="218">
        <v>5744.32</v>
      </c>
      <c r="O623" s="218"/>
      <c r="Q623" s="205">
        <v>10</v>
      </c>
      <c r="R623" s="106">
        <f t="shared" si="68"/>
        <v>47.860999999999997</v>
      </c>
      <c r="S623" s="207">
        <f t="shared" si="65"/>
        <v>3589.5749999999998</v>
      </c>
      <c r="T623" s="207">
        <f t="shared" si="69"/>
        <v>2154.7449999999999</v>
      </c>
      <c r="U623" s="205">
        <v>11486</v>
      </c>
      <c r="V623" s="216"/>
      <c r="W623" s="207"/>
      <c r="X623" s="219">
        <f t="shared" si="67"/>
        <v>75</v>
      </c>
    </row>
    <row r="624" spans="1:24" s="205" customFormat="1" ht="31.5" x14ac:dyDescent="0.25">
      <c r="A624" s="205" t="s">
        <v>853</v>
      </c>
      <c r="B624" s="184" t="s">
        <v>852</v>
      </c>
      <c r="E624" s="210"/>
      <c r="F624" s="210" t="s">
        <v>748</v>
      </c>
      <c r="G624" s="204" t="str">
        <f t="shared" si="66"/>
        <v>25/9/2008</v>
      </c>
      <c r="H624" s="205">
        <v>25</v>
      </c>
      <c r="I624" s="205">
        <v>9</v>
      </c>
      <c r="J624" s="205">
        <v>2008</v>
      </c>
      <c r="L624" s="210"/>
      <c r="M624" s="205" t="s">
        <v>649</v>
      </c>
      <c r="N624" s="217">
        <v>13583.6</v>
      </c>
      <c r="O624" s="217"/>
      <c r="Q624" s="205">
        <v>10</v>
      </c>
      <c r="R624" s="106">
        <f t="shared" si="68"/>
        <v>113.18833333333333</v>
      </c>
      <c r="S624" s="207">
        <f t="shared" si="65"/>
        <v>8489.125</v>
      </c>
      <c r="T624" s="207">
        <f t="shared" si="69"/>
        <v>5094.4750000000004</v>
      </c>
      <c r="U624" s="205">
        <v>11486</v>
      </c>
      <c r="V624" s="216"/>
      <c r="W624" s="207"/>
      <c r="X624" s="219">
        <f t="shared" si="67"/>
        <v>75</v>
      </c>
    </row>
    <row r="625" spans="1:24" s="205" customFormat="1" ht="31.5" x14ac:dyDescent="0.25">
      <c r="A625" s="205" t="s">
        <v>851</v>
      </c>
      <c r="B625" s="184" t="s">
        <v>846</v>
      </c>
      <c r="E625" s="210"/>
      <c r="F625" s="210" t="s">
        <v>748</v>
      </c>
      <c r="G625" s="204" t="str">
        <f t="shared" si="66"/>
        <v>25/9/2008</v>
      </c>
      <c r="H625" s="205">
        <v>25</v>
      </c>
      <c r="I625" s="205">
        <v>9</v>
      </c>
      <c r="J625" s="205">
        <v>2008</v>
      </c>
      <c r="L625" s="210"/>
      <c r="M625" s="205" t="s">
        <v>649</v>
      </c>
      <c r="N625" s="217">
        <v>3984.6</v>
      </c>
      <c r="O625" s="217"/>
      <c r="Q625" s="205">
        <v>10</v>
      </c>
      <c r="R625" s="106">
        <f t="shared" si="68"/>
        <v>33.196666666666665</v>
      </c>
      <c r="S625" s="207">
        <f t="shared" si="65"/>
        <v>2489.75</v>
      </c>
      <c r="T625" s="207">
        <f t="shared" si="69"/>
        <v>1494.85</v>
      </c>
      <c r="U625" s="205">
        <v>11486</v>
      </c>
      <c r="V625" s="216"/>
      <c r="W625" s="207"/>
      <c r="X625" s="219">
        <f t="shared" si="67"/>
        <v>75</v>
      </c>
    </row>
    <row r="626" spans="1:24" s="205" customFormat="1" ht="31.5" x14ac:dyDescent="0.25">
      <c r="A626" s="205" t="s">
        <v>850</v>
      </c>
      <c r="B626" s="184" t="s">
        <v>846</v>
      </c>
      <c r="E626" s="210"/>
      <c r="F626" s="210" t="s">
        <v>748</v>
      </c>
      <c r="G626" s="204" t="str">
        <f t="shared" si="66"/>
        <v>25/9/2008</v>
      </c>
      <c r="H626" s="205">
        <v>25</v>
      </c>
      <c r="I626" s="205">
        <v>9</v>
      </c>
      <c r="J626" s="205">
        <v>2008</v>
      </c>
      <c r="L626" s="210"/>
      <c r="M626" s="205" t="s">
        <v>649</v>
      </c>
      <c r="N626" s="217">
        <v>3984.6</v>
      </c>
      <c r="O626" s="217"/>
      <c r="Q626" s="205">
        <v>10</v>
      </c>
      <c r="R626" s="106">
        <f t="shared" si="68"/>
        <v>33.196666666666665</v>
      </c>
      <c r="S626" s="207">
        <f t="shared" si="65"/>
        <v>2489.75</v>
      </c>
      <c r="T626" s="207">
        <f t="shared" si="69"/>
        <v>1494.85</v>
      </c>
      <c r="U626" s="205">
        <v>11486</v>
      </c>
      <c r="V626" s="216"/>
      <c r="W626" s="207"/>
      <c r="X626" s="219">
        <f t="shared" si="67"/>
        <v>75</v>
      </c>
    </row>
    <row r="627" spans="1:24" s="205" customFormat="1" ht="31.5" x14ac:dyDescent="0.25">
      <c r="A627" s="205" t="s">
        <v>849</v>
      </c>
      <c r="B627" s="184" t="s">
        <v>846</v>
      </c>
      <c r="E627" s="210"/>
      <c r="F627" s="210" t="s">
        <v>748</v>
      </c>
      <c r="G627" s="204" t="str">
        <f t="shared" si="66"/>
        <v>25/9/2008</v>
      </c>
      <c r="H627" s="205">
        <v>25</v>
      </c>
      <c r="I627" s="205">
        <v>9</v>
      </c>
      <c r="J627" s="205">
        <v>2008</v>
      </c>
      <c r="L627" s="210"/>
      <c r="M627" s="205" t="s">
        <v>649</v>
      </c>
      <c r="N627" s="217">
        <v>3984.6</v>
      </c>
      <c r="O627" s="217"/>
      <c r="Q627" s="205">
        <v>10</v>
      </c>
      <c r="R627" s="106">
        <f t="shared" si="68"/>
        <v>33.196666666666665</v>
      </c>
      <c r="S627" s="207">
        <f t="shared" si="65"/>
        <v>2489.75</v>
      </c>
      <c r="T627" s="207">
        <f t="shared" si="69"/>
        <v>1494.85</v>
      </c>
      <c r="U627" s="205">
        <v>11486</v>
      </c>
      <c r="V627" s="216"/>
      <c r="W627" s="207"/>
      <c r="X627" s="219">
        <f t="shared" si="67"/>
        <v>75</v>
      </c>
    </row>
    <row r="628" spans="1:24" s="205" customFormat="1" ht="31.5" x14ac:dyDescent="0.25">
      <c r="A628" s="205" t="s">
        <v>848</v>
      </c>
      <c r="B628" s="184" t="s">
        <v>846</v>
      </c>
      <c r="E628" s="210"/>
      <c r="F628" s="210" t="s">
        <v>748</v>
      </c>
      <c r="G628" s="204" t="str">
        <f t="shared" si="66"/>
        <v>25/9/2008</v>
      </c>
      <c r="H628" s="205">
        <v>25</v>
      </c>
      <c r="I628" s="205">
        <v>9</v>
      </c>
      <c r="J628" s="205">
        <v>2008</v>
      </c>
      <c r="L628" s="210"/>
      <c r="M628" s="205" t="s">
        <v>649</v>
      </c>
      <c r="N628" s="217">
        <v>3984.6</v>
      </c>
      <c r="O628" s="217"/>
      <c r="Q628" s="205">
        <v>10</v>
      </c>
      <c r="R628" s="106">
        <f t="shared" si="68"/>
        <v>33.196666666666665</v>
      </c>
      <c r="S628" s="207">
        <f t="shared" si="65"/>
        <v>2489.75</v>
      </c>
      <c r="T628" s="207">
        <f t="shared" si="69"/>
        <v>1494.85</v>
      </c>
      <c r="U628" s="205">
        <v>11486</v>
      </c>
      <c r="V628" s="216"/>
      <c r="W628" s="207"/>
      <c r="X628" s="219">
        <f t="shared" si="67"/>
        <v>75</v>
      </c>
    </row>
    <row r="629" spans="1:24" s="205" customFormat="1" ht="31.5" x14ac:dyDescent="0.25">
      <c r="A629" s="205" t="s">
        <v>847</v>
      </c>
      <c r="B629" s="184" t="s">
        <v>846</v>
      </c>
      <c r="E629" s="210"/>
      <c r="F629" s="210" t="s">
        <v>748</v>
      </c>
      <c r="G629" s="204" t="str">
        <f t="shared" si="66"/>
        <v>25/9/2008</v>
      </c>
      <c r="H629" s="205">
        <v>25</v>
      </c>
      <c r="I629" s="205">
        <v>9</v>
      </c>
      <c r="J629" s="205">
        <v>2008</v>
      </c>
      <c r="L629" s="210"/>
      <c r="M629" s="205" t="s">
        <v>649</v>
      </c>
      <c r="N629" s="217">
        <v>3984.6</v>
      </c>
      <c r="O629" s="217"/>
      <c r="Q629" s="205">
        <v>10</v>
      </c>
      <c r="R629" s="106">
        <f t="shared" si="68"/>
        <v>33.196666666666665</v>
      </c>
      <c r="S629" s="207">
        <f t="shared" si="65"/>
        <v>2489.75</v>
      </c>
      <c r="T629" s="207">
        <f t="shared" si="69"/>
        <v>1494.85</v>
      </c>
      <c r="U629" s="205">
        <v>11486</v>
      </c>
      <c r="V629" s="216"/>
      <c r="W629" s="207"/>
      <c r="X629" s="219">
        <f t="shared" si="67"/>
        <v>75</v>
      </c>
    </row>
    <row r="630" spans="1:24" s="205" customFormat="1" x14ac:dyDescent="0.25">
      <c r="A630" s="205" t="s">
        <v>845</v>
      </c>
      <c r="B630" s="184" t="s">
        <v>844</v>
      </c>
      <c r="C630" s="205" t="s">
        <v>843</v>
      </c>
      <c r="E630" s="210"/>
      <c r="F630" s="210" t="s">
        <v>842</v>
      </c>
      <c r="G630" s="204" t="str">
        <f t="shared" si="66"/>
        <v>25/9/2008</v>
      </c>
      <c r="H630" s="205">
        <v>25</v>
      </c>
      <c r="I630" s="205">
        <v>9</v>
      </c>
      <c r="J630" s="205">
        <v>2008</v>
      </c>
      <c r="L630" s="210"/>
      <c r="M630" s="205" t="s">
        <v>649</v>
      </c>
      <c r="N630" s="217">
        <v>11650</v>
      </c>
      <c r="O630" s="217"/>
      <c r="Q630" s="205">
        <v>10</v>
      </c>
      <c r="R630" s="106">
        <f t="shared" si="68"/>
        <v>97.075000000000003</v>
      </c>
      <c r="S630" s="207">
        <f t="shared" si="65"/>
        <v>7280.625</v>
      </c>
      <c r="T630" s="207">
        <f t="shared" si="69"/>
        <v>4369.375</v>
      </c>
      <c r="U630" s="205">
        <v>11489</v>
      </c>
      <c r="V630" s="216"/>
      <c r="W630" s="207"/>
      <c r="X630" s="219">
        <f t="shared" si="67"/>
        <v>75</v>
      </c>
    </row>
    <row r="631" spans="1:24" s="205" customFormat="1" ht="31.5" x14ac:dyDescent="0.25">
      <c r="A631" s="205" t="s">
        <v>841</v>
      </c>
      <c r="B631" s="184" t="s">
        <v>840</v>
      </c>
      <c r="E631" s="210"/>
      <c r="F631" s="210" t="s">
        <v>829</v>
      </c>
      <c r="G631" s="204" t="str">
        <f t="shared" si="66"/>
        <v>25/9/2008</v>
      </c>
      <c r="H631" s="205">
        <v>25</v>
      </c>
      <c r="I631" s="205">
        <v>9</v>
      </c>
      <c r="J631" s="205">
        <v>2008</v>
      </c>
      <c r="K631" s="205" t="s">
        <v>789</v>
      </c>
      <c r="L631" s="210"/>
      <c r="M631" s="205" t="s">
        <v>649</v>
      </c>
      <c r="N631" s="217">
        <v>6526.8554999999997</v>
      </c>
      <c r="O631" s="217"/>
      <c r="Q631" s="205">
        <v>10</v>
      </c>
      <c r="R631" s="106">
        <f t="shared" si="68"/>
        <v>54.382129166666665</v>
      </c>
      <c r="S631" s="207">
        <f t="shared" si="65"/>
        <v>4078.6596875</v>
      </c>
      <c r="T631" s="207">
        <f t="shared" si="69"/>
        <v>2448.1958124999996</v>
      </c>
      <c r="U631" s="205">
        <v>11496</v>
      </c>
      <c r="V631" s="216"/>
      <c r="W631" s="207"/>
      <c r="X631" s="219">
        <f t="shared" si="67"/>
        <v>75</v>
      </c>
    </row>
    <row r="632" spans="1:24" s="205" customFormat="1" ht="31.5" x14ac:dyDescent="0.25">
      <c r="A632" s="205" t="s">
        <v>839</v>
      </c>
      <c r="B632" s="184" t="s">
        <v>838</v>
      </c>
      <c r="E632" s="210"/>
      <c r="F632" s="210" t="s">
        <v>829</v>
      </c>
      <c r="G632" s="204" t="str">
        <f t="shared" si="66"/>
        <v>25/9/2008</v>
      </c>
      <c r="H632" s="205">
        <v>25</v>
      </c>
      <c r="I632" s="205">
        <v>9</v>
      </c>
      <c r="J632" s="205">
        <v>2008</v>
      </c>
      <c r="K632" s="205" t="s">
        <v>789</v>
      </c>
      <c r="L632" s="210"/>
      <c r="M632" s="205" t="s">
        <v>649</v>
      </c>
      <c r="N632" s="217">
        <v>6526.8554999999997</v>
      </c>
      <c r="O632" s="213"/>
      <c r="Q632" s="205">
        <v>10</v>
      </c>
      <c r="R632" s="106">
        <f t="shared" si="68"/>
        <v>54.382129166666665</v>
      </c>
      <c r="S632" s="207">
        <f t="shared" si="65"/>
        <v>4078.6596875</v>
      </c>
      <c r="T632" s="207">
        <f t="shared" si="69"/>
        <v>2448.1958124999996</v>
      </c>
      <c r="U632" s="205">
        <v>11496</v>
      </c>
      <c r="V632" s="216"/>
      <c r="W632" s="207"/>
      <c r="X632" s="219">
        <f t="shared" si="67"/>
        <v>75</v>
      </c>
    </row>
    <row r="633" spans="1:24" s="205" customFormat="1" ht="31.5" x14ac:dyDescent="0.25">
      <c r="A633" s="205" t="s">
        <v>837</v>
      </c>
      <c r="B633" s="184" t="s">
        <v>836</v>
      </c>
      <c r="E633" s="210"/>
      <c r="F633" s="210" t="s">
        <v>829</v>
      </c>
      <c r="G633" s="204" t="str">
        <f t="shared" si="66"/>
        <v>25/9/2008</v>
      </c>
      <c r="H633" s="205">
        <v>25</v>
      </c>
      <c r="I633" s="205">
        <v>9</v>
      </c>
      <c r="J633" s="205">
        <v>2008</v>
      </c>
      <c r="K633" s="205" t="s">
        <v>789</v>
      </c>
      <c r="L633" s="210"/>
      <c r="M633" s="205" t="s">
        <v>649</v>
      </c>
      <c r="N633" s="217">
        <v>6526.8554999999997</v>
      </c>
      <c r="O633" s="213"/>
      <c r="Q633" s="205">
        <v>10</v>
      </c>
      <c r="R633" s="106">
        <f t="shared" si="68"/>
        <v>54.382129166666665</v>
      </c>
      <c r="S633" s="207">
        <f t="shared" si="65"/>
        <v>4078.6596875</v>
      </c>
      <c r="T633" s="207">
        <f t="shared" si="69"/>
        <v>2448.1958124999996</v>
      </c>
      <c r="U633" s="205">
        <v>11496</v>
      </c>
      <c r="V633" s="216"/>
      <c r="W633" s="207"/>
      <c r="X633" s="219">
        <f t="shared" si="67"/>
        <v>75</v>
      </c>
    </row>
    <row r="634" spans="1:24" s="205" customFormat="1" ht="31.5" x14ac:dyDescent="0.25">
      <c r="A634" s="205" t="s">
        <v>835</v>
      </c>
      <c r="B634" s="184" t="s">
        <v>834</v>
      </c>
      <c r="E634" s="210"/>
      <c r="F634" s="210" t="s">
        <v>829</v>
      </c>
      <c r="G634" s="204" t="str">
        <f t="shared" si="66"/>
        <v>25/9/2008</v>
      </c>
      <c r="H634" s="205">
        <v>25</v>
      </c>
      <c r="I634" s="205">
        <v>9</v>
      </c>
      <c r="J634" s="205">
        <v>2008</v>
      </c>
      <c r="K634" s="205" t="s">
        <v>789</v>
      </c>
      <c r="L634" s="210"/>
      <c r="M634" s="205" t="s">
        <v>649</v>
      </c>
      <c r="N634" s="217">
        <v>6526.8554999999997</v>
      </c>
      <c r="O634" s="213"/>
      <c r="Q634" s="205">
        <v>10</v>
      </c>
      <c r="R634" s="106">
        <f t="shared" si="68"/>
        <v>54.382129166666665</v>
      </c>
      <c r="S634" s="207">
        <f t="shared" si="65"/>
        <v>4078.6596875</v>
      </c>
      <c r="T634" s="207">
        <f t="shared" si="69"/>
        <v>2448.1958124999996</v>
      </c>
      <c r="U634" s="205">
        <v>11496</v>
      </c>
      <c r="V634" s="216"/>
      <c r="W634" s="207"/>
      <c r="X634" s="219">
        <f t="shared" si="67"/>
        <v>75</v>
      </c>
    </row>
    <row r="635" spans="1:24" s="205" customFormat="1" ht="31.5" x14ac:dyDescent="0.25">
      <c r="A635" s="205" t="s">
        <v>833</v>
      </c>
      <c r="B635" s="184" t="s">
        <v>832</v>
      </c>
      <c r="E635" s="210"/>
      <c r="F635" s="210" t="s">
        <v>829</v>
      </c>
      <c r="G635" s="204" t="str">
        <f t="shared" si="66"/>
        <v>25/9/2008</v>
      </c>
      <c r="H635" s="205">
        <v>25</v>
      </c>
      <c r="I635" s="205">
        <v>9</v>
      </c>
      <c r="J635" s="205">
        <v>2008</v>
      </c>
      <c r="K635" s="205" t="s">
        <v>789</v>
      </c>
      <c r="L635" s="210"/>
      <c r="M635" s="205" t="s">
        <v>649</v>
      </c>
      <c r="N635" s="217">
        <v>6526.8554999999997</v>
      </c>
      <c r="O635" s="213"/>
      <c r="Q635" s="205">
        <v>10</v>
      </c>
      <c r="R635" s="106">
        <f t="shared" si="68"/>
        <v>54.382129166666665</v>
      </c>
      <c r="S635" s="207">
        <f t="shared" si="65"/>
        <v>4078.6596875</v>
      </c>
      <c r="T635" s="207">
        <f t="shared" si="69"/>
        <v>2448.1958124999996</v>
      </c>
      <c r="U635" s="205">
        <v>11496</v>
      </c>
      <c r="V635" s="216"/>
      <c r="W635" s="207"/>
      <c r="X635" s="219">
        <f t="shared" si="67"/>
        <v>75</v>
      </c>
    </row>
    <row r="636" spans="1:24" s="205" customFormat="1" ht="31.5" x14ac:dyDescent="0.25">
      <c r="A636" s="205" t="s">
        <v>831</v>
      </c>
      <c r="B636" s="184" t="s">
        <v>830</v>
      </c>
      <c r="E636" s="210"/>
      <c r="F636" s="210" t="s">
        <v>829</v>
      </c>
      <c r="G636" s="204" t="str">
        <f t="shared" si="66"/>
        <v>25/9/2008</v>
      </c>
      <c r="H636" s="205">
        <v>25</v>
      </c>
      <c r="I636" s="205">
        <v>9</v>
      </c>
      <c r="J636" s="205">
        <v>2008</v>
      </c>
      <c r="K636" s="205" t="s">
        <v>789</v>
      </c>
      <c r="L636" s="210"/>
      <c r="M636" s="205" t="s">
        <v>649</v>
      </c>
      <c r="N636" s="217">
        <v>6526.8554999999997</v>
      </c>
      <c r="O636" s="213"/>
      <c r="Q636" s="205">
        <v>10</v>
      </c>
      <c r="R636" s="106">
        <f t="shared" si="68"/>
        <v>54.382129166666665</v>
      </c>
      <c r="S636" s="207">
        <f t="shared" si="65"/>
        <v>4078.6596875</v>
      </c>
      <c r="T636" s="207">
        <f t="shared" si="69"/>
        <v>2448.1958124999996</v>
      </c>
      <c r="U636" s="205">
        <v>11496</v>
      </c>
      <c r="V636" s="216"/>
      <c r="W636" s="207"/>
      <c r="X636" s="219">
        <f t="shared" si="67"/>
        <v>75</v>
      </c>
    </row>
    <row r="637" spans="1:24" s="205" customFormat="1" ht="31.5" x14ac:dyDescent="0.25">
      <c r="A637" s="205" t="s">
        <v>828</v>
      </c>
      <c r="B637" s="184" t="s">
        <v>827</v>
      </c>
      <c r="E637" s="210"/>
      <c r="F637" s="210" t="s">
        <v>826</v>
      </c>
      <c r="G637" s="204" t="str">
        <f t="shared" si="66"/>
        <v>10/10/2008</v>
      </c>
      <c r="H637" s="205">
        <v>10</v>
      </c>
      <c r="I637" s="205">
        <v>10</v>
      </c>
      <c r="J637" s="205">
        <v>2008</v>
      </c>
      <c r="K637" s="205" t="s">
        <v>37</v>
      </c>
      <c r="L637" s="210"/>
      <c r="M637" s="205" t="s">
        <v>825</v>
      </c>
      <c r="N637" s="208">
        <v>631658.68999999994</v>
      </c>
      <c r="O637" s="208"/>
      <c r="Q637" s="205">
        <v>10</v>
      </c>
      <c r="R637" s="106">
        <f t="shared" si="68"/>
        <v>5263.8140833333327</v>
      </c>
      <c r="S637" s="207">
        <f t="shared" si="65"/>
        <v>389522.24216666661</v>
      </c>
      <c r="T637" s="207">
        <f t="shared" si="69"/>
        <v>242136.44783333334</v>
      </c>
      <c r="U637" s="205">
        <v>11642</v>
      </c>
      <c r="V637" s="216"/>
      <c r="W637" s="207"/>
      <c r="X637" s="219">
        <f t="shared" si="67"/>
        <v>74</v>
      </c>
    </row>
    <row r="638" spans="1:24" s="205" customFormat="1" x14ac:dyDescent="0.25">
      <c r="A638" s="205" t="s">
        <v>824</v>
      </c>
      <c r="B638" s="184" t="s">
        <v>823</v>
      </c>
      <c r="E638" s="210"/>
      <c r="F638" s="210" t="s">
        <v>796</v>
      </c>
      <c r="G638" s="204" t="str">
        <f t="shared" si="66"/>
        <v>22/10/2008</v>
      </c>
      <c r="H638" s="205">
        <v>22</v>
      </c>
      <c r="I638" s="205">
        <v>10</v>
      </c>
      <c r="J638" s="205">
        <v>2008</v>
      </c>
      <c r="L638" s="210"/>
      <c r="M638" s="205" t="s">
        <v>649</v>
      </c>
      <c r="N638" s="208">
        <v>36749.99</v>
      </c>
      <c r="O638" s="208"/>
      <c r="Q638" s="205">
        <v>10</v>
      </c>
      <c r="R638" s="106">
        <f t="shared" si="68"/>
        <v>306.24158333333332</v>
      </c>
      <c r="S638" s="207">
        <f t="shared" si="65"/>
        <v>22661.877166666665</v>
      </c>
      <c r="T638" s="207">
        <f t="shared" si="69"/>
        <v>14088.112833333333</v>
      </c>
      <c r="U638" s="205">
        <v>11645</v>
      </c>
      <c r="V638" s="216"/>
      <c r="W638" s="207"/>
      <c r="X638" s="219">
        <f t="shared" si="67"/>
        <v>74</v>
      </c>
    </row>
    <row r="639" spans="1:24" s="205" customFormat="1" x14ac:dyDescent="0.25">
      <c r="A639" s="205" t="s">
        <v>822</v>
      </c>
      <c r="B639" s="184" t="s">
        <v>821</v>
      </c>
      <c r="E639" s="210"/>
      <c r="F639" s="210" t="s">
        <v>796</v>
      </c>
      <c r="G639" s="204" t="str">
        <f t="shared" si="66"/>
        <v>22/10/2008</v>
      </c>
      <c r="H639" s="205">
        <v>22</v>
      </c>
      <c r="I639" s="205">
        <v>10</v>
      </c>
      <c r="J639" s="205">
        <v>2008</v>
      </c>
      <c r="L639" s="210"/>
      <c r="M639" s="205" t="s">
        <v>649</v>
      </c>
      <c r="N639" s="208">
        <v>860</v>
      </c>
      <c r="O639" s="208"/>
      <c r="Q639" s="205">
        <v>10</v>
      </c>
      <c r="R639" s="106">
        <f t="shared" si="68"/>
        <v>7.1583333333333341</v>
      </c>
      <c r="S639" s="207">
        <f t="shared" si="65"/>
        <v>529.7166666666667</v>
      </c>
      <c r="T639" s="207">
        <f t="shared" si="69"/>
        <v>330.2833333333333</v>
      </c>
      <c r="U639" s="205">
        <v>11645</v>
      </c>
      <c r="V639" s="216"/>
      <c r="W639" s="207"/>
      <c r="X639" s="219">
        <f t="shared" si="67"/>
        <v>74</v>
      </c>
    </row>
    <row r="640" spans="1:24" s="205" customFormat="1" x14ac:dyDescent="0.25">
      <c r="A640" s="205" t="s">
        <v>820</v>
      </c>
      <c r="B640" s="184" t="s">
        <v>819</v>
      </c>
      <c r="E640" s="210"/>
      <c r="F640" s="210" t="s">
        <v>796</v>
      </c>
      <c r="G640" s="204" t="str">
        <f t="shared" si="66"/>
        <v>22/10/2008</v>
      </c>
      <c r="H640" s="205">
        <v>22</v>
      </c>
      <c r="I640" s="205">
        <v>10</v>
      </c>
      <c r="J640" s="205">
        <v>2008</v>
      </c>
      <c r="L640" s="210"/>
      <c r="M640" s="205" t="s">
        <v>649</v>
      </c>
      <c r="N640" s="208">
        <v>576</v>
      </c>
      <c r="O640" s="208"/>
      <c r="Q640" s="205">
        <v>10</v>
      </c>
      <c r="R640" s="106">
        <f t="shared" si="68"/>
        <v>4.791666666666667</v>
      </c>
      <c r="S640" s="207">
        <f t="shared" si="65"/>
        <v>354.58333333333337</v>
      </c>
      <c r="T640" s="207">
        <f t="shared" si="69"/>
        <v>221.41666666666663</v>
      </c>
      <c r="U640" s="205">
        <v>11645</v>
      </c>
      <c r="V640" s="216"/>
      <c r="W640" s="207"/>
      <c r="X640" s="219">
        <f t="shared" si="67"/>
        <v>74</v>
      </c>
    </row>
    <row r="641" spans="1:24" s="205" customFormat="1" x14ac:dyDescent="0.25">
      <c r="A641" s="205" t="s">
        <v>818</v>
      </c>
      <c r="B641" s="184" t="s">
        <v>817</v>
      </c>
      <c r="C641" s="205" t="s">
        <v>802</v>
      </c>
      <c r="D641" s="205" t="s">
        <v>801</v>
      </c>
      <c r="E641" s="210"/>
      <c r="F641" s="210" t="s">
        <v>796</v>
      </c>
      <c r="G641" s="204" t="str">
        <f t="shared" si="66"/>
        <v>22/10/2008</v>
      </c>
      <c r="H641" s="205">
        <v>22</v>
      </c>
      <c r="I641" s="205">
        <v>10</v>
      </c>
      <c r="J641" s="205">
        <v>2008</v>
      </c>
      <c r="L641" s="210"/>
      <c r="M641" s="205" t="s">
        <v>649</v>
      </c>
      <c r="N641" s="208">
        <v>49000</v>
      </c>
      <c r="O641" s="208"/>
      <c r="Q641" s="205">
        <v>10</v>
      </c>
      <c r="R641" s="106">
        <f t="shared" si="68"/>
        <v>408.32499999999999</v>
      </c>
      <c r="S641" s="207">
        <f t="shared" si="65"/>
        <v>30216.05</v>
      </c>
      <c r="T641" s="207">
        <f t="shared" si="69"/>
        <v>18783.95</v>
      </c>
      <c r="U641" s="205">
        <v>11645</v>
      </c>
      <c r="V641" s="216"/>
      <c r="W641" s="207"/>
      <c r="X641" s="219">
        <f t="shared" si="67"/>
        <v>74</v>
      </c>
    </row>
    <row r="642" spans="1:24" s="205" customFormat="1" x14ac:dyDescent="0.25">
      <c r="A642" s="205" t="s">
        <v>816</v>
      </c>
      <c r="B642" s="184" t="s">
        <v>815</v>
      </c>
      <c r="E642" s="210"/>
      <c r="F642" s="210" t="s">
        <v>796</v>
      </c>
      <c r="G642" s="204" t="str">
        <f t="shared" si="66"/>
        <v>22/10/2008</v>
      </c>
      <c r="H642" s="205">
        <v>22</v>
      </c>
      <c r="I642" s="205">
        <v>10</v>
      </c>
      <c r="J642" s="205">
        <v>2008</v>
      </c>
      <c r="L642" s="210"/>
      <c r="M642" s="205" t="s">
        <v>649</v>
      </c>
      <c r="N642" s="208">
        <v>1980</v>
      </c>
      <c r="O642" s="208"/>
      <c r="Q642" s="205">
        <v>10</v>
      </c>
      <c r="R642" s="106">
        <f t="shared" si="68"/>
        <v>16.491666666666667</v>
      </c>
      <c r="S642" s="207">
        <f t="shared" si="65"/>
        <v>1220.3833333333334</v>
      </c>
      <c r="T642" s="207">
        <f t="shared" si="69"/>
        <v>759.61666666666656</v>
      </c>
      <c r="U642" s="205">
        <v>11645</v>
      </c>
      <c r="V642" s="216"/>
      <c r="W642" s="207"/>
      <c r="X642" s="219">
        <f t="shared" si="67"/>
        <v>74</v>
      </c>
    </row>
    <row r="643" spans="1:24" s="205" customFormat="1" x14ac:dyDescent="0.25">
      <c r="A643" s="205" t="s">
        <v>814</v>
      </c>
      <c r="B643" s="184" t="s">
        <v>812</v>
      </c>
      <c r="E643" s="210"/>
      <c r="F643" s="210" t="s">
        <v>796</v>
      </c>
      <c r="G643" s="204" t="str">
        <f t="shared" si="66"/>
        <v>22/10/2008</v>
      </c>
      <c r="H643" s="205">
        <v>22</v>
      </c>
      <c r="I643" s="205">
        <v>10</v>
      </c>
      <c r="J643" s="205">
        <v>2008</v>
      </c>
      <c r="L643" s="210"/>
      <c r="M643" s="205" t="s">
        <v>649</v>
      </c>
      <c r="N643" s="208">
        <v>400.03</v>
      </c>
      <c r="O643" s="208"/>
      <c r="Q643" s="205">
        <v>10</v>
      </c>
      <c r="R643" s="106">
        <f t="shared" si="68"/>
        <v>3.32525</v>
      </c>
      <c r="S643" s="207">
        <f t="shared" si="65"/>
        <v>246.0685</v>
      </c>
      <c r="T643" s="207">
        <f t="shared" si="69"/>
        <v>153.96149999999997</v>
      </c>
      <c r="U643" s="205">
        <v>11645</v>
      </c>
      <c r="V643" s="216"/>
      <c r="W643" s="207"/>
      <c r="X643" s="219">
        <f t="shared" si="67"/>
        <v>74</v>
      </c>
    </row>
    <row r="644" spans="1:24" s="205" customFormat="1" x14ac:dyDescent="0.25">
      <c r="A644" s="205" t="s">
        <v>813</v>
      </c>
      <c r="B644" s="184" t="s">
        <v>812</v>
      </c>
      <c r="E644" s="210"/>
      <c r="F644" s="210" t="s">
        <v>796</v>
      </c>
      <c r="G644" s="204" t="str">
        <f t="shared" si="66"/>
        <v>22/10/2008</v>
      </c>
      <c r="H644" s="205">
        <v>22</v>
      </c>
      <c r="I644" s="205">
        <v>10</v>
      </c>
      <c r="J644" s="205">
        <v>2008</v>
      </c>
      <c r="L644" s="210"/>
      <c r="M644" s="205" t="s">
        <v>649</v>
      </c>
      <c r="N644" s="208">
        <v>400.03</v>
      </c>
      <c r="O644" s="208"/>
      <c r="Q644" s="205">
        <v>10</v>
      </c>
      <c r="R644" s="106">
        <f t="shared" si="68"/>
        <v>3.32525</v>
      </c>
      <c r="S644" s="207">
        <f t="shared" si="65"/>
        <v>246.0685</v>
      </c>
      <c r="T644" s="207">
        <f t="shared" si="69"/>
        <v>153.96149999999997</v>
      </c>
      <c r="U644" s="205">
        <v>11645</v>
      </c>
      <c r="V644" s="216"/>
      <c r="W644" s="207"/>
      <c r="X644" s="219">
        <f t="shared" si="67"/>
        <v>74</v>
      </c>
    </row>
    <row r="645" spans="1:24" s="205" customFormat="1" ht="15" customHeight="1" x14ac:dyDescent="0.25">
      <c r="A645" s="205" t="s">
        <v>811</v>
      </c>
      <c r="B645" s="184" t="s">
        <v>809</v>
      </c>
      <c r="E645" s="210"/>
      <c r="F645" s="210" t="s">
        <v>796</v>
      </c>
      <c r="G645" s="204" t="str">
        <f t="shared" si="66"/>
        <v>22/10/2008</v>
      </c>
      <c r="H645" s="205">
        <v>22</v>
      </c>
      <c r="I645" s="205">
        <v>10</v>
      </c>
      <c r="J645" s="205">
        <v>2008</v>
      </c>
      <c r="L645" s="210"/>
      <c r="M645" s="205" t="s">
        <v>649</v>
      </c>
      <c r="N645" s="208">
        <v>280</v>
      </c>
      <c r="O645" s="208"/>
      <c r="Q645" s="205">
        <v>10</v>
      </c>
      <c r="R645" s="106">
        <f t="shared" si="68"/>
        <v>2.3249999999999997</v>
      </c>
      <c r="S645" s="207">
        <f t="shared" si="65"/>
        <v>172.04999999999998</v>
      </c>
      <c r="T645" s="207">
        <f t="shared" si="69"/>
        <v>107.95000000000002</v>
      </c>
      <c r="U645" s="205">
        <v>11645</v>
      </c>
      <c r="V645" s="216"/>
      <c r="W645" s="207"/>
      <c r="X645" s="219">
        <f t="shared" si="67"/>
        <v>74</v>
      </c>
    </row>
    <row r="646" spans="1:24" s="205" customFormat="1" x14ac:dyDescent="0.25">
      <c r="A646" s="205" t="s">
        <v>810</v>
      </c>
      <c r="B646" s="184" t="s">
        <v>809</v>
      </c>
      <c r="E646" s="210"/>
      <c r="F646" s="210" t="s">
        <v>796</v>
      </c>
      <c r="G646" s="204" t="str">
        <f t="shared" si="66"/>
        <v>22/10/2008</v>
      </c>
      <c r="H646" s="205">
        <v>22</v>
      </c>
      <c r="I646" s="205">
        <v>10</v>
      </c>
      <c r="J646" s="205">
        <v>2008</v>
      </c>
      <c r="L646" s="210"/>
      <c r="M646" s="205" t="s">
        <v>649</v>
      </c>
      <c r="N646" s="208">
        <v>280</v>
      </c>
      <c r="O646" s="208"/>
      <c r="Q646" s="205">
        <v>10</v>
      </c>
      <c r="R646" s="106">
        <f t="shared" si="68"/>
        <v>2.3249999999999997</v>
      </c>
      <c r="S646" s="207">
        <f t="shared" si="65"/>
        <v>172.04999999999998</v>
      </c>
      <c r="T646" s="207">
        <f t="shared" si="69"/>
        <v>107.95000000000002</v>
      </c>
      <c r="U646" s="205">
        <v>11645</v>
      </c>
      <c r="V646" s="216"/>
      <c r="W646" s="207"/>
      <c r="X646" s="219">
        <f t="shared" si="67"/>
        <v>74</v>
      </c>
    </row>
    <row r="647" spans="1:24" s="205" customFormat="1" x14ac:dyDescent="0.25">
      <c r="A647" s="205" t="s">
        <v>808</v>
      </c>
      <c r="B647" s="184" t="s">
        <v>807</v>
      </c>
      <c r="E647" s="210"/>
      <c r="F647" s="210" t="s">
        <v>796</v>
      </c>
      <c r="G647" s="204" t="str">
        <f t="shared" si="66"/>
        <v>22/10/2008</v>
      </c>
      <c r="H647" s="205">
        <v>22</v>
      </c>
      <c r="I647" s="205">
        <v>10</v>
      </c>
      <c r="J647" s="205">
        <v>2008</v>
      </c>
      <c r="L647" s="210"/>
      <c r="M647" s="205" t="s">
        <v>649</v>
      </c>
      <c r="N647" s="208">
        <v>4680</v>
      </c>
      <c r="O647" s="208"/>
      <c r="Q647" s="205">
        <v>10</v>
      </c>
      <c r="R647" s="106">
        <f t="shared" si="68"/>
        <v>38.991666666666667</v>
      </c>
      <c r="S647" s="207">
        <f t="shared" si="65"/>
        <v>2885.3833333333332</v>
      </c>
      <c r="T647" s="207">
        <f t="shared" si="69"/>
        <v>1794.6166666666668</v>
      </c>
      <c r="U647" s="205">
        <v>11645</v>
      </c>
      <c r="V647" s="216"/>
      <c r="W647" s="207"/>
      <c r="X647" s="219">
        <f t="shared" si="67"/>
        <v>74</v>
      </c>
    </row>
    <row r="648" spans="1:24" s="205" customFormat="1" x14ac:dyDescent="0.25">
      <c r="A648" s="205" t="s">
        <v>806</v>
      </c>
      <c r="B648" s="184" t="s">
        <v>805</v>
      </c>
      <c r="E648" s="210"/>
      <c r="F648" s="210" t="s">
        <v>796</v>
      </c>
      <c r="G648" s="204" t="str">
        <f t="shared" si="66"/>
        <v>22/10/2008</v>
      </c>
      <c r="H648" s="205">
        <v>22</v>
      </c>
      <c r="I648" s="205">
        <v>10</v>
      </c>
      <c r="J648" s="205">
        <v>2008</v>
      </c>
      <c r="L648" s="210"/>
      <c r="M648" s="205" t="s">
        <v>649</v>
      </c>
      <c r="N648" s="208">
        <v>120</v>
      </c>
      <c r="O648" s="208"/>
      <c r="Q648" s="205">
        <v>10</v>
      </c>
      <c r="R648" s="106">
        <f t="shared" si="68"/>
        <v>0.9916666666666667</v>
      </c>
      <c r="S648" s="207">
        <f t="shared" ref="S648:S705" si="70">X648*R648</f>
        <v>73.38333333333334</v>
      </c>
      <c r="T648" s="207">
        <f t="shared" si="69"/>
        <v>46.61666666666666</v>
      </c>
      <c r="U648" s="205">
        <v>11645</v>
      </c>
      <c r="V648" s="216"/>
      <c r="W648" s="207"/>
      <c r="X648" s="219">
        <f t="shared" si="67"/>
        <v>74</v>
      </c>
    </row>
    <row r="649" spans="1:24" s="205" customFormat="1" x14ac:dyDescent="0.25">
      <c r="A649" s="205" t="s">
        <v>804</v>
      </c>
      <c r="B649" s="184" t="s">
        <v>803</v>
      </c>
      <c r="C649" s="205" t="s">
        <v>802</v>
      </c>
      <c r="D649" s="205" t="s">
        <v>801</v>
      </c>
      <c r="E649" s="210"/>
      <c r="F649" s="210" t="s">
        <v>796</v>
      </c>
      <c r="G649" s="204" t="str">
        <f t="shared" si="66"/>
        <v>22/10/2008</v>
      </c>
      <c r="H649" s="205">
        <v>22</v>
      </c>
      <c r="I649" s="205">
        <v>10</v>
      </c>
      <c r="J649" s="205">
        <v>2008</v>
      </c>
      <c r="L649" s="210"/>
      <c r="M649" s="205" t="s">
        <v>649</v>
      </c>
      <c r="N649" s="208">
        <v>46500</v>
      </c>
      <c r="O649" s="208"/>
      <c r="Q649" s="205">
        <v>10</v>
      </c>
      <c r="R649" s="106">
        <f t="shared" si="68"/>
        <v>387.49166666666662</v>
      </c>
      <c r="S649" s="207">
        <f t="shared" si="70"/>
        <v>28674.383333333331</v>
      </c>
      <c r="T649" s="207">
        <f t="shared" si="69"/>
        <v>17825.616666666669</v>
      </c>
      <c r="U649" s="205">
        <v>11645</v>
      </c>
      <c r="V649" s="216"/>
      <c r="W649" s="207"/>
      <c r="X649" s="219">
        <f t="shared" si="67"/>
        <v>74</v>
      </c>
    </row>
    <row r="650" spans="1:24" s="205" customFormat="1" x14ac:dyDescent="0.25">
      <c r="A650" s="205" t="s">
        <v>800</v>
      </c>
      <c r="B650" s="184" t="s">
        <v>799</v>
      </c>
      <c r="E650" s="210"/>
      <c r="F650" s="210" t="s">
        <v>796</v>
      </c>
      <c r="G650" s="204" t="str">
        <f t="shared" si="66"/>
        <v>22/10/2008</v>
      </c>
      <c r="H650" s="205">
        <v>22</v>
      </c>
      <c r="I650" s="205">
        <v>10</v>
      </c>
      <c r="J650" s="205">
        <v>2008</v>
      </c>
      <c r="L650" s="210"/>
      <c r="M650" s="205" t="s">
        <v>649</v>
      </c>
      <c r="N650" s="208">
        <v>1190.7</v>
      </c>
      <c r="O650" s="208"/>
      <c r="Q650" s="205">
        <v>10</v>
      </c>
      <c r="R650" s="106">
        <f t="shared" si="68"/>
        <v>9.9141666666666666</v>
      </c>
      <c r="S650" s="207">
        <f t="shared" si="70"/>
        <v>733.64833333333331</v>
      </c>
      <c r="T650" s="207">
        <f t="shared" si="69"/>
        <v>457.05166666666673</v>
      </c>
      <c r="U650" s="205">
        <v>11645</v>
      </c>
      <c r="V650" s="216"/>
      <c r="W650" s="207"/>
      <c r="X650" s="219">
        <f t="shared" si="67"/>
        <v>74</v>
      </c>
    </row>
    <row r="651" spans="1:24" s="205" customFormat="1" x14ac:dyDescent="0.25">
      <c r="A651" s="205" t="s">
        <v>798</v>
      </c>
      <c r="B651" s="184" t="s">
        <v>797</v>
      </c>
      <c r="E651" s="210"/>
      <c r="F651" s="210" t="s">
        <v>796</v>
      </c>
      <c r="G651" s="204" t="str">
        <f t="shared" si="66"/>
        <v>22/10/2008</v>
      </c>
      <c r="H651" s="205">
        <v>22</v>
      </c>
      <c r="I651" s="205">
        <v>10</v>
      </c>
      <c r="J651" s="205">
        <v>2008</v>
      </c>
      <c r="L651" s="210"/>
      <c r="M651" s="205" t="s">
        <v>649</v>
      </c>
      <c r="N651" s="208">
        <v>600</v>
      </c>
      <c r="O651" s="208"/>
      <c r="Q651" s="205">
        <v>10</v>
      </c>
      <c r="R651" s="106">
        <f t="shared" si="68"/>
        <v>4.9916666666666663</v>
      </c>
      <c r="S651" s="207">
        <f t="shared" si="70"/>
        <v>369.38333333333333</v>
      </c>
      <c r="T651" s="207">
        <f t="shared" si="69"/>
        <v>230.61666666666667</v>
      </c>
      <c r="U651" s="205">
        <v>11645</v>
      </c>
      <c r="V651" s="216"/>
      <c r="W651" s="207"/>
      <c r="X651" s="219">
        <f t="shared" si="67"/>
        <v>74</v>
      </c>
    </row>
    <row r="652" spans="1:24" s="205" customFormat="1" x14ac:dyDescent="0.25">
      <c r="A652" s="205" t="s">
        <v>795</v>
      </c>
      <c r="B652" s="184" t="s">
        <v>794</v>
      </c>
      <c r="C652" s="205" t="s">
        <v>793</v>
      </c>
      <c r="E652" s="210"/>
      <c r="F652" s="210" t="s">
        <v>792</v>
      </c>
      <c r="G652" s="204" t="str">
        <f t="shared" si="66"/>
        <v>29/10/2008</v>
      </c>
      <c r="H652" s="205">
        <v>29</v>
      </c>
      <c r="I652" s="205">
        <v>10</v>
      </c>
      <c r="J652" s="205">
        <v>2008</v>
      </c>
      <c r="K652" s="205" t="s">
        <v>37</v>
      </c>
      <c r="L652" s="210"/>
      <c r="M652" s="205" t="s">
        <v>649</v>
      </c>
      <c r="N652" s="208">
        <v>18032.900000000001</v>
      </c>
      <c r="O652" s="208"/>
      <c r="Q652" s="205">
        <v>10</v>
      </c>
      <c r="R652" s="106">
        <f t="shared" si="68"/>
        <v>150.26583333333335</v>
      </c>
      <c r="S652" s="207">
        <f t="shared" si="70"/>
        <v>11119.671666666667</v>
      </c>
      <c r="T652" s="207">
        <f t="shared" si="69"/>
        <v>6913.2283333333344</v>
      </c>
      <c r="U652" s="205">
        <v>11657</v>
      </c>
      <c r="V652" s="216"/>
      <c r="W652" s="207"/>
      <c r="X652" s="219">
        <f t="shared" si="67"/>
        <v>74</v>
      </c>
    </row>
    <row r="653" spans="1:24" s="205" customFormat="1" x14ac:dyDescent="0.25">
      <c r="A653" s="205" t="s">
        <v>791</v>
      </c>
      <c r="B653" s="184" t="s">
        <v>790</v>
      </c>
      <c r="E653" s="210"/>
      <c r="F653" s="210" t="s">
        <v>748</v>
      </c>
      <c r="G653" s="204" t="str">
        <f t="shared" si="66"/>
        <v>31/10/2008</v>
      </c>
      <c r="H653" s="205">
        <v>31</v>
      </c>
      <c r="I653" s="205">
        <v>10</v>
      </c>
      <c r="J653" s="205">
        <v>2008</v>
      </c>
      <c r="K653" s="205" t="s">
        <v>789</v>
      </c>
      <c r="L653" s="210"/>
      <c r="M653" s="205" t="s">
        <v>649</v>
      </c>
      <c r="N653" s="208">
        <v>20778.419999999998</v>
      </c>
      <c r="O653" s="208"/>
      <c r="Q653" s="205">
        <v>10</v>
      </c>
      <c r="R653" s="106">
        <f t="shared" si="68"/>
        <v>173.14516666666665</v>
      </c>
      <c r="S653" s="207">
        <f t="shared" si="70"/>
        <v>12812.742333333332</v>
      </c>
      <c r="T653" s="207">
        <f t="shared" si="69"/>
        <v>7965.6776666666665</v>
      </c>
      <c r="U653" s="205">
        <v>11658</v>
      </c>
      <c r="V653" s="216"/>
      <c r="W653" s="207"/>
      <c r="X653" s="219">
        <f t="shared" si="67"/>
        <v>74</v>
      </c>
    </row>
    <row r="654" spans="1:24" s="205" customFormat="1" x14ac:dyDescent="0.25">
      <c r="A654" s="205" t="s">
        <v>788</v>
      </c>
      <c r="B654" s="184" t="s">
        <v>785</v>
      </c>
      <c r="E654" s="210"/>
      <c r="F654" s="210" t="s">
        <v>748</v>
      </c>
      <c r="G654" s="204" t="str">
        <f t="shared" si="66"/>
        <v>31/10/2008</v>
      </c>
      <c r="H654" s="205">
        <v>31</v>
      </c>
      <c r="I654" s="205">
        <v>10</v>
      </c>
      <c r="J654" s="205">
        <v>2008</v>
      </c>
      <c r="K654" s="205" t="s">
        <v>37</v>
      </c>
      <c r="L654" s="210"/>
      <c r="M654" s="205" t="s">
        <v>649</v>
      </c>
      <c r="N654" s="208">
        <v>13361.81</v>
      </c>
      <c r="O654" s="208"/>
      <c r="Q654" s="205">
        <v>10</v>
      </c>
      <c r="R654" s="106">
        <f t="shared" si="68"/>
        <v>111.34008333333333</v>
      </c>
      <c r="S654" s="207">
        <f t="shared" si="70"/>
        <v>8239.166166666666</v>
      </c>
      <c r="T654" s="207">
        <f t="shared" si="69"/>
        <v>5122.6438333333335</v>
      </c>
      <c r="U654" s="205">
        <v>11658</v>
      </c>
      <c r="V654" s="216"/>
      <c r="W654" s="207"/>
      <c r="X654" s="219">
        <f t="shared" si="67"/>
        <v>74</v>
      </c>
    </row>
    <row r="655" spans="1:24" s="205" customFormat="1" x14ac:dyDescent="0.25">
      <c r="A655" s="205" t="s">
        <v>787</v>
      </c>
      <c r="B655" s="184" t="s">
        <v>785</v>
      </c>
      <c r="E655" s="210"/>
      <c r="F655" s="210" t="s">
        <v>748</v>
      </c>
      <c r="G655" s="204" t="str">
        <f t="shared" si="66"/>
        <v>31/10/2008</v>
      </c>
      <c r="H655" s="205">
        <v>31</v>
      </c>
      <c r="I655" s="205">
        <v>10</v>
      </c>
      <c r="J655" s="205">
        <v>2008</v>
      </c>
      <c r="K655" s="205" t="s">
        <v>37</v>
      </c>
      <c r="L655" s="210"/>
      <c r="M655" s="205" t="s">
        <v>649</v>
      </c>
      <c r="N655" s="208">
        <v>13361.81</v>
      </c>
      <c r="O655" s="208"/>
      <c r="Q655" s="205">
        <v>10</v>
      </c>
      <c r="R655" s="106">
        <f t="shared" si="68"/>
        <v>111.34008333333333</v>
      </c>
      <c r="S655" s="207">
        <f t="shared" si="70"/>
        <v>8239.166166666666</v>
      </c>
      <c r="T655" s="207">
        <f t="shared" si="69"/>
        <v>5122.6438333333335</v>
      </c>
      <c r="U655" s="205">
        <v>11658</v>
      </c>
      <c r="V655" s="216"/>
      <c r="W655" s="207"/>
      <c r="X655" s="219">
        <f t="shared" si="67"/>
        <v>74</v>
      </c>
    </row>
    <row r="656" spans="1:24" s="205" customFormat="1" x14ac:dyDescent="0.25">
      <c r="A656" s="205" t="s">
        <v>786</v>
      </c>
      <c r="B656" s="184" t="s">
        <v>785</v>
      </c>
      <c r="E656" s="210"/>
      <c r="F656" s="210" t="s">
        <v>748</v>
      </c>
      <c r="G656" s="204" t="str">
        <f t="shared" si="66"/>
        <v>31/10/2008</v>
      </c>
      <c r="H656" s="205">
        <v>31</v>
      </c>
      <c r="I656" s="205">
        <v>10</v>
      </c>
      <c r="J656" s="205">
        <v>2008</v>
      </c>
      <c r="K656" s="205" t="s">
        <v>37</v>
      </c>
      <c r="L656" s="210"/>
      <c r="M656" s="205" t="s">
        <v>649</v>
      </c>
      <c r="N656" s="208">
        <v>13361.81</v>
      </c>
      <c r="O656" s="208"/>
      <c r="Q656" s="205">
        <v>10</v>
      </c>
      <c r="R656" s="106">
        <f t="shared" si="68"/>
        <v>111.34008333333333</v>
      </c>
      <c r="S656" s="207">
        <f t="shared" si="70"/>
        <v>8239.166166666666</v>
      </c>
      <c r="T656" s="207">
        <f t="shared" si="69"/>
        <v>5122.6438333333335</v>
      </c>
      <c r="U656" s="205">
        <v>11658</v>
      </c>
      <c r="V656" s="216"/>
      <c r="W656" s="207"/>
      <c r="X656" s="219">
        <f t="shared" si="67"/>
        <v>74</v>
      </c>
    </row>
    <row r="657" spans="1:24" s="205" customFormat="1" x14ac:dyDescent="0.25">
      <c r="A657" s="205" t="s">
        <v>784</v>
      </c>
      <c r="B657" s="184" t="s">
        <v>765</v>
      </c>
      <c r="E657" s="210"/>
      <c r="F657" s="210" t="s">
        <v>748</v>
      </c>
      <c r="G657" s="204" t="str">
        <f t="shared" si="66"/>
        <v>31/10/2008</v>
      </c>
      <c r="H657" s="205">
        <v>31</v>
      </c>
      <c r="I657" s="205">
        <v>10</v>
      </c>
      <c r="J657" s="205">
        <v>2008</v>
      </c>
      <c r="K657" s="205" t="s">
        <v>37</v>
      </c>
      <c r="L657" s="210"/>
      <c r="M657" s="205" t="s">
        <v>649</v>
      </c>
      <c r="N657" s="208">
        <v>12610.96</v>
      </c>
      <c r="O657" s="208"/>
      <c r="Q657" s="205">
        <v>10</v>
      </c>
      <c r="R657" s="106">
        <f t="shared" si="68"/>
        <v>105.08299999999998</v>
      </c>
      <c r="S657" s="207">
        <f t="shared" si="70"/>
        <v>7776.1419999999989</v>
      </c>
      <c r="T657" s="207">
        <f t="shared" si="69"/>
        <v>4834.8180000000002</v>
      </c>
      <c r="U657" s="205">
        <v>11658</v>
      </c>
      <c r="V657" s="216"/>
      <c r="W657" s="207"/>
      <c r="X657" s="219">
        <f t="shared" si="67"/>
        <v>74</v>
      </c>
    </row>
    <row r="658" spans="1:24" s="205" customFormat="1" x14ac:dyDescent="0.25">
      <c r="A658" s="205" t="s">
        <v>783</v>
      </c>
      <c r="B658" s="184" t="s">
        <v>765</v>
      </c>
      <c r="E658" s="210"/>
      <c r="F658" s="210" t="s">
        <v>748</v>
      </c>
      <c r="G658" s="204" t="str">
        <f t="shared" si="66"/>
        <v>31/10/2008</v>
      </c>
      <c r="H658" s="205">
        <v>31</v>
      </c>
      <c r="I658" s="205">
        <v>10</v>
      </c>
      <c r="J658" s="205">
        <v>2008</v>
      </c>
      <c r="K658" s="205" t="s">
        <v>37</v>
      </c>
      <c r="L658" s="210"/>
      <c r="M658" s="205" t="s">
        <v>649</v>
      </c>
      <c r="N658" s="208">
        <v>12610.96</v>
      </c>
      <c r="O658" s="208"/>
      <c r="Q658" s="205">
        <v>10</v>
      </c>
      <c r="R658" s="106">
        <f t="shared" si="68"/>
        <v>105.08299999999998</v>
      </c>
      <c r="S658" s="207">
        <f t="shared" si="70"/>
        <v>7776.1419999999989</v>
      </c>
      <c r="T658" s="207">
        <f t="shared" si="69"/>
        <v>4834.8180000000002</v>
      </c>
      <c r="U658" s="205">
        <v>11658</v>
      </c>
      <c r="V658" s="216"/>
      <c r="W658" s="207"/>
      <c r="X658" s="219">
        <f t="shared" si="67"/>
        <v>74</v>
      </c>
    </row>
    <row r="659" spans="1:24" s="205" customFormat="1" x14ac:dyDescent="0.25">
      <c r="A659" s="205" t="s">
        <v>782</v>
      </c>
      <c r="B659" s="184" t="s">
        <v>765</v>
      </c>
      <c r="E659" s="210"/>
      <c r="F659" s="210" t="s">
        <v>748</v>
      </c>
      <c r="G659" s="204" t="str">
        <f t="shared" si="66"/>
        <v>31/10/2008</v>
      </c>
      <c r="H659" s="205">
        <v>31</v>
      </c>
      <c r="I659" s="205">
        <v>10</v>
      </c>
      <c r="J659" s="205">
        <v>2008</v>
      </c>
      <c r="K659" s="205" t="s">
        <v>37</v>
      </c>
      <c r="L659" s="210"/>
      <c r="M659" s="205" t="s">
        <v>649</v>
      </c>
      <c r="N659" s="208">
        <v>12610.96</v>
      </c>
      <c r="O659" s="208"/>
      <c r="Q659" s="205">
        <v>10</v>
      </c>
      <c r="R659" s="106">
        <f t="shared" si="68"/>
        <v>105.08299999999998</v>
      </c>
      <c r="S659" s="207">
        <f t="shared" si="70"/>
        <v>7776.1419999999989</v>
      </c>
      <c r="T659" s="207">
        <f t="shared" si="69"/>
        <v>4834.8180000000002</v>
      </c>
      <c r="U659" s="205">
        <v>11658</v>
      </c>
      <c r="V659" s="216"/>
      <c r="W659" s="207"/>
      <c r="X659" s="219">
        <f t="shared" si="67"/>
        <v>74</v>
      </c>
    </row>
    <row r="660" spans="1:24" s="205" customFormat="1" x14ac:dyDescent="0.25">
      <c r="A660" s="205" t="s">
        <v>781</v>
      </c>
      <c r="B660" s="184" t="s">
        <v>765</v>
      </c>
      <c r="E660" s="210"/>
      <c r="F660" s="210" t="s">
        <v>748</v>
      </c>
      <c r="G660" s="204" t="str">
        <f t="shared" si="66"/>
        <v>31/10/2008</v>
      </c>
      <c r="H660" s="205">
        <v>31</v>
      </c>
      <c r="I660" s="205">
        <v>10</v>
      </c>
      <c r="J660" s="205">
        <v>2008</v>
      </c>
      <c r="K660" s="205" t="s">
        <v>37</v>
      </c>
      <c r="L660" s="210"/>
      <c r="M660" s="205" t="s">
        <v>649</v>
      </c>
      <c r="N660" s="208">
        <v>12610.96</v>
      </c>
      <c r="O660" s="208"/>
      <c r="Q660" s="205">
        <v>10</v>
      </c>
      <c r="R660" s="106">
        <f t="shared" si="68"/>
        <v>105.08299999999998</v>
      </c>
      <c r="S660" s="207">
        <f t="shared" si="70"/>
        <v>7776.1419999999989</v>
      </c>
      <c r="T660" s="207">
        <f t="shared" si="69"/>
        <v>4834.8180000000002</v>
      </c>
      <c r="U660" s="205">
        <v>11658</v>
      </c>
      <c r="V660" s="216"/>
      <c r="W660" s="207"/>
      <c r="X660" s="219">
        <f t="shared" si="67"/>
        <v>74</v>
      </c>
    </row>
    <row r="661" spans="1:24" s="205" customFormat="1" x14ac:dyDescent="0.25">
      <c r="A661" s="205" t="s">
        <v>780</v>
      </c>
      <c r="B661" s="184" t="s">
        <v>765</v>
      </c>
      <c r="E661" s="210"/>
      <c r="F661" s="210" t="s">
        <v>748</v>
      </c>
      <c r="G661" s="204" t="str">
        <f t="shared" si="66"/>
        <v>31/10/2008</v>
      </c>
      <c r="H661" s="205">
        <v>31</v>
      </c>
      <c r="I661" s="205">
        <v>10</v>
      </c>
      <c r="J661" s="205">
        <v>2008</v>
      </c>
      <c r="K661" s="205" t="s">
        <v>37</v>
      </c>
      <c r="L661" s="210"/>
      <c r="M661" s="205" t="s">
        <v>649</v>
      </c>
      <c r="N661" s="208">
        <v>12610.96</v>
      </c>
      <c r="O661" s="208"/>
      <c r="Q661" s="205">
        <v>10</v>
      </c>
      <c r="R661" s="106">
        <f t="shared" si="68"/>
        <v>105.08299999999998</v>
      </c>
      <c r="S661" s="207">
        <f t="shared" si="70"/>
        <v>7776.1419999999989</v>
      </c>
      <c r="T661" s="207">
        <f t="shared" si="69"/>
        <v>4834.8180000000002</v>
      </c>
      <c r="U661" s="205">
        <v>11658</v>
      </c>
      <c r="V661" s="216"/>
      <c r="W661" s="207"/>
      <c r="X661" s="219">
        <f t="shared" si="67"/>
        <v>74</v>
      </c>
    </row>
    <row r="662" spans="1:24" s="205" customFormat="1" x14ac:dyDescent="0.25">
      <c r="A662" s="205" t="s">
        <v>779</v>
      </c>
      <c r="B662" s="184" t="s">
        <v>765</v>
      </c>
      <c r="E662" s="210"/>
      <c r="F662" s="210" t="s">
        <v>748</v>
      </c>
      <c r="G662" s="204" t="str">
        <f t="shared" si="66"/>
        <v>31/10/2008</v>
      </c>
      <c r="H662" s="205">
        <v>31</v>
      </c>
      <c r="I662" s="205">
        <v>10</v>
      </c>
      <c r="J662" s="205">
        <v>2008</v>
      </c>
      <c r="K662" s="205" t="s">
        <v>37</v>
      </c>
      <c r="L662" s="210"/>
      <c r="M662" s="205" t="s">
        <v>649</v>
      </c>
      <c r="N662" s="208">
        <v>12610.96</v>
      </c>
      <c r="O662" s="208"/>
      <c r="Q662" s="205">
        <v>10</v>
      </c>
      <c r="R662" s="106">
        <f t="shared" si="68"/>
        <v>105.08299999999998</v>
      </c>
      <c r="S662" s="207">
        <f t="shared" si="70"/>
        <v>7776.1419999999989</v>
      </c>
      <c r="T662" s="207">
        <f t="shared" si="69"/>
        <v>4834.8180000000002</v>
      </c>
      <c r="U662" s="205">
        <v>11658</v>
      </c>
      <c r="V662" s="216"/>
      <c r="W662" s="207"/>
      <c r="X662" s="219">
        <f t="shared" si="67"/>
        <v>74</v>
      </c>
    </row>
    <row r="663" spans="1:24" s="205" customFormat="1" x14ac:dyDescent="0.25">
      <c r="A663" s="205" t="s">
        <v>778</v>
      </c>
      <c r="B663" s="184" t="s">
        <v>765</v>
      </c>
      <c r="E663" s="210"/>
      <c r="F663" s="210" t="s">
        <v>748</v>
      </c>
      <c r="G663" s="204" t="str">
        <f t="shared" si="66"/>
        <v>31/10/2008</v>
      </c>
      <c r="H663" s="205">
        <v>31</v>
      </c>
      <c r="I663" s="205">
        <v>10</v>
      </c>
      <c r="J663" s="205">
        <v>2008</v>
      </c>
      <c r="K663" s="205" t="s">
        <v>37</v>
      </c>
      <c r="L663" s="210"/>
      <c r="M663" s="205" t="s">
        <v>649</v>
      </c>
      <c r="N663" s="208">
        <v>12610.96</v>
      </c>
      <c r="O663" s="208"/>
      <c r="Q663" s="205">
        <v>10</v>
      </c>
      <c r="R663" s="106">
        <f t="shared" si="68"/>
        <v>105.08299999999998</v>
      </c>
      <c r="S663" s="207">
        <f t="shared" si="70"/>
        <v>7776.1419999999989</v>
      </c>
      <c r="T663" s="207">
        <f t="shared" si="69"/>
        <v>4834.8180000000002</v>
      </c>
      <c r="U663" s="205">
        <v>11658</v>
      </c>
      <c r="V663" s="216"/>
      <c r="W663" s="207"/>
      <c r="X663" s="219">
        <f t="shared" si="67"/>
        <v>74</v>
      </c>
    </row>
    <row r="664" spans="1:24" s="205" customFormat="1" x14ac:dyDescent="0.25">
      <c r="A664" s="205" t="s">
        <v>777</v>
      </c>
      <c r="B664" s="184" t="s">
        <v>765</v>
      </c>
      <c r="E664" s="210"/>
      <c r="F664" s="210" t="s">
        <v>748</v>
      </c>
      <c r="G664" s="204" t="str">
        <f t="shared" si="66"/>
        <v>31/10/2008</v>
      </c>
      <c r="H664" s="205">
        <v>31</v>
      </c>
      <c r="I664" s="205">
        <v>10</v>
      </c>
      <c r="J664" s="205">
        <v>2008</v>
      </c>
      <c r="K664" s="205" t="s">
        <v>37</v>
      </c>
      <c r="L664" s="210"/>
      <c r="M664" s="205" t="s">
        <v>649</v>
      </c>
      <c r="N664" s="208">
        <v>12610.96</v>
      </c>
      <c r="O664" s="208"/>
      <c r="Q664" s="205">
        <v>10</v>
      </c>
      <c r="R664" s="106">
        <f t="shared" si="68"/>
        <v>105.08299999999998</v>
      </c>
      <c r="S664" s="207">
        <f t="shared" si="70"/>
        <v>7776.1419999999989</v>
      </c>
      <c r="T664" s="207">
        <f t="shared" si="69"/>
        <v>4834.8180000000002</v>
      </c>
      <c r="U664" s="205">
        <v>11658</v>
      </c>
      <c r="V664" s="216"/>
      <c r="W664" s="207"/>
      <c r="X664" s="219">
        <f t="shared" si="67"/>
        <v>74</v>
      </c>
    </row>
    <row r="665" spans="1:24" s="205" customFormat="1" x14ac:dyDescent="0.25">
      <c r="A665" s="205" t="s">
        <v>776</v>
      </c>
      <c r="B665" s="184" t="s">
        <v>765</v>
      </c>
      <c r="E665" s="210"/>
      <c r="F665" s="210" t="s">
        <v>748</v>
      </c>
      <c r="G665" s="204" t="str">
        <f t="shared" si="66"/>
        <v>31/10/2008</v>
      </c>
      <c r="H665" s="205">
        <v>31</v>
      </c>
      <c r="I665" s="205">
        <v>10</v>
      </c>
      <c r="J665" s="205">
        <v>2008</v>
      </c>
      <c r="K665" s="205" t="s">
        <v>37</v>
      </c>
      <c r="L665" s="210"/>
      <c r="M665" s="205" t="s">
        <v>649</v>
      </c>
      <c r="N665" s="208">
        <v>12610.96</v>
      </c>
      <c r="O665" s="208"/>
      <c r="Q665" s="205">
        <v>10</v>
      </c>
      <c r="R665" s="106">
        <f t="shared" si="68"/>
        <v>105.08299999999998</v>
      </c>
      <c r="S665" s="207">
        <f t="shared" si="70"/>
        <v>7776.1419999999989</v>
      </c>
      <c r="T665" s="207">
        <f t="shared" si="69"/>
        <v>4834.8180000000002</v>
      </c>
      <c r="U665" s="205">
        <v>11658</v>
      </c>
      <c r="V665" s="216"/>
      <c r="W665" s="207"/>
      <c r="X665" s="219">
        <f t="shared" si="67"/>
        <v>74</v>
      </c>
    </row>
    <row r="666" spans="1:24" s="205" customFormat="1" x14ac:dyDescent="0.25">
      <c r="A666" s="205" t="s">
        <v>775</v>
      </c>
      <c r="B666" s="184" t="s">
        <v>765</v>
      </c>
      <c r="E666" s="210"/>
      <c r="F666" s="210" t="s">
        <v>748</v>
      </c>
      <c r="G666" s="204" t="str">
        <f t="shared" si="66"/>
        <v>31/10/2008</v>
      </c>
      <c r="H666" s="205">
        <v>31</v>
      </c>
      <c r="I666" s="205">
        <v>10</v>
      </c>
      <c r="J666" s="205">
        <v>2008</v>
      </c>
      <c r="K666" s="205" t="s">
        <v>37</v>
      </c>
      <c r="L666" s="210"/>
      <c r="M666" s="205" t="s">
        <v>649</v>
      </c>
      <c r="N666" s="208">
        <v>12610.96</v>
      </c>
      <c r="O666" s="208"/>
      <c r="Q666" s="205">
        <v>10</v>
      </c>
      <c r="R666" s="106">
        <f t="shared" si="68"/>
        <v>105.08299999999998</v>
      </c>
      <c r="S666" s="207">
        <f t="shared" si="70"/>
        <v>7776.1419999999989</v>
      </c>
      <c r="T666" s="207">
        <f t="shared" si="69"/>
        <v>4834.8180000000002</v>
      </c>
      <c r="U666" s="205">
        <v>11658</v>
      </c>
      <c r="V666" s="216"/>
      <c r="W666" s="207"/>
      <c r="X666" s="219">
        <f t="shared" si="67"/>
        <v>74</v>
      </c>
    </row>
    <row r="667" spans="1:24" s="205" customFormat="1" x14ac:dyDescent="0.25">
      <c r="A667" s="205" t="s">
        <v>774</v>
      </c>
      <c r="B667" s="184" t="s">
        <v>765</v>
      </c>
      <c r="E667" s="210"/>
      <c r="F667" s="210" t="s">
        <v>748</v>
      </c>
      <c r="G667" s="204" t="str">
        <f t="shared" si="66"/>
        <v>31/10/2008</v>
      </c>
      <c r="H667" s="205">
        <v>31</v>
      </c>
      <c r="I667" s="205">
        <v>10</v>
      </c>
      <c r="J667" s="205">
        <v>2008</v>
      </c>
      <c r="K667" s="205" t="s">
        <v>37</v>
      </c>
      <c r="L667" s="210"/>
      <c r="M667" s="205" t="s">
        <v>649</v>
      </c>
      <c r="N667" s="208">
        <v>12610.96</v>
      </c>
      <c r="O667" s="208"/>
      <c r="Q667" s="205">
        <v>10</v>
      </c>
      <c r="R667" s="106">
        <f t="shared" si="68"/>
        <v>105.08299999999998</v>
      </c>
      <c r="S667" s="207">
        <f t="shared" si="70"/>
        <v>7776.1419999999989</v>
      </c>
      <c r="T667" s="207">
        <f t="shared" si="69"/>
        <v>4834.8180000000002</v>
      </c>
      <c r="U667" s="205">
        <v>11658</v>
      </c>
      <c r="V667" s="216"/>
      <c r="W667" s="207"/>
      <c r="X667" s="219">
        <f t="shared" si="67"/>
        <v>74</v>
      </c>
    </row>
    <row r="668" spans="1:24" s="205" customFormat="1" x14ac:dyDescent="0.25">
      <c r="A668" s="205" t="s">
        <v>773</v>
      </c>
      <c r="B668" s="184" t="s">
        <v>765</v>
      </c>
      <c r="E668" s="210"/>
      <c r="F668" s="210" t="s">
        <v>748</v>
      </c>
      <c r="G668" s="204" t="str">
        <f t="shared" si="66"/>
        <v>31/10/2008</v>
      </c>
      <c r="H668" s="205">
        <v>31</v>
      </c>
      <c r="I668" s="205">
        <v>10</v>
      </c>
      <c r="J668" s="205">
        <v>2008</v>
      </c>
      <c r="K668" s="205" t="s">
        <v>37</v>
      </c>
      <c r="L668" s="210"/>
      <c r="M668" s="205" t="s">
        <v>649</v>
      </c>
      <c r="N668" s="208">
        <v>12610.96</v>
      </c>
      <c r="O668" s="208"/>
      <c r="Q668" s="205">
        <v>10</v>
      </c>
      <c r="R668" s="106">
        <f t="shared" si="68"/>
        <v>105.08299999999998</v>
      </c>
      <c r="S668" s="207">
        <f t="shared" si="70"/>
        <v>7776.1419999999989</v>
      </c>
      <c r="T668" s="207">
        <f t="shared" si="69"/>
        <v>4834.8180000000002</v>
      </c>
      <c r="U668" s="205">
        <v>11658</v>
      </c>
      <c r="V668" s="216"/>
      <c r="W668" s="207"/>
      <c r="X668" s="219">
        <f t="shared" si="67"/>
        <v>74</v>
      </c>
    </row>
    <row r="669" spans="1:24" s="205" customFormat="1" x14ac:dyDescent="0.25">
      <c r="A669" s="205" t="s">
        <v>772</v>
      </c>
      <c r="B669" s="184" t="s">
        <v>765</v>
      </c>
      <c r="E669" s="210"/>
      <c r="F669" s="210" t="s">
        <v>748</v>
      </c>
      <c r="G669" s="204" t="str">
        <f t="shared" si="66"/>
        <v>31/10/2008</v>
      </c>
      <c r="H669" s="205">
        <v>31</v>
      </c>
      <c r="I669" s="205">
        <v>10</v>
      </c>
      <c r="J669" s="205">
        <v>2008</v>
      </c>
      <c r="K669" s="205" t="s">
        <v>37</v>
      </c>
      <c r="L669" s="210"/>
      <c r="M669" s="205" t="s">
        <v>649</v>
      </c>
      <c r="N669" s="208">
        <v>12610.96</v>
      </c>
      <c r="O669" s="208"/>
      <c r="Q669" s="205">
        <v>10</v>
      </c>
      <c r="R669" s="106">
        <f t="shared" si="68"/>
        <v>105.08299999999998</v>
      </c>
      <c r="S669" s="207">
        <f t="shared" si="70"/>
        <v>7776.1419999999989</v>
      </c>
      <c r="T669" s="207">
        <f t="shared" si="69"/>
        <v>4834.8180000000002</v>
      </c>
      <c r="U669" s="205">
        <v>11658</v>
      </c>
      <c r="V669" s="216"/>
      <c r="W669" s="207"/>
      <c r="X669" s="219">
        <f t="shared" si="67"/>
        <v>74</v>
      </c>
    </row>
    <row r="670" spans="1:24" s="205" customFormat="1" x14ac:dyDescent="0.25">
      <c r="A670" s="205" t="s">
        <v>771</v>
      </c>
      <c r="B670" s="184" t="s">
        <v>765</v>
      </c>
      <c r="E670" s="210"/>
      <c r="F670" s="210" t="s">
        <v>748</v>
      </c>
      <c r="G670" s="204" t="str">
        <f t="shared" ref="G670:G689" si="71">CONCATENATE(H670,"/",I670,"/",J670,)</f>
        <v>31/10/2008</v>
      </c>
      <c r="H670" s="205">
        <v>31</v>
      </c>
      <c r="I670" s="205">
        <v>10</v>
      </c>
      <c r="J670" s="205">
        <v>2008</v>
      </c>
      <c r="K670" s="205" t="s">
        <v>37</v>
      </c>
      <c r="L670" s="210"/>
      <c r="M670" s="205" t="s">
        <v>649</v>
      </c>
      <c r="N670" s="208">
        <v>12610.96</v>
      </c>
      <c r="O670" s="208"/>
      <c r="Q670" s="205">
        <v>10</v>
      </c>
      <c r="R670" s="106">
        <f t="shared" si="68"/>
        <v>105.08299999999998</v>
      </c>
      <c r="S670" s="207">
        <f t="shared" si="70"/>
        <v>7776.1419999999989</v>
      </c>
      <c r="T670" s="207">
        <f t="shared" si="69"/>
        <v>4834.8180000000002</v>
      </c>
      <c r="U670" s="205">
        <v>11658</v>
      </c>
      <c r="V670" s="216"/>
      <c r="W670" s="207"/>
      <c r="X670" s="219">
        <f t="shared" ref="X670:X729" si="72">IF((DATEDIF(G670,X$4,"m"))&gt;=120,120,(DATEDIF(G670,X$4,"m")))</f>
        <v>74</v>
      </c>
    </row>
    <row r="671" spans="1:24" s="205" customFormat="1" x14ac:dyDescent="0.25">
      <c r="A671" s="205" t="s">
        <v>770</v>
      </c>
      <c r="B671" s="184" t="s">
        <v>765</v>
      </c>
      <c r="E671" s="210"/>
      <c r="F671" s="210" t="s">
        <v>748</v>
      </c>
      <c r="G671" s="204" t="str">
        <f t="shared" si="71"/>
        <v>31/10/2008</v>
      </c>
      <c r="H671" s="205">
        <v>31</v>
      </c>
      <c r="I671" s="205">
        <v>10</v>
      </c>
      <c r="J671" s="205">
        <v>2008</v>
      </c>
      <c r="K671" s="205" t="s">
        <v>37</v>
      </c>
      <c r="L671" s="210"/>
      <c r="M671" s="205" t="s">
        <v>649</v>
      </c>
      <c r="N671" s="208">
        <v>12610.96</v>
      </c>
      <c r="O671" s="208"/>
      <c r="Q671" s="205">
        <v>10</v>
      </c>
      <c r="R671" s="106">
        <f t="shared" si="68"/>
        <v>105.08299999999998</v>
      </c>
      <c r="S671" s="207">
        <f t="shared" si="70"/>
        <v>7776.1419999999989</v>
      </c>
      <c r="T671" s="207">
        <f t="shared" si="69"/>
        <v>4834.8180000000002</v>
      </c>
      <c r="U671" s="205">
        <v>11658</v>
      </c>
      <c r="V671" s="216"/>
      <c r="W671" s="207"/>
      <c r="X671" s="219">
        <f t="shared" si="72"/>
        <v>74</v>
      </c>
    </row>
    <row r="672" spans="1:24" s="205" customFormat="1" x14ac:dyDescent="0.25">
      <c r="A672" s="205" t="s">
        <v>769</v>
      </c>
      <c r="B672" s="184" t="s">
        <v>765</v>
      </c>
      <c r="E672" s="210"/>
      <c r="F672" s="210" t="s">
        <v>748</v>
      </c>
      <c r="G672" s="204" t="str">
        <f t="shared" si="71"/>
        <v>31/10/2008</v>
      </c>
      <c r="H672" s="205">
        <v>31</v>
      </c>
      <c r="I672" s="205">
        <v>10</v>
      </c>
      <c r="J672" s="205">
        <v>2008</v>
      </c>
      <c r="K672" s="205" t="s">
        <v>37</v>
      </c>
      <c r="L672" s="210"/>
      <c r="M672" s="205" t="s">
        <v>649</v>
      </c>
      <c r="N672" s="208">
        <v>12610.96</v>
      </c>
      <c r="O672" s="208"/>
      <c r="Q672" s="205">
        <v>10</v>
      </c>
      <c r="R672" s="106">
        <f t="shared" ref="R672:R731" si="73">(((N672)-1)/10)/12</f>
        <v>105.08299999999998</v>
      </c>
      <c r="S672" s="207">
        <f t="shared" si="70"/>
        <v>7776.1419999999989</v>
      </c>
      <c r="T672" s="207">
        <f t="shared" si="69"/>
        <v>4834.8180000000002</v>
      </c>
      <c r="U672" s="205">
        <v>11658</v>
      </c>
      <c r="V672" s="216"/>
      <c r="W672" s="207"/>
      <c r="X672" s="219">
        <f t="shared" si="72"/>
        <v>74</v>
      </c>
    </row>
    <row r="673" spans="1:24" s="205" customFormat="1" x14ac:dyDescent="0.25">
      <c r="A673" s="205" t="s">
        <v>768</v>
      </c>
      <c r="B673" s="184" t="s">
        <v>765</v>
      </c>
      <c r="E673" s="210"/>
      <c r="F673" s="210" t="s">
        <v>748</v>
      </c>
      <c r="G673" s="204" t="str">
        <f t="shared" si="71"/>
        <v>31/10/2008</v>
      </c>
      <c r="H673" s="205">
        <v>31</v>
      </c>
      <c r="I673" s="205">
        <v>10</v>
      </c>
      <c r="J673" s="205">
        <v>2008</v>
      </c>
      <c r="K673" s="205" t="s">
        <v>37</v>
      </c>
      <c r="L673" s="210"/>
      <c r="M673" s="205" t="s">
        <v>649</v>
      </c>
      <c r="N673" s="208">
        <v>12610.96</v>
      </c>
      <c r="O673" s="208"/>
      <c r="Q673" s="205">
        <v>10</v>
      </c>
      <c r="R673" s="106">
        <f t="shared" si="73"/>
        <v>105.08299999999998</v>
      </c>
      <c r="S673" s="207">
        <f t="shared" si="70"/>
        <v>7776.1419999999989</v>
      </c>
      <c r="T673" s="207">
        <f t="shared" ref="T673:T732" si="74">N673-S673</f>
        <v>4834.8180000000002</v>
      </c>
      <c r="U673" s="205">
        <v>11658</v>
      </c>
      <c r="V673" s="216"/>
      <c r="W673" s="207"/>
      <c r="X673" s="219">
        <f t="shared" si="72"/>
        <v>74</v>
      </c>
    </row>
    <row r="674" spans="1:24" s="205" customFormat="1" x14ac:dyDescent="0.25">
      <c r="A674" s="205" t="s">
        <v>767</v>
      </c>
      <c r="B674" s="184" t="s">
        <v>765</v>
      </c>
      <c r="E674" s="210"/>
      <c r="F674" s="210" t="s">
        <v>748</v>
      </c>
      <c r="G674" s="204" t="str">
        <f t="shared" si="71"/>
        <v>31/10/2008</v>
      </c>
      <c r="H674" s="205">
        <v>31</v>
      </c>
      <c r="I674" s="205">
        <v>10</v>
      </c>
      <c r="J674" s="205">
        <v>2008</v>
      </c>
      <c r="K674" s="205" t="s">
        <v>37</v>
      </c>
      <c r="L674" s="210"/>
      <c r="M674" s="205" t="s">
        <v>649</v>
      </c>
      <c r="N674" s="208">
        <v>12610.96</v>
      </c>
      <c r="O674" s="208"/>
      <c r="Q674" s="205">
        <v>10</v>
      </c>
      <c r="R674" s="106">
        <f t="shared" si="73"/>
        <v>105.08299999999998</v>
      </c>
      <c r="S674" s="207">
        <f t="shared" si="70"/>
        <v>7776.1419999999989</v>
      </c>
      <c r="T674" s="207">
        <f t="shared" si="74"/>
        <v>4834.8180000000002</v>
      </c>
      <c r="U674" s="205">
        <v>11658</v>
      </c>
      <c r="V674" s="216"/>
      <c r="W674" s="207"/>
      <c r="X674" s="219">
        <f t="shared" si="72"/>
        <v>74</v>
      </c>
    </row>
    <row r="675" spans="1:24" s="205" customFormat="1" x14ac:dyDescent="0.25">
      <c r="A675" s="205" t="s">
        <v>766</v>
      </c>
      <c r="B675" s="184" t="s">
        <v>765</v>
      </c>
      <c r="E675" s="210"/>
      <c r="F675" s="210" t="s">
        <v>748</v>
      </c>
      <c r="G675" s="204" t="str">
        <f t="shared" si="71"/>
        <v>31/10/2008</v>
      </c>
      <c r="H675" s="205">
        <v>31</v>
      </c>
      <c r="I675" s="205">
        <v>10</v>
      </c>
      <c r="J675" s="205">
        <v>2008</v>
      </c>
      <c r="K675" s="205" t="s">
        <v>37</v>
      </c>
      <c r="L675" s="210"/>
      <c r="M675" s="205" t="s">
        <v>649</v>
      </c>
      <c r="N675" s="208">
        <v>12610.96</v>
      </c>
      <c r="O675" s="208"/>
      <c r="Q675" s="205">
        <v>10</v>
      </c>
      <c r="R675" s="106">
        <f t="shared" si="73"/>
        <v>105.08299999999998</v>
      </c>
      <c r="S675" s="207">
        <f t="shared" si="70"/>
        <v>7776.1419999999989</v>
      </c>
      <c r="T675" s="207">
        <f t="shared" si="74"/>
        <v>4834.8180000000002</v>
      </c>
      <c r="U675" s="205">
        <v>11658</v>
      </c>
      <c r="V675" s="216"/>
      <c r="W675" s="207"/>
      <c r="X675" s="219">
        <f t="shared" si="72"/>
        <v>74</v>
      </c>
    </row>
    <row r="676" spans="1:24" s="205" customFormat="1" x14ac:dyDescent="0.25">
      <c r="A676" s="205" t="s">
        <v>764</v>
      </c>
      <c r="B676" s="184" t="s">
        <v>760</v>
      </c>
      <c r="E676" s="210"/>
      <c r="F676" s="210" t="s">
        <v>748</v>
      </c>
      <c r="G676" s="204" t="str">
        <f t="shared" si="71"/>
        <v>31/10/2008</v>
      </c>
      <c r="H676" s="205">
        <v>31</v>
      </c>
      <c r="I676" s="205">
        <v>10</v>
      </c>
      <c r="J676" s="205">
        <v>2008</v>
      </c>
      <c r="K676" s="205" t="s">
        <v>37</v>
      </c>
      <c r="L676" s="210"/>
      <c r="M676" s="205" t="s">
        <v>649</v>
      </c>
      <c r="N676" s="208">
        <v>19991.240000000002</v>
      </c>
      <c r="O676" s="208"/>
      <c r="Q676" s="205">
        <v>10</v>
      </c>
      <c r="R676" s="106">
        <f t="shared" si="73"/>
        <v>166.58533333333335</v>
      </c>
      <c r="S676" s="207">
        <f t="shared" si="70"/>
        <v>12327.314666666669</v>
      </c>
      <c r="T676" s="207">
        <f t="shared" si="74"/>
        <v>7663.9253333333327</v>
      </c>
      <c r="U676" s="205">
        <v>11658</v>
      </c>
      <c r="V676" s="216"/>
      <c r="W676" s="207"/>
      <c r="X676" s="219">
        <f t="shared" si="72"/>
        <v>74</v>
      </c>
    </row>
    <row r="677" spans="1:24" s="205" customFormat="1" x14ac:dyDescent="0.25">
      <c r="A677" s="205" t="s">
        <v>763</v>
      </c>
      <c r="B677" s="184" t="s">
        <v>760</v>
      </c>
      <c r="E677" s="210"/>
      <c r="F677" s="210" t="s">
        <v>748</v>
      </c>
      <c r="G677" s="204" t="str">
        <f t="shared" si="71"/>
        <v>31/10/2008</v>
      </c>
      <c r="H677" s="205">
        <v>31</v>
      </c>
      <c r="I677" s="205">
        <v>10</v>
      </c>
      <c r="J677" s="205">
        <v>2008</v>
      </c>
      <c r="K677" s="205" t="s">
        <v>37</v>
      </c>
      <c r="L677" s="210"/>
      <c r="M677" s="205" t="s">
        <v>649</v>
      </c>
      <c r="N677" s="208">
        <v>19991.240000000002</v>
      </c>
      <c r="O677" s="208"/>
      <c r="Q677" s="205">
        <v>10</v>
      </c>
      <c r="R677" s="106">
        <f t="shared" si="73"/>
        <v>166.58533333333335</v>
      </c>
      <c r="S677" s="207">
        <f t="shared" si="70"/>
        <v>12327.314666666669</v>
      </c>
      <c r="T677" s="207">
        <f t="shared" si="74"/>
        <v>7663.9253333333327</v>
      </c>
      <c r="U677" s="205">
        <v>11658</v>
      </c>
      <c r="V677" s="216"/>
      <c r="W677" s="207"/>
      <c r="X677" s="219">
        <f t="shared" si="72"/>
        <v>74</v>
      </c>
    </row>
    <row r="678" spans="1:24" s="205" customFormat="1" x14ac:dyDescent="0.25">
      <c r="A678" s="205" t="s">
        <v>762</v>
      </c>
      <c r="B678" s="184" t="s">
        <v>760</v>
      </c>
      <c r="E678" s="210"/>
      <c r="F678" s="210" t="s">
        <v>748</v>
      </c>
      <c r="G678" s="204" t="str">
        <f t="shared" si="71"/>
        <v>31/10/2008</v>
      </c>
      <c r="H678" s="205">
        <v>31</v>
      </c>
      <c r="I678" s="205">
        <v>10</v>
      </c>
      <c r="J678" s="205">
        <v>2008</v>
      </c>
      <c r="K678" s="205" t="s">
        <v>37</v>
      </c>
      <c r="L678" s="210"/>
      <c r="M678" s="205" t="s">
        <v>649</v>
      </c>
      <c r="N678" s="208">
        <v>19991.240000000002</v>
      </c>
      <c r="O678" s="208"/>
      <c r="Q678" s="205">
        <v>10</v>
      </c>
      <c r="R678" s="106">
        <f t="shared" si="73"/>
        <v>166.58533333333335</v>
      </c>
      <c r="S678" s="207">
        <f t="shared" si="70"/>
        <v>12327.314666666669</v>
      </c>
      <c r="T678" s="207">
        <f t="shared" si="74"/>
        <v>7663.9253333333327</v>
      </c>
      <c r="U678" s="205">
        <v>11658</v>
      </c>
      <c r="V678" s="216"/>
      <c r="W678" s="207"/>
      <c r="X678" s="219">
        <f t="shared" si="72"/>
        <v>74</v>
      </c>
    </row>
    <row r="679" spans="1:24" s="205" customFormat="1" x14ac:dyDescent="0.25">
      <c r="A679" s="205" t="s">
        <v>761</v>
      </c>
      <c r="B679" s="184" t="s">
        <v>760</v>
      </c>
      <c r="E679" s="210"/>
      <c r="F679" s="210" t="s">
        <v>748</v>
      </c>
      <c r="G679" s="204" t="str">
        <f t="shared" si="71"/>
        <v>31/10/2008</v>
      </c>
      <c r="H679" s="205">
        <v>31</v>
      </c>
      <c r="I679" s="205">
        <v>10</v>
      </c>
      <c r="J679" s="205">
        <v>2008</v>
      </c>
      <c r="K679" s="205" t="s">
        <v>37</v>
      </c>
      <c r="L679" s="210"/>
      <c r="M679" s="205" t="s">
        <v>649</v>
      </c>
      <c r="N679" s="208">
        <v>19991.240000000002</v>
      </c>
      <c r="O679" s="208"/>
      <c r="Q679" s="205">
        <v>10</v>
      </c>
      <c r="R679" s="106">
        <f t="shared" si="73"/>
        <v>166.58533333333335</v>
      </c>
      <c r="S679" s="207">
        <f t="shared" si="70"/>
        <v>12327.314666666669</v>
      </c>
      <c r="T679" s="207">
        <f t="shared" si="74"/>
        <v>7663.9253333333327</v>
      </c>
      <c r="U679" s="205">
        <v>11658</v>
      </c>
      <c r="V679" s="216"/>
      <c r="W679" s="207"/>
      <c r="X679" s="219">
        <f t="shared" si="72"/>
        <v>74</v>
      </c>
    </row>
    <row r="680" spans="1:24" s="205" customFormat="1" x14ac:dyDescent="0.25">
      <c r="A680" s="205" t="s">
        <v>759</v>
      </c>
      <c r="B680" s="184" t="s">
        <v>749</v>
      </c>
      <c r="E680" s="210"/>
      <c r="F680" s="210" t="s">
        <v>748</v>
      </c>
      <c r="G680" s="204" t="str">
        <f t="shared" si="71"/>
        <v>31/10/2008</v>
      </c>
      <c r="H680" s="205">
        <v>31</v>
      </c>
      <c r="I680" s="205">
        <v>10</v>
      </c>
      <c r="J680" s="205">
        <v>2008</v>
      </c>
      <c r="K680" s="205" t="s">
        <v>37</v>
      </c>
      <c r="L680" s="210"/>
      <c r="M680" s="205" t="s">
        <v>649</v>
      </c>
      <c r="N680" s="208">
        <v>7006.88</v>
      </c>
      <c r="O680" s="208"/>
      <c r="Q680" s="205">
        <v>10</v>
      </c>
      <c r="R680" s="106">
        <f t="shared" si="73"/>
        <v>58.382333333333328</v>
      </c>
      <c r="S680" s="207">
        <f t="shared" si="70"/>
        <v>4320.2926666666663</v>
      </c>
      <c r="T680" s="207">
        <f t="shared" si="74"/>
        <v>2686.5873333333338</v>
      </c>
      <c r="U680" s="205">
        <v>11658</v>
      </c>
      <c r="V680" s="216"/>
      <c r="W680" s="207"/>
      <c r="X680" s="219">
        <f t="shared" si="72"/>
        <v>74</v>
      </c>
    </row>
    <row r="681" spans="1:24" s="205" customFormat="1" x14ac:dyDescent="0.25">
      <c r="A681" s="205" t="s">
        <v>758</v>
      </c>
      <c r="B681" s="184" t="s">
        <v>749</v>
      </c>
      <c r="E681" s="210"/>
      <c r="F681" s="210" t="s">
        <v>748</v>
      </c>
      <c r="G681" s="204" t="str">
        <f t="shared" si="71"/>
        <v>31/10/2008</v>
      </c>
      <c r="H681" s="205">
        <v>31</v>
      </c>
      <c r="I681" s="205">
        <v>10</v>
      </c>
      <c r="J681" s="205">
        <v>2008</v>
      </c>
      <c r="K681" s="205" t="s">
        <v>37</v>
      </c>
      <c r="L681" s="210"/>
      <c r="M681" s="205" t="s">
        <v>649</v>
      </c>
      <c r="N681" s="208">
        <v>7006.88</v>
      </c>
      <c r="O681" s="208"/>
      <c r="Q681" s="205">
        <v>10</v>
      </c>
      <c r="R681" s="106">
        <f t="shared" si="73"/>
        <v>58.382333333333328</v>
      </c>
      <c r="S681" s="207">
        <f t="shared" si="70"/>
        <v>4320.2926666666663</v>
      </c>
      <c r="T681" s="207">
        <f t="shared" si="74"/>
        <v>2686.5873333333338</v>
      </c>
      <c r="U681" s="205">
        <v>11658</v>
      </c>
      <c r="V681" s="216"/>
      <c r="W681" s="207"/>
      <c r="X681" s="219">
        <f t="shared" si="72"/>
        <v>74</v>
      </c>
    </row>
    <row r="682" spans="1:24" s="205" customFormat="1" x14ac:dyDescent="0.25">
      <c r="A682" s="205" t="s">
        <v>757</v>
      </c>
      <c r="B682" s="184" t="s">
        <v>749</v>
      </c>
      <c r="E682" s="210"/>
      <c r="F682" s="210" t="s">
        <v>748</v>
      </c>
      <c r="G682" s="204" t="str">
        <f t="shared" si="71"/>
        <v>31/10/2008</v>
      </c>
      <c r="H682" s="205">
        <v>31</v>
      </c>
      <c r="I682" s="205">
        <v>10</v>
      </c>
      <c r="J682" s="205">
        <v>2008</v>
      </c>
      <c r="K682" s="205" t="s">
        <v>37</v>
      </c>
      <c r="L682" s="210"/>
      <c r="M682" s="205" t="s">
        <v>649</v>
      </c>
      <c r="N682" s="208">
        <v>7006.88</v>
      </c>
      <c r="O682" s="208"/>
      <c r="Q682" s="205">
        <v>10</v>
      </c>
      <c r="R682" s="106">
        <f t="shared" si="73"/>
        <v>58.382333333333328</v>
      </c>
      <c r="S682" s="207">
        <f t="shared" si="70"/>
        <v>4320.2926666666663</v>
      </c>
      <c r="T682" s="207">
        <f t="shared" si="74"/>
        <v>2686.5873333333338</v>
      </c>
      <c r="U682" s="205">
        <v>11658</v>
      </c>
      <c r="V682" s="216"/>
      <c r="W682" s="207"/>
      <c r="X682" s="219">
        <f t="shared" si="72"/>
        <v>74</v>
      </c>
    </row>
    <row r="683" spans="1:24" s="205" customFormat="1" x14ac:dyDescent="0.25">
      <c r="A683" s="205" t="s">
        <v>756</v>
      </c>
      <c r="B683" s="184" t="s">
        <v>749</v>
      </c>
      <c r="E683" s="210"/>
      <c r="F683" s="210" t="s">
        <v>748</v>
      </c>
      <c r="G683" s="204" t="str">
        <f t="shared" si="71"/>
        <v>31/10/2008</v>
      </c>
      <c r="H683" s="205">
        <v>31</v>
      </c>
      <c r="I683" s="205">
        <v>10</v>
      </c>
      <c r="J683" s="205">
        <v>2008</v>
      </c>
      <c r="K683" s="205" t="s">
        <v>37</v>
      </c>
      <c r="L683" s="210"/>
      <c r="M683" s="205" t="s">
        <v>649</v>
      </c>
      <c r="N683" s="208">
        <v>7006.88</v>
      </c>
      <c r="O683" s="208"/>
      <c r="Q683" s="205">
        <v>10</v>
      </c>
      <c r="R683" s="106">
        <f t="shared" si="73"/>
        <v>58.382333333333328</v>
      </c>
      <c r="S683" s="207">
        <f t="shared" si="70"/>
        <v>4320.2926666666663</v>
      </c>
      <c r="T683" s="207">
        <f t="shared" si="74"/>
        <v>2686.5873333333338</v>
      </c>
      <c r="U683" s="205">
        <v>11658</v>
      </c>
      <c r="V683" s="216"/>
      <c r="W683" s="207"/>
      <c r="X683" s="219">
        <f t="shared" si="72"/>
        <v>74</v>
      </c>
    </row>
    <row r="684" spans="1:24" s="205" customFormat="1" x14ac:dyDescent="0.25">
      <c r="A684" s="205" t="s">
        <v>755</v>
      </c>
      <c r="B684" s="184" t="s">
        <v>749</v>
      </c>
      <c r="E684" s="210"/>
      <c r="F684" s="210" t="s">
        <v>748</v>
      </c>
      <c r="G684" s="204" t="str">
        <f t="shared" si="71"/>
        <v>31/10/2008</v>
      </c>
      <c r="H684" s="205">
        <v>31</v>
      </c>
      <c r="I684" s="205">
        <v>10</v>
      </c>
      <c r="J684" s="205">
        <v>2008</v>
      </c>
      <c r="K684" s="205" t="s">
        <v>37</v>
      </c>
      <c r="L684" s="210"/>
      <c r="M684" s="205" t="s">
        <v>649</v>
      </c>
      <c r="N684" s="208">
        <v>7006.88</v>
      </c>
      <c r="O684" s="208"/>
      <c r="Q684" s="205">
        <v>10</v>
      </c>
      <c r="R684" s="106">
        <f t="shared" si="73"/>
        <v>58.382333333333328</v>
      </c>
      <c r="S684" s="207">
        <f t="shared" si="70"/>
        <v>4320.2926666666663</v>
      </c>
      <c r="T684" s="207">
        <f t="shared" si="74"/>
        <v>2686.5873333333338</v>
      </c>
      <c r="U684" s="205">
        <v>11658</v>
      </c>
      <c r="V684" s="216"/>
      <c r="W684" s="207"/>
      <c r="X684" s="219">
        <f t="shared" si="72"/>
        <v>74</v>
      </c>
    </row>
    <row r="685" spans="1:24" s="205" customFormat="1" x14ac:dyDescent="0.25">
      <c r="A685" s="205" t="s">
        <v>754</v>
      </c>
      <c r="B685" s="184" t="s">
        <v>749</v>
      </c>
      <c r="E685" s="210"/>
      <c r="F685" s="210" t="s">
        <v>748</v>
      </c>
      <c r="G685" s="204" t="str">
        <f t="shared" si="71"/>
        <v>31/10/2008</v>
      </c>
      <c r="H685" s="205">
        <v>31</v>
      </c>
      <c r="I685" s="205">
        <v>10</v>
      </c>
      <c r="J685" s="205">
        <v>2008</v>
      </c>
      <c r="K685" s="205" t="s">
        <v>37</v>
      </c>
      <c r="L685" s="210"/>
      <c r="M685" s="205" t="s">
        <v>649</v>
      </c>
      <c r="N685" s="208">
        <v>7006.88</v>
      </c>
      <c r="O685" s="208"/>
      <c r="Q685" s="205">
        <v>10</v>
      </c>
      <c r="R685" s="106">
        <f t="shared" si="73"/>
        <v>58.382333333333328</v>
      </c>
      <c r="S685" s="207">
        <f t="shared" si="70"/>
        <v>4320.2926666666663</v>
      </c>
      <c r="T685" s="207">
        <f t="shared" si="74"/>
        <v>2686.5873333333338</v>
      </c>
      <c r="U685" s="205">
        <v>11658</v>
      </c>
      <c r="V685" s="216"/>
      <c r="W685" s="207"/>
      <c r="X685" s="219">
        <f t="shared" si="72"/>
        <v>74</v>
      </c>
    </row>
    <row r="686" spans="1:24" s="205" customFormat="1" x14ac:dyDescent="0.25">
      <c r="A686" s="205" t="s">
        <v>753</v>
      </c>
      <c r="B686" s="184" t="s">
        <v>749</v>
      </c>
      <c r="E686" s="210"/>
      <c r="F686" s="210" t="s">
        <v>748</v>
      </c>
      <c r="G686" s="204" t="str">
        <f t="shared" si="71"/>
        <v>31/10/2008</v>
      </c>
      <c r="H686" s="205">
        <v>31</v>
      </c>
      <c r="I686" s="205">
        <v>10</v>
      </c>
      <c r="J686" s="205">
        <v>2008</v>
      </c>
      <c r="K686" s="205" t="s">
        <v>37</v>
      </c>
      <c r="L686" s="210"/>
      <c r="M686" s="205" t="s">
        <v>649</v>
      </c>
      <c r="N686" s="208">
        <v>7006.88</v>
      </c>
      <c r="O686" s="208"/>
      <c r="Q686" s="205">
        <v>10</v>
      </c>
      <c r="R686" s="106">
        <f t="shared" si="73"/>
        <v>58.382333333333328</v>
      </c>
      <c r="S686" s="207">
        <f t="shared" si="70"/>
        <v>4320.2926666666663</v>
      </c>
      <c r="T686" s="207">
        <f t="shared" si="74"/>
        <v>2686.5873333333338</v>
      </c>
      <c r="U686" s="205">
        <v>11658</v>
      </c>
      <c r="V686" s="216"/>
      <c r="W686" s="207"/>
      <c r="X686" s="219">
        <f t="shared" si="72"/>
        <v>74</v>
      </c>
    </row>
    <row r="687" spans="1:24" s="205" customFormat="1" x14ac:dyDescent="0.25">
      <c r="A687" s="205" t="s">
        <v>752</v>
      </c>
      <c r="B687" s="184" t="s">
        <v>749</v>
      </c>
      <c r="E687" s="210"/>
      <c r="F687" s="210" t="s">
        <v>748</v>
      </c>
      <c r="G687" s="204" t="str">
        <f t="shared" si="71"/>
        <v>31/10/2008</v>
      </c>
      <c r="H687" s="205">
        <v>31</v>
      </c>
      <c r="I687" s="205">
        <v>10</v>
      </c>
      <c r="J687" s="205">
        <v>2008</v>
      </c>
      <c r="K687" s="205" t="s">
        <v>37</v>
      </c>
      <c r="L687" s="210"/>
      <c r="M687" s="205" t="s">
        <v>649</v>
      </c>
      <c r="N687" s="208">
        <v>7006.88</v>
      </c>
      <c r="O687" s="208"/>
      <c r="Q687" s="205">
        <v>10</v>
      </c>
      <c r="R687" s="106">
        <f t="shared" si="73"/>
        <v>58.382333333333328</v>
      </c>
      <c r="S687" s="207">
        <f t="shared" si="70"/>
        <v>4320.2926666666663</v>
      </c>
      <c r="T687" s="207">
        <f t="shared" si="74"/>
        <v>2686.5873333333338</v>
      </c>
      <c r="U687" s="205">
        <v>11658</v>
      </c>
      <c r="V687" s="216"/>
      <c r="W687" s="207"/>
      <c r="X687" s="219">
        <f t="shared" si="72"/>
        <v>74</v>
      </c>
    </row>
    <row r="688" spans="1:24" s="205" customFormat="1" x14ac:dyDescent="0.25">
      <c r="A688" s="205" t="s">
        <v>751</v>
      </c>
      <c r="B688" s="184" t="s">
        <v>749</v>
      </c>
      <c r="E688" s="210"/>
      <c r="F688" s="210" t="s">
        <v>748</v>
      </c>
      <c r="G688" s="204" t="str">
        <f t="shared" si="71"/>
        <v>31/10/2008</v>
      </c>
      <c r="H688" s="205">
        <v>31</v>
      </c>
      <c r="I688" s="205">
        <v>10</v>
      </c>
      <c r="J688" s="205">
        <v>2008</v>
      </c>
      <c r="K688" s="205" t="s">
        <v>37</v>
      </c>
      <c r="L688" s="210"/>
      <c r="M688" s="205" t="s">
        <v>649</v>
      </c>
      <c r="N688" s="208">
        <v>7006.88</v>
      </c>
      <c r="O688" s="208"/>
      <c r="Q688" s="205">
        <v>10</v>
      </c>
      <c r="R688" s="106">
        <f t="shared" si="73"/>
        <v>58.382333333333328</v>
      </c>
      <c r="S688" s="207">
        <f t="shared" si="70"/>
        <v>4320.2926666666663</v>
      </c>
      <c r="T688" s="207">
        <f t="shared" si="74"/>
        <v>2686.5873333333338</v>
      </c>
      <c r="U688" s="205">
        <v>11658</v>
      </c>
      <c r="V688" s="216"/>
      <c r="W688" s="207"/>
      <c r="X688" s="219">
        <f t="shared" si="72"/>
        <v>74</v>
      </c>
    </row>
    <row r="689" spans="1:24" s="205" customFormat="1" x14ac:dyDescent="0.25">
      <c r="A689" s="205" t="s">
        <v>750</v>
      </c>
      <c r="B689" s="184" t="s">
        <v>749</v>
      </c>
      <c r="E689" s="210"/>
      <c r="F689" s="210" t="s">
        <v>748</v>
      </c>
      <c r="G689" s="204" t="str">
        <f t="shared" si="71"/>
        <v>31/10/2008</v>
      </c>
      <c r="H689" s="205">
        <v>31</v>
      </c>
      <c r="I689" s="205">
        <v>10</v>
      </c>
      <c r="J689" s="205">
        <v>2008</v>
      </c>
      <c r="K689" s="205" t="s">
        <v>37</v>
      </c>
      <c r="L689" s="210"/>
      <c r="M689" s="205" t="s">
        <v>649</v>
      </c>
      <c r="N689" s="208">
        <v>7006.88</v>
      </c>
      <c r="O689" s="208"/>
      <c r="Q689" s="205">
        <v>10</v>
      </c>
      <c r="R689" s="106">
        <f t="shared" si="73"/>
        <v>58.382333333333328</v>
      </c>
      <c r="S689" s="207">
        <f t="shared" si="70"/>
        <v>4320.2926666666663</v>
      </c>
      <c r="T689" s="207">
        <f t="shared" si="74"/>
        <v>2686.5873333333338</v>
      </c>
      <c r="U689" s="205">
        <v>11658</v>
      </c>
      <c r="V689" s="216"/>
      <c r="W689" s="207"/>
      <c r="X689" s="219">
        <f t="shared" si="72"/>
        <v>74</v>
      </c>
    </row>
    <row r="690" spans="1:24" s="205" customFormat="1" x14ac:dyDescent="0.25">
      <c r="B690" s="205" t="s">
        <v>747</v>
      </c>
      <c r="E690" s="210"/>
      <c r="F690" s="210"/>
      <c r="G690" s="204">
        <v>39868</v>
      </c>
      <c r="L690" s="210"/>
      <c r="M690" s="205" t="s">
        <v>649</v>
      </c>
      <c r="N690" s="214">
        <v>10475</v>
      </c>
      <c r="O690" s="214"/>
      <c r="Q690" s="205">
        <v>10</v>
      </c>
      <c r="R690" s="106">
        <f t="shared" si="73"/>
        <v>87.283333333333346</v>
      </c>
      <c r="S690" s="207">
        <f t="shared" si="70"/>
        <v>6109.8333333333339</v>
      </c>
      <c r="T690" s="207">
        <f t="shared" si="74"/>
        <v>4365.1666666666661</v>
      </c>
      <c r="W690" s="207"/>
      <c r="X690" s="219">
        <f t="shared" si="72"/>
        <v>70</v>
      </c>
    </row>
    <row r="691" spans="1:24" s="205" customFormat="1" x14ac:dyDescent="0.25">
      <c r="B691" s="205" t="s">
        <v>746</v>
      </c>
      <c r="E691" s="210"/>
      <c r="F691" s="210"/>
      <c r="G691" s="204">
        <v>39840</v>
      </c>
      <c r="L691" s="210"/>
      <c r="M691" s="205" t="s">
        <v>649</v>
      </c>
      <c r="N691" s="214">
        <v>11758.13</v>
      </c>
      <c r="O691" s="214"/>
      <c r="Q691" s="205">
        <v>10</v>
      </c>
      <c r="R691" s="106">
        <f t="shared" si="73"/>
        <v>97.976083333333335</v>
      </c>
      <c r="S691" s="207">
        <f t="shared" si="70"/>
        <v>6956.3019166666672</v>
      </c>
      <c r="T691" s="207">
        <f t="shared" si="74"/>
        <v>4801.828083333332</v>
      </c>
      <c r="W691" s="207"/>
      <c r="X691" s="219">
        <f t="shared" si="72"/>
        <v>71</v>
      </c>
    </row>
    <row r="692" spans="1:24" s="205" customFormat="1" x14ac:dyDescent="0.25">
      <c r="B692" s="205" t="s">
        <v>745</v>
      </c>
      <c r="C692" s="205" t="s">
        <v>744</v>
      </c>
      <c r="E692" s="210"/>
      <c r="F692" s="210" t="s">
        <v>89</v>
      </c>
      <c r="G692" s="204" t="str">
        <f t="shared" ref="G692:G733" si="75">CONCATENATE(H692,"/",I692,"/",J692,)</f>
        <v>27/5/2009</v>
      </c>
      <c r="H692" s="205">
        <v>27</v>
      </c>
      <c r="I692" s="205">
        <v>5</v>
      </c>
      <c r="J692" s="205">
        <v>2009</v>
      </c>
      <c r="K692" s="205" t="s">
        <v>54</v>
      </c>
      <c r="L692" s="210">
        <v>100015762</v>
      </c>
      <c r="M692" s="205" t="s">
        <v>649</v>
      </c>
      <c r="N692" s="214">
        <v>2295</v>
      </c>
      <c r="O692" s="214"/>
      <c r="Q692" s="205">
        <v>10</v>
      </c>
      <c r="R692" s="106">
        <f t="shared" si="73"/>
        <v>19.116666666666667</v>
      </c>
      <c r="S692" s="207">
        <f t="shared" si="70"/>
        <v>1280.8166666666666</v>
      </c>
      <c r="T692" s="207">
        <f t="shared" si="74"/>
        <v>1014.1833333333334</v>
      </c>
      <c r="W692" s="207"/>
      <c r="X692" s="219">
        <f t="shared" si="72"/>
        <v>67</v>
      </c>
    </row>
    <row r="693" spans="1:24" s="205" customFormat="1" x14ac:dyDescent="0.25">
      <c r="B693" s="205" t="s">
        <v>745</v>
      </c>
      <c r="C693" s="205" t="s">
        <v>744</v>
      </c>
      <c r="E693" s="210"/>
      <c r="F693" s="210" t="s">
        <v>89</v>
      </c>
      <c r="G693" s="204" t="str">
        <f t="shared" si="75"/>
        <v>27/5/2009</v>
      </c>
      <c r="H693" s="205">
        <v>27</v>
      </c>
      <c r="I693" s="205">
        <v>5</v>
      </c>
      <c r="J693" s="205">
        <v>2009</v>
      </c>
      <c r="K693" s="205" t="s">
        <v>54</v>
      </c>
      <c r="L693" s="210">
        <v>100015761</v>
      </c>
      <c r="M693" s="205" t="s">
        <v>649</v>
      </c>
      <c r="N693" s="214">
        <v>2295</v>
      </c>
      <c r="O693" s="214"/>
      <c r="Q693" s="205">
        <v>10</v>
      </c>
      <c r="R693" s="106">
        <f t="shared" si="73"/>
        <v>19.116666666666667</v>
      </c>
      <c r="S693" s="207">
        <f t="shared" si="70"/>
        <v>1280.8166666666666</v>
      </c>
      <c r="T693" s="207">
        <f t="shared" si="74"/>
        <v>1014.1833333333334</v>
      </c>
      <c r="W693" s="207"/>
      <c r="X693" s="219">
        <f t="shared" si="72"/>
        <v>67</v>
      </c>
    </row>
    <row r="694" spans="1:24" s="205" customFormat="1" ht="31.5" x14ac:dyDescent="0.25">
      <c r="B694" s="191" t="s">
        <v>743</v>
      </c>
      <c r="E694" s="210"/>
      <c r="F694" s="210" t="s">
        <v>742</v>
      </c>
      <c r="G694" s="204" t="str">
        <f t="shared" si="75"/>
        <v>10/11/2009</v>
      </c>
      <c r="H694" s="205">
        <v>10</v>
      </c>
      <c r="I694" s="205">
        <v>11</v>
      </c>
      <c r="J694" s="205">
        <v>2009</v>
      </c>
      <c r="K694" s="205" t="s">
        <v>54</v>
      </c>
      <c r="L694" s="210">
        <v>72257</v>
      </c>
      <c r="M694" s="205" t="s">
        <v>649</v>
      </c>
      <c r="N694" s="214">
        <v>5808.35</v>
      </c>
      <c r="O694" s="214"/>
      <c r="P694" s="215"/>
      <c r="Q694" s="205">
        <v>10</v>
      </c>
      <c r="R694" s="106">
        <f t="shared" si="73"/>
        <v>48.394583333333337</v>
      </c>
      <c r="S694" s="207">
        <f t="shared" si="70"/>
        <v>2952.0695833333334</v>
      </c>
      <c r="T694" s="207">
        <f t="shared" si="74"/>
        <v>2856.280416666667</v>
      </c>
      <c r="W694" s="207"/>
      <c r="X694" s="219">
        <f t="shared" si="72"/>
        <v>61</v>
      </c>
    </row>
    <row r="695" spans="1:24" s="205" customFormat="1" ht="31.5" x14ac:dyDescent="0.25">
      <c r="B695" s="191" t="s">
        <v>743</v>
      </c>
      <c r="E695" s="210"/>
      <c r="F695" s="210" t="s">
        <v>742</v>
      </c>
      <c r="G695" s="204" t="str">
        <f t="shared" si="75"/>
        <v>10/11/2009</v>
      </c>
      <c r="H695" s="205">
        <v>10</v>
      </c>
      <c r="I695" s="205">
        <v>11</v>
      </c>
      <c r="J695" s="205">
        <v>2009</v>
      </c>
      <c r="K695" s="205" t="s">
        <v>54</v>
      </c>
      <c r="L695" s="210">
        <v>72257</v>
      </c>
      <c r="M695" s="205" t="s">
        <v>649</v>
      </c>
      <c r="N695" s="214">
        <v>5808.35</v>
      </c>
      <c r="O695" s="214"/>
      <c r="Q695" s="205">
        <v>10</v>
      </c>
      <c r="R695" s="106">
        <f t="shared" si="73"/>
        <v>48.394583333333337</v>
      </c>
      <c r="S695" s="207">
        <f t="shared" si="70"/>
        <v>2952.0695833333334</v>
      </c>
      <c r="T695" s="207">
        <f t="shared" si="74"/>
        <v>2856.280416666667</v>
      </c>
      <c r="W695" s="207"/>
      <c r="X695" s="219">
        <f t="shared" si="72"/>
        <v>61</v>
      </c>
    </row>
    <row r="696" spans="1:24" s="205" customFormat="1" ht="31.5" x14ac:dyDescent="0.25">
      <c r="B696" s="191" t="s">
        <v>743</v>
      </c>
      <c r="E696" s="210"/>
      <c r="F696" s="210" t="s">
        <v>742</v>
      </c>
      <c r="G696" s="204" t="str">
        <f t="shared" si="75"/>
        <v>10/11/2009</v>
      </c>
      <c r="H696" s="205">
        <v>10</v>
      </c>
      <c r="I696" s="205">
        <v>11</v>
      </c>
      <c r="J696" s="205">
        <v>2009</v>
      </c>
      <c r="K696" s="205" t="s">
        <v>54</v>
      </c>
      <c r="L696" s="210">
        <v>72257</v>
      </c>
      <c r="M696" s="205" t="s">
        <v>649</v>
      </c>
      <c r="N696" s="214">
        <v>5808.35</v>
      </c>
      <c r="O696" s="214"/>
      <c r="Q696" s="205">
        <v>10</v>
      </c>
      <c r="R696" s="106">
        <f t="shared" si="73"/>
        <v>48.394583333333337</v>
      </c>
      <c r="S696" s="207">
        <f t="shared" si="70"/>
        <v>2952.0695833333334</v>
      </c>
      <c r="T696" s="207">
        <f t="shared" si="74"/>
        <v>2856.280416666667</v>
      </c>
      <c r="W696" s="207"/>
      <c r="X696" s="219">
        <f t="shared" si="72"/>
        <v>61</v>
      </c>
    </row>
    <row r="697" spans="1:24" s="205" customFormat="1" ht="31.5" x14ac:dyDescent="0.25">
      <c r="B697" s="191" t="s">
        <v>743</v>
      </c>
      <c r="E697" s="210"/>
      <c r="F697" s="210" t="s">
        <v>742</v>
      </c>
      <c r="G697" s="204" t="str">
        <f t="shared" si="75"/>
        <v>10/11/2009</v>
      </c>
      <c r="H697" s="205">
        <v>10</v>
      </c>
      <c r="I697" s="205">
        <v>11</v>
      </c>
      <c r="J697" s="205">
        <v>2009</v>
      </c>
      <c r="K697" s="205" t="s">
        <v>54</v>
      </c>
      <c r="L697" s="210">
        <v>72257</v>
      </c>
      <c r="M697" s="205" t="s">
        <v>649</v>
      </c>
      <c r="N697" s="214">
        <v>5808.35</v>
      </c>
      <c r="O697" s="214"/>
      <c r="Q697" s="205">
        <v>10</v>
      </c>
      <c r="R697" s="106">
        <f t="shared" si="73"/>
        <v>48.394583333333337</v>
      </c>
      <c r="S697" s="207">
        <f t="shared" si="70"/>
        <v>2952.0695833333334</v>
      </c>
      <c r="T697" s="207">
        <f t="shared" si="74"/>
        <v>2856.280416666667</v>
      </c>
      <c r="W697" s="207"/>
      <c r="X697" s="219">
        <f t="shared" si="72"/>
        <v>61</v>
      </c>
    </row>
    <row r="698" spans="1:24" s="205" customFormat="1" ht="31.5" x14ac:dyDescent="0.25">
      <c r="B698" s="191" t="s">
        <v>743</v>
      </c>
      <c r="E698" s="210"/>
      <c r="F698" s="210" t="s">
        <v>742</v>
      </c>
      <c r="G698" s="204" t="str">
        <f t="shared" si="75"/>
        <v>10/11/2009</v>
      </c>
      <c r="H698" s="205">
        <v>10</v>
      </c>
      <c r="I698" s="205">
        <v>11</v>
      </c>
      <c r="J698" s="205">
        <v>2009</v>
      </c>
      <c r="K698" s="205" t="s">
        <v>54</v>
      </c>
      <c r="L698" s="210">
        <v>72257</v>
      </c>
      <c r="M698" s="205" t="s">
        <v>649</v>
      </c>
      <c r="N698" s="214">
        <v>5808.35</v>
      </c>
      <c r="O698" s="214"/>
      <c r="Q698" s="205">
        <v>10</v>
      </c>
      <c r="R698" s="106">
        <f t="shared" si="73"/>
        <v>48.394583333333337</v>
      </c>
      <c r="S698" s="207">
        <f t="shared" si="70"/>
        <v>2952.0695833333334</v>
      </c>
      <c r="T698" s="207">
        <f t="shared" si="74"/>
        <v>2856.280416666667</v>
      </c>
      <c r="W698" s="207"/>
      <c r="X698" s="219">
        <f t="shared" si="72"/>
        <v>61</v>
      </c>
    </row>
    <row r="699" spans="1:24" s="205" customFormat="1" ht="31.5" x14ac:dyDescent="0.25">
      <c r="B699" s="191" t="s">
        <v>743</v>
      </c>
      <c r="E699" s="210"/>
      <c r="F699" s="210" t="s">
        <v>742</v>
      </c>
      <c r="G699" s="204" t="str">
        <f t="shared" si="75"/>
        <v>10/11/2009</v>
      </c>
      <c r="H699" s="205">
        <v>10</v>
      </c>
      <c r="I699" s="205">
        <v>11</v>
      </c>
      <c r="J699" s="205">
        <v>2009</v>
      </c>
      <c r="K699" s="205" t="s">
        <v>54</v>
      </c>
      <c r="L699" s="210">
        <v>72257</v>
      </c>
      <c r="M699" s="205" t="s">
        <v>649</v>
      </c>
      <c r="N699" s="214">
        <v>5808.35</v>
      </c>
      <c r="O699" s="214"/>
      <c r="Q699" s="205">
        <v>10</v>
      </c>
      <c r="R699" s="106">
        <f t="shared" si="73"/>
        <v>48.394583333333337</v>
      </c>
      <c r="S699" s="207">
        <f t="shared" si="70"/>
        <v>2952.0695833333334</v>
      </c>
      <c r="T699" s="207">
        <f t="shared" si="74"/>
        <v>2856.280416666667</v>
      </c>
      <c r="W699" s="207"/>
      <c r="X699" s="219">
        <f t="shared" si="72"/>
        <v>61</v>
      </c>
    </row>
    <row r="700" spans="1:24" s="205" customFormat="1" ht="31.5" x14ac:dyDescent="0.25">
      <c r="B700" s="191" t="s">
        <v>743</v>
      </c>
      <c r="E700" s="210"/>
      <c r="F700" s="210" t="s">
        <v>742</v>
      </c>
      <c r="G700" s="204" t="str">
        <f t="shared" si="75"/>
        <v>10/11/2009</v>
      </c>
      <c r="H700" s="205">
        <v>10</v>
      </c>
      <c r="I700" s="205">
        <v>11</v>
      </c>
      <c r="J700" s="205">
        <v>2009</v>
      </c>
      <c r="K700" s="205" t="s">
        <v>54</v>
      </c>
      <c r="L700" s="210">
        <v>72257</v>
      </c>
      <c r="M700" s="205" t="s">
        <v>649</v>
      </c>
      <c r="N700" s="214">
        <v>5808.35</v>
      </c>
      <c r="O700" s="214"/>
      <c r="Q700" s="205">
        <v>10</v>
      </c>
      <c r="R700" s="106">
        <f t="shared" si="73"/>
        <v>48.394583333333337</v>
      </c>
      <c r="S700" s="207">
        <f t="shared" si="70"/>
        <v>2952.0695833333334</v>
      </c>
      <c r="T700" s="207">
        <f t="shared" si="74"/>
        <v>2856.280416666667</v>
      </c>
      <c r="W700" s="207"/>
      <c r="X700" s="219">
        <f t="shared" si="72"/>
        <v>61</v>
      </c>
    </row>
    <row r="701" spans="1:24" s="205" customFormat="1" ht="31.5" x14ac:dyDescent="0.25">
      <c r="B701" s="191" t="s">
        <v>743</v>
      </c>
      <c r="E701" s="210"/>
      <c r="F701" s="210" t="s">
        <v>742</v>
      </c>
      <c r="G701" s="204" t="str">
        <f t="shared" si="75"/>
        <v>10/11/2009</v>
      </c>
      <c r="H701" s="205">
        <v>10</v>
      </c>
      <c r="I701" s="205">
        <v>11</v>
      </c>
      <c r="J701" s="205">
        <v>2009</v>
      </c>
      <c r="K701" s="205" t="s">
        <v>54</v>
      </c>
      <c r="L701" s="210">
        <v>72257</v>
      </c>
      <c r="M701" s="205" t="s">
        <v>649</v>
      </c>
      <c r="N701" s="214">
        <v>5808.35</v>
      </c>
      <c r="O701" s="214"/>
      <c r="Q701" s="205">
        <v>10</v>
      </c>
      <c r="R701" s="106">
        <f t="shared" si="73"/>
        <v>48.394583333333337</v>
      </c>
      <c r="S701" s="207">
        <f t="shared" si="70"/>
        <v>2952.0695833333334</v>
      </c>
      <c r="T701" s="207">
        <f t="shared" si="74"/>
        <v>2856.280416666667</v>
      </c>
      <c r="W701" s="207"/>
      <c r="X701" s="219">
        <f t="shared" si="72"/>
        <v>61</v>
      </c>
    </row>
    <row r="702" spans="1:24" s="205" customFormat="1" ht="31.5" x14ac:dyDescent="0.25">
      <c r="B702" s="191" t="s">
        <v>743</v>
      </c>
      <c r="E702" s="210"/>
      <c r="F702" s="210" t="s">
        <v>742</v>
      </c>
      <c r="G702" s="204" t="str">
        <f t="shared" si="75"/>
        <v>10/11/2009</v>
      </c>
      <c r="H702" s="205">
        <v>10</v>
      </c>
      <c r="I702" s="205">
        <v>11</v>
      </c>
      <c r="J702" s="205">
        <v>2009</v>
      </c>
      <c r="K702" s="205" t="s">
        <v>54</v>
      </c>
      <c r="L702" s="210">
        <v>72257</v>
      </c>
      <c r="M702" s="205" t="s">
        <v>649</v>
      </c>
      <c r="N702" s="214">
        <v>5808.35</v>
      </c>
      <c r="O702" s="214"/>
      <c r="Q702" s="205">
        <v>10</v>
      </c>
      <c r="R702" s="106">
        <f t="shared" si="73"/>
        <v>48.394583333333337</v>
      </c>
      <c r="S702" s="207">
        <f t="shared" si="70"/>
        <v>2952.0695833333334</v>
      </c>
      <c r="T702" s="207">
        <f t="shared" si="74"/>
        <v>2856.280416666667</v>
      </c>
      <c r="W702" s="207"/>
      <c r="X702" s="219">
        <f t="shared" si="72"/>
        <v>61</v>
      </c>
    </row>
    <row r="703" spans="1:24" s="205" customFormat="1" ht="31.5" x14ac:dyDescent="0.25">
      <c r="B703" s="191" t="s">
        <v>743</v>
      </c>
      <c r="E703" s="210"/>
      <c r="F703" s="210" t="s">
        <v>742</v>
      </c>
      <c r="G703" s="204" t="str">
        <f t="shared" si="75"/>
        <v>10/11/2009</v>
      </c>
      <c r="H703" s="205">
        <v>10</v>
      </c>
      <c r="I703" s="205">
        <v>11</v>
      </c>
      <c r="J703" s="205">
        <v>2009</v>
      </c>
      <c r="K703" s="205" t="s">
        <v>54</v>
      </c>
      <c r="L703" s="210">
        <v>72257</v>
      </c>
      <c r="M703" s="205" t="s">
        <v>649</v>
      </c>
      <c r="N703" s="214">
        <v>5808.35</v>
      </c>
      <c r="O703" s="214"/>
      <c r="Q703" s="205">
        <v>10</v>
      </c>
      <c r="R703" s="106">
        <f t="shared" si="73"/>
        <v>48.394583333333337</v>
      </c>
      <c r="S703" s="207">
        <f t="shared" si="70"/>
        <v>2952.0695833333334</v>
      </c>
      <c r="T703" s="207">
        <f t="shared" si="74"/>
        <v>2856.280416666667</v>
      </c>
      <c r="W703" s="207"/>
      <c r="X703" s="219">
        <f t="shared" si="72"/>
        <v>61</v>
      </c>
    </row>
    <row r="704" spans="1:24" s="205" customFormat="1" ht="31.5" x14ac:dyDescent="0.25">
      <c r="B704" s="191" t="s">
        <v>743</v>
      </c>
      <c r="E704" s="210"/>
      <c r="F704" s="210" t="s">
        <v>742</v>
      </c>
      <c r="G704" s="204" t="str">
        <f t="shared" si="75"/>
        <v>10/11/2009</v>
      </c>
      <c r="H704" s="205">
        <v>10</v>
      </c>
      <c r="I704" s="205">
        <v>11</v>
      </c>
      <c r="J704" s="205">
        <v>2009</v>
      </c>
      <c r="K704" s="205" t="s">
        <v>54</v>
      </c>
      <c r="L704" s="210">
        <v>72257</v>
      </c>
      <c r="M704" s="205" t="s">
        <v>649</v>
      </c>
      <c r="N704" s="214">
        <v>5808.37</v>
      </c>
      <c r="O704" s="214"/>
      <c r="P704" s="208"/>
      <c r="Q704" s="205">
        <v>10</v>
      </c>
      <c r="R704" s="106">
        <f t="shared" si="73"/>
        <v>48.394749999999995</v>
      </c>
      <c r="S704" s="207">
        <f t="shared" si="70"/>
        <v>2952.0797499999999</v>
      </c>
      <c r="T704" s="207">
        <f t="shared" si="74"/>
        <v>2856.29025</v>
      </c>
      <c r="W704" s="207"/>
      <c r="X704" s="219">
        <f t="shared" si="72"/>
        <v>61</v>
      </c>
    </row>
    <row r="705" spans="2:24" s="205" customFormat="1" x14ac:dyDescent="0.25">
      <c r="B705" s="205" t="s">
        <v>741</v>
      </c>
      <c r="C705" s="205" t="s">
        <v>469</v>
      </c>
      <c r="E705" s="210" t="s">
        <v>740</v>
      </c>
      <c r="F705" s="210" t="s">
        <v>739</v>
      </c>
      <c r="G705" s="204" t="str">
        <f t="shared" si="75"/>
        <v>14/6/2010</v>
      </c>
      <c r="H705" s="205">
        <v>14</v>
      </c>
      <c r="I705" s="205">
        <v>6</v>
      </c>
      <c r="J705" s="205">
        <v>2010</v>
      </c>
      <c r="K705" s="205" t="s">
        <v>54</v>
      </c>
      <c r="L705" s="210" t="s">
        <v>738</v>
      </c>
      <c r="M705" s="205" t="s">
        <v>649</v>
      </c>
      <c r="N705" s="213">
        <v>23950</v>
      </c>
      <c r="O705" s="213"/>
      <c r="Q705" s="205">
        <v>10</v>
      </c>
      <c r="R705" s="106">
        <f t="shared" si="73"/>
        <v>199.57500000000002</v>
      </c>
      <c r="S705" s="207">
        <f t="shared" si="70"/>
        <v>10777.050000000001</v>
      </c>
      <c r="T705" s="207">
        <f t="shared" si="74"/>
        <v>13172.949999999999</v>
      </c>
      <c r="W705" s="207"/>
      <c r="X705" s="219">
        <f t="shared" si="72"/>
        <v>54</v>
      </c>
    </row>
    <row r="706" spans="2:24" s="205" customFormat="1" x14ac:dyDescent="0.25">
      <c r="B706" s="205" t="s">
        <v>741</v>
      </c>
      <c r="C706" s="205" t="s">
        <v>469</v>
      </c>
      <c r="E706" s="210" t="s">
        <v>740</v>
      </c>
      <c r="F706" s="210" t="s">
        <v>739</v>
      </c>
      <c r="G706" s="204" t="str">
        <f t="shared" si="75"/>
        <v>14/6/2010</v>
      </c>
      <c r="H706" s="205">
        <v>14</v>
      </c>
      <c r="I706" s="205">
        <v>6</v>
      </c>
      <c r="J706" s="205">
        <v>2010</v>
      </c>
      <c r="K706" s="205" t="s">
        <v>54</v>
      </c>
      <c r="L706" s="210" t="s">
        <v>738</v>
      </c>
      <c r="M706" s="205" t="s">
        <v>649</v>
      </c>
      <c r="N706" s="213">
        <v>23950</v>
      </c>
      <c r="O706" s="213"/>
      <c r="P706" s="208"/>
      <c r="Q706" s="205">
        <v>10</v>
      </c>
      <c r="R706" s="106">
        <f t="shared" si="73"/>
        <v>199.57500000000002</v>
      </c>
      <c r="S706" s="207">
        <f t="shared" ref="S706:S760" si="76">X706*R706</f>
        <v>10777.050000000001</v>
      </c>
      <c r="T706" s="207">
        <f t="shared" si="74"/>
        <v>13172.949999999999</v>
      </c>
      <c r="W706" s="207"/>
      <c r="X706" s="219">
        <f t="shared" si="72"/>
        <v>54</v>
      </c>
    </row>
    <row r="707" spans="2:24" s="205" customFormat="1" x14ac:dyDescent="0.25">
      <c r="B707" s="205" t="s">
        <v>737</v>
      </c>
      <c r="C707" s="205" t="s">
        <v>736</v>
      </c>
      <c r="E707" s="210" t="s">
        <v>735</v>
      </c>
      <c r="F707" s="210" t="s">
        <v>89</v>
      </c>
      <c r="G707" s="204" t="str">
        <f t="shared" si="75"/>
        <v>14/6/2010</v>
      </c>
      <c r="H707" s="205">
        <v>14</v>
      </c>
      <c r="I707" s="205">
        <v>6</v>
      </c>
      <c r="J707" s="205">
        <v>2010</v>
      </c>
      <c r="K707" s="205" t="s">
        <v>54</v>
      </c>
      <c r="L707" s="209">
        <v>8020045061410</v>
      </c>
      <c r="M707" s="205" t="s">
        <v>649</v>
      </c>
      <c r="N707" s="213">
        <v>59995</v>
      </c>
      <c r="O707" s="213"/>
      <c r="Q707" s="205">
        <v>10</v>
      </c>
      <c r="R707" s="106">
        <f t="shared" si="73"/>
        <v>499.95</v>
      </c>
      <c r="S707" s="207">
        <f t="shared" si="76"/>
        <v>26997.3</v>
      </c>
      <c r="T707" s="207">
        <f t="shared" si="74"/>
        <v>32997.699999999997</v>
      </c>
      <c r="W707" s="207"/>
      <c r="X707" s="219">
        <f t="shared" si="72"/>
        <v>54</v>
      </c>
    </row>
    <row r="708" spans="2:24" s="205" customFormat="1" x14ac:dyDescent="0.25">
      <c r="B708" s="205" t="s">
        <v>737</v>
      </c>
      <c r="C708" s="205" t="s">
        <v>736</v>
      </c>
      <c r="E708" s="210" t="s">
        <v>735</v>
      </c>
      <c r="F708" s="210" t="s">
        <v>89</v>
      </c>
      <c r="G708" s="204" t="str">
        <f t="shared" si="75"/>
        <v>14/6/2010</v>
      </c>
      <c r="H708" s="205">
        <v>14</v>
      </c>
      <c r="I708" s="205">
        <v>6</v>
      </c>
      <c r="J708" s="205">
        <v>2010</v>
      </c>
      <c r="K708" s="205" t="s">
        <v>54</v>
      </c>
      <c r="L708" s="209">
        <v>8020045061410</v>
      </c>
      <c r="M708" s="205" t="s">
        <v>649</v>
      </c>
      <c r="N708" s="213">
        <v>59995</v>
      </c>
      <c r="O708" s="213"/>
      <c r="P708" s="208"/>
      <c r="Q708" s="205">
        <v>10</v>
      </c>
      <c r="R708" s="106">
        <f t="shared" si="73"/>
        <v>499.95</v>
      </c>
      <c r="S708" s="207">
        <f t="shared" si="76"/>
        <v>26997.3</v>
      </c>
      <c r="T708" s="207">
        <f t="shared" si="74"/>
        <v>32997.699999999997</v>
      </c>
      <c r="W708" s="207"/>
      <c r="X708" s="219">
        <f t="shared" si="72"/>
        <v>54</v>
      </c>
    </row>
    <row r="709" spans="2:24" s="205" customFormat="1" ht="31.5" x14ac:dyDescent="0.25">
      <c r="B709" s="184" t="s">
        <v>734</v>
      </c>
      <c r="E709" s="210"/>
      <c r="F709" s="210" t="s">
        <v>730</v>
      </c>
      <c r="G709" s="204" t="str">
        <f t="shared" si="75"/>
        <v>8/7/2010</v>
      </c>
      <c r="H709" s="205">
        <v>8</v>
      </c>
      <c r="I709" s="205">
        <v>7</v>
      </c>
      <c r="J709" s="205">
        <v>2010</v>
      </c>
      <c r="K709" s="205" t="s">
        <v>54</v>
      </c>
      <c r="L709" s="210">
        <v>9249</v>
      </c>
      <c r="M709" s="205" t="s">
        <v>649</v>
      </c>
      <c r="N709" s="213">
        <v>4631.22</v>
      </c>
      <c r="O709" s="213"/>
      <c r="P709" s="208"/>
      <c r="Q709" s="205">
        <v>10</v>
      </c>
      <c r="R709" s="106">
        <f t="shared" si="73"/>
        <v>38.585166666666673</v>
      </c>
      <c r="S709" s="207">
        <f t="shared" si="76"/>
        <v>2045.0138333333337</v>
      </c>
      <c r="T709" s="207">
        <f t="shared" si="74"/>
        <v>2586.2061666666668</v>
      </c>
      <c r="W709" s="207"/>
      <c r="X709" s="219">
        <f t="shared" si="72"/>
        <v>53</v>
      </c>
    </row>
    <row r="710" spans="2:24" s="205" customFormat="1" ht="31.5" x14ac:dyDescent="0.25">
      <c r="B710" s="184" t="s">
        <v>733</v>
      </c>
      <c r="E710" s="210"/>
      <c r="F710" s="210" t="s">
        <v>730</v>
      </c>
      <c r="G710" s="204" t="str">
        <f t="shared" si="75"/>
        <v>8/7/2010</v>
      </c>
      <c r="H710" s="205">
        <v>8</v>
      </c>
      <c r="I710" s="205">
        <v>7</v>
      </c>
      <c r="J710" s="205">
        <v>2010</v>
      </c>
      <c r="K710" s="205" t="s">
        <v>54</v>
      </c>
      <c r="L710" s="210">
        <v>9249</v>
      </c>
      <c r="M710" s="205" t="s">
        <v>649</v>
      </c>
      <c r="N710" s="213">
        <v>2613.83</v>
      </c>
      <c r="O710" s="213"/>
      <c r="Q710" s="205">
        <v>10</v>
      </c>
      <c r="R710" s="106">
        <f t="shared" si="73"/>
        <v>21.773583333333335</v>
      </c>
      <c r="S710" s="207">
        <f t="shared" si="76"/>
        <v>1153.9999166666666</v>
      </c>
      <c r="T710" s="207">
        <f t="shared" si="74"/>
        <v>1459.8300833333333</v>
      </c>
      <c r="W710" s="207"/>
      <c r="X710" s="219">
        <f t="shared" si="72"/>
        <v>53</v>
      </c>
    </row>
    <row r="711" spans="2:24" s="205" customFormat="1" ht="31.5" x14ac:dyDescent="0.25">
      <c r="B711" s="184" t="s">
        <v>732</v>
      </c>
      <c r="E711" s="210"/>
      <c r="F711" s="210" t="s">
        <v>730</v>
      </c>
      <c r="G711" s="204" t="str">
        <f t="shared" si="75"/>
        <v>13/7/2010</v>
      </c>
      <c r="H711" s="205">
        <v>13</v>
      </c>
      <c r="I711" s="205">
        <v>7</v>
      </c>
      <c r="J711" s="205">
        <v>2010</v>
      </c>
      <c r="K711" s="205" t="s">
        <v>54</v>
      </c>
      <c r="L711" s="210">
        <v>9274</v>
      </c>
      <c r="M711" s="205" t="s">
        <v>649</v>
      </c>
      <c r="N711" s="213">
        <v>7185.5</v>
      </c>
      <c r="O711" s="213"/>
      <c r="Q711" s="205">
        <v>10</v>
      </c>
      <c r="R711" s="106">
        <f t="shared" si="73"/>
        <v>59.870833333333337</v>
      </c>
      <c r="S711" s="207">
        <f t="shared" si="76"/>
        <v>3173.1541666666667</v>
      </c>
      <c r="T711" s="207">
        <f t="shared" si="74"/>
        <v>4012.3458333333333</v>
      </c>
      <c r="W711" s="207"/>
      <c r="X711" s="219">
        <f t="shared" si="72"/>
        <v>53</v>
      </c>
    </row>
    <row r="712" spans="2:24" s="205" customFormat="1" ht="31.5" x14ac:dyDescent="0.25">
      <c r="B712" s="192" t="s">
        <v>731</v>
      </c>
      <c r="C712" s="210"/>
      <c r="D712" s="210"/>
      <c r="E712" s="210"/>
      <c r="F712" s="210" t="s">
        <v>730</v>
      </c>
      <c r="G712" s="204" t="str">
        <f t="shared" si="75"/>
        <v>14/7/2010</v>
      </c>
      <c r="H712" s="212">
        <v>14</v>
      </c>
      <c r="I712" s="212">
        <v>7</v>
      </c>
      <c r="J712" s="211">
        <v>2010</v>
      </c>
      <c r="K712" s="210" t="s">
        <v>54</v>
      </c>
      <c r="L712" s="210">
        <v>9285</v>
      </c>
      <c r="M712" s="210" t="s">
        <v>649</v>
      </c>
      <c r="N712" s="160">
        <v>3824.87</v>
      </c>
      <c r="O712" s="160"/>
      <c r="Q712" s="205">
        <v>10</v>
      </c>
      <c r="R712" s="106">
        <f t="shared" si="73"/>
        <v>31.865583333333333</v>
      </c>
      <c r="S712" s="207">
        <f t="shared" si="76"/>
        <v>1688.8759166666666</v>
      </c>
      <c r="T712" s="207">
        <f t="shared" si="74"/>
        <v>2135.994083333333</v>
      </c>
      <c r="W712" s="207"/>
      <c r="X712" s="219">
        <f t="shared" si="72"/>
        <v>53</v>
      </c>
    </row>
    <row r="713" spans="2:24" s="205" customFormat="1" x14ac:dyDescent="0.25">
      <c r="B713" s="205" t="s">
        <v>729</v>
      </c>
      <c r="C713" s="205" t="s">
        <v>466</v>
      </c>
      <c r="E713" s="210" t="s">
        <v>728</v>
      </c>
      <c r="F713" s="210" t="s">
        <v>727</v>
      </c>
      <c r="G713" s="204" t="str">
        <f t="shared" si="75"/>
        <v>22/7/2010</v>
      </c>
      <c r="H713" s="205">
        <v>22</v>
      </c>
      <c r="I713" s="205">
        <v>7</v>
      </c>
      <c r="J713" s="205">
        <v>2010</v>
      </c>
      <c r="K713" s="205" t="s">
        <v>54</v>
      </c>
      <c r="L713" s="210">
        <v>106</v>
      </c>
      <c r="M713" s="205" t="s">
        <v>649</v>
      </c>
      <c r="N713" s="208">
        <v>148202.76</v>
      </c>
      <c r="O713" s="208"/>
      <c r="Q713" s="205">
        <v>10</v>
      </c>
      <c r="R713" s="106">
        <f t="shared" si="73"/>
        <v>1235.0146666666667</v>
      </c>
      <c r="S713" s="207">
        <f t="shared" si="76"/>
        <v>65455.777333333332</v>
      </c>
      <c r="T713" s="207">
        <f t="shared" si="74"/>
        <v>82746.982666666678</v>
      </c>
      <c r="W713" s="207"/>
      <c r="X713" s="219">
        <f t="shared" si="72"/>
        <v>53</v>
      </c>
    </row>
    <row r="714" spans="2:24" s="205" customFormat="1" ht="31.5" x14ac:dyDescent="0.25">
      <c r="B714" s="184" t="s">
        <v>726</v>
      </c>
      <c r="E714" s="210"/>
      <c r="F714" s="210" t="s">
        <v>391</v>
      </c>
      <c r="G714" s="204" t="str">
        <f t="shared" si="75"/>
        <v>17/7/2010</v>
      </c>
      <c r="H714" s="205">
        <v>17</v>
      </c>
      <c r="I714" s="205">
        <v>7</v>
      </c>
      <c r="J714" s="205">
        <v>2010</v>
      </c>
      <c r="K714" s="205" t="s">
        <v>54</v>
      </c>
      <c r="L714" s="210" t="s">
        <v>725</v>
      </c>
      <c r="M714" s="205" t="s">
        <v>649</v>
      </c>
      <c r="N714" s="208">
        <v>23350.2</v>
      </c>
      <c r="O714" s="208"/>
      <c r="Q714" s="205">
        <v>10</v>
      </c>
      <c r="R714" s="106">
        <f t="shared" si="73"/>
        <v>194.57666666666668</v>
      </c>
      <c r="S714" s="207">
        <f t="shared" si="76"/>
        <v>10312.563333333334</v>
      </c>
      <c r="T714" s="207">
        <f t="shared" si="74"/>
        <v>13037.636666666667</v>
      </c>
      <c r="W714" s="207"/>
      <c r="X714" s="219">
        <f t="shared" si="72"/>
        <v>53</v>
      </c>
    </row>
    <row r="715" spans="2:24" s="205" customFormat="1" ht="31.5" x14ac:dyDescent="0.25">
      <c r="B715" s="184" t="s">
        <v>724</v>
      </c>
      <c r="E715" s="210"/>
      <c r="F715" s="210" t="s">
        <v>720</v>
      </c>
      <c r="G715" s="204" t="str">
        <f t="shared" si="75"/>
        <v>15/3/2010</v>
      </c>
      <c r="H715" s="205">
        <v>15</v>
      </c>
      <c r="I715" s="205">
        <v>3</v>
      </c>
      <c r="J715" s="205">
        <v>2010</v>
      </c>
      <c r="K715" s="205" t="s">
        <v>54</v>
      </c>
      <c r="L715" s="210">
        <v>8493</v>
      </c>
      <c r="M715" s="205" t="s">
        <v>649</v>
      </c>
      <c r="N715" s="208">
        <v>6573.93</v>
      </c>
      <c r="O715" s="208"/>
      <c r="P715" s="208"/>
      <c r="Q715" s="205">
        <v>10</v>
      </c>
      <c r="R715" s="106">
        <f t="shared" si="73"/>
        <v>54.774416666666667</v>
      </c>
      <c r="S715" s="207">
        <f t="shared" si="76"/>
        <v>3122.1417500000002</v>
      </c>
      <c r="T715" s="207">
        <f t="shared" si="74"/>
        <v>3451.7882500000001</v>
      </c>
      <c r="W715" s="207"/>
      <c r="X715" s="219">
        <f t="shared" si="72"/>
        <v>57</v>
      </c>
    </row>
    <row r="716" spans="2:24" s="205" customFormat="1" ht="31.5" x14ac:dyDescent="0.25">
      <c r="B716" s="184" t="s">
        <v>724</v>
      </c>
      <c r="E716" s="210"/>
      <c r="F716" s="210" t="s">
        <v>720</v>
      </c>
      <c r="G716" s="204" t="str">
        <f t="shared" si="75"/>
        <v>15/3/2010</v>
      </c>
      <c r="H716" s="205">
        <v>15</v>
      </c>
      <c r="I716" s="205">
        <v>3</v>
      </c>
      <c r="J716" s="205">
        <v>2010</v>
      </c>
      <c r="K716" s="205" t="s">
        <v>54</v>
      </c>
      <c r="L716" s="210">
        <v>8493</v>
      </c>
      <c r="M716" s="205" t="s">
        <v>649</v>
      </c>
      <c r="N716" s="208">
        <v>6573.93</v>
      </c>
      <c r="O716" s="208"/>
      <c r="Q716" s="205">
        <v>10</v>
      </c>
      <c r="R716" s="106">
        <f t="shared" si="73"/>
        <v>54.774416666666667</v>
      </c>
      <c r="S716" s="207">
        <f t="shared" si="76"/>
        <v>3122.1417500000002</v>
      </c>
      <c r="T716" s="207">
        <f t="shared" si="74"/>
        <v>3451.7882500000001</v>
      </c>
      <c r="W716" s="207"/>
      <c r="X716" s="219">
        <f t="shared" si="72"/>
        <v>57</v>
      </c>
    </row>
    <row r="717" spans="2:24" s="205" customFormat="1" ht="31.5" x14ac:dyDescent="0.25">
      <c r="B717" s="184" t="s">
        <v>723</v>
      </c>
      <c r="E717" s="210"/>
      <c r="F717" s="210" t="s">
        <v>720</v>
      </c>
      <c r="G717" s="204" t="str">
        <f t="shared" si="75"/>
        <v>15/3/2010</v>
      </c>
      <c r="H717" s="205">
        <v>15</v>
      </c>
      <c r="I717" s="205">
        <v>3</v>
      </c>
      <c r="J717" s="205">
        <v>2010</v>
      </c>
      <c r="K717" s="205" t="s">
        <v>54</v>
      </c>
      <c r="L717" s="210">
        <v>8493</v>
      </c>
      <c r="M717" s="205" t="s">
        <v>649</v>
      </c>
      <c r="N717" s="208">
        <v>5802.9</v>
      </c>
      <c r="O717" s="208"/>
      <c r="Q717" s="205">
        <v>10</v>
      </c>
      <c r="R717" s="106">
        <f t="shared" si="73"/>
        <v>48.349166666666662</v>
      </c>
      <c r="S717" s="207">
        <f t="shared" si="76"/>
        <v>2755.9024999999997</v>
      </c>
      <c r="T717" s="207">
        <f t="shared" si="74"/>
        <v>3046.9974999999999</v>
      </c>
      <c r="W717" s="207"/>
      <c r="X717" s="219">
        <f t="shared" si="72"/>
        <v>57</v>
      </c>
    </row>
    <row r="718" spans="2:24" s="205" customFormat="1" x14ac:dyDescent="0.25">
      <c r="B718" s="205" t="s">
        <v>722</v>
      </c>
      <c r="E718" s="210"/>
      <c r="F718" s="210" t="s">
        <v>720</v>
      </c>
      <c r="G718" s="204" t="str">
        <f t="shared" si="75"/>
        <v>15/3/2010</v>
      </c>
      <c r="H718" s="205">
        <v>15</v>
      </c>
      <c r="I718" s="205">
        <v>3</v>
      </c>
      <c r="J718" s="205">
        <v>2010</v>
      </c>
      <c r="K718" s="205" t="s">
        <v>54</v>
      </c>
      <c r="L718" s="210">
        <v>8493</v>
      </c>
      <c r="M718" s="205" t="s">
        <v>649</v>
      </c>
      <c r="N718" s="208">
        <v>3925.78</v>
      </c>
      <c r="O718" s="208"/>
      <c r="P718" s="208"/>
      <c r="Q718" s="205">
        <v>10</v>
      </c>
      <c r="R718" s="106">
        <f t="shared" si="73"/>
        <v>32.706499999999998</v>
      </c>
      <c r="S718" s="207">
        <f t="shared" si="76"/>
        <v>1864.2704999999999</v>
      </c>
      <c r="T718" s="207">
        <f t="shared" si="74"/>
        <v>2061.5095000000001</v>
      </c>
      <c r="W718" s="207"/>
      <c r="X718" s="219">
        <f t="shared" si="72"/>
        <v>57</v>
      </c>
    </row>
    <row r="719" spans="2:24" s="205" customFormat="1" x14ac:dyDescent="0.25">
      <c r="B719" s="205" t="s">
        <v>722</v>
      </c>
      <c r="E719" s="210"/>
      <c r="F719" s="210" t="s">
        <v>720</v>
      </c>
      <c r="G719" s="204" t="str">
        <f t="shared" si="75"/>
        <v>15/3/2010</v>
      </c>
      <c r="H719" s="205">
        <v>15</v>
      </c>
      <c r="I719" s="205">
        <v>3</v>
      </c>
      <c r="J719" s="205">
        <v>2010</v>
      </c>
      <c r="K719" s="205" t="s">
        <v>54</v>
      </c>
      <c r="L719" s="210">
        <v>8493</v>
      </c>
      <c r="M719" s="205" t="s">
        <v>649</v>
      </c>
      <c r="N719" s="208">
        <v>3925.78</v>
      </c>
      <c r="O719" s="208"/>
      <c r="Q719" s="205">
        <v>10</v>
      </c>
      <c r="R719" s="106">
        <f t="shared" si="73"/>
        <v>32.706499999999998</v>
      </c>
      <c r="S719" s="207">
        <f t="shared" si="76"/>
        <v>1864.2704999999999</v>
      </c>
      <c r="T719" s="207">
        <f t="shared" si="74"/>
        <v>2061.5095000000001</v>
      </c>
      <c r="W719" s="207"/>
      <c r="X719" s="219">
        <f t="shared" si="72"/>
        <v>57</v>
      </c>
    </row>
    <row r="720" spans="2:24" s="205" customFormat="1" x14ac:dyDescent="0.25">
      <c r="B720" s="205" t="s">
        <v>722</v>
      </c>
      <c r="E720" s="210"/>
      <c r="F720" s="210" t="s">
        <v>720</v>
      </c>
      <c r="G720" s="204" t="str">
        <f t="shared" si="75"/>
        <v>15/3/2010</v>
      </c>
      <c r="H720" s="205">
        <v>15</v>
      </c>
      <c r="I720" s="205">
        <v>3</v>
      </c>
      <c r="J720" s="205">
        <v>2010</v>
      </c>
      <c r="K720" s="205" t="s">
        <v>54</v>
      </c>
      <c r="L720" s="210">
        <v>8493</v>
      </c>
      <c r="M720" s="205" t="s">
        <v>649</v>
      </c>
      <c r="N720" s="208">
        <v>3925.78</v>
      </c>
      <c r="O720" s="208"/>
      <c r="Q720" s="205">
        <v>10</v>
      </c>
      <c r="R720" s="106">
        <f t="shared" si="73"/>
        <v>32.706499999999998</v>
      </c>
      <c r="S720" s="207">
        <f t="shared" si="76"/>
        <v>1864.2704999999999</v>
      </c>
      <c r="T720" s="207">
        <f t="shared" si="74"/>
        <v>2061.5095000000001</v>
      </c>
      <c r="W720" s="207"/>
      <c r="X720" s="219">
        <f t="shared" si="72"/>
        <v>57</v>
      </c>
    </row>
    <row r="721" spans="1:24" s="205" customFormat="1" x14ac:dyDescent="0.25">
      <c r="B721" s="205" t="s">
        <v>721</v>
      </c>
      <c r="E721" s="210"/>
      <c r="F721" s="210" t="s">
        <v>720</v>
      </c>
      <c r="G721" s="204" t="str">
        <f t="shared" si="75"/>
        <v>15/3/2010</v>
      </c>
      <c r="H721" s="205">
        <v>15</v>
      </c>
      <c r="I721" s="205">
        <v>3</v>
      </c>
      <c r="J721" s="205">
        <v>2010</v>
      </c>
      <c r="K721" s="205" t="s">
        <v>54</v>
      </c>
      <c r="L721" s="210">
        <v>8493</v>
      </c>
      <c r="M721" s="205" t="s">
        <v>649</v>
      </c>
      <c r="N721" s="208">
        <v>1890.23</v>
      </c>
      <c r="O721" s="208"/>
      <c r="Q721" s="205">
        <v>10</v>
      </c>
      <c r="R721" s="106">
        <f t="shared" si="73"/>
        <v>15.743583333333333</v>
      </c>
      <c r="S721" s="207">
        <f t="shared" si="76"/>
        <v>897.38425000000007</v>
      </c>
      <c r="T721" s="207">
        <f t="shared" si="74"/>
        <v>992.84574999999995</v>
      </c>
      <c r="W721" s="207"/>
      <c r="X721" s="219">
        <f t="shared" si="72"/>
        <v>57</v>
      </c>
    </row>
    <row r="722" spans="1:24" s="91" customFormat="1" ht="47.25" x14ac:dyDescent="0.25">
      <c r="B722" s="531" t="s">
        <v>420</v>
      </c>
      <c r="C722" s="92"/>
      <c r="D722" s="92"/>
      <c r="E722" s="107">
        <v>3101091100022</v>
      </c>
      <c r="F722" s="92" t="s">
        <v>417</v>
      </c>
      <c r="G722" s="151" t="str">
        <f>CONCATENATE(H722,"/",I722,"/",J722,)</f>
        <v>17/1/2010</v>
      </c>
      <c r="H722" s="150">
        <v>17</v>
      </c>
      <c r="I722" s="150">
        <v>1</v>
      </c>
      <c r="J722" s="149">
        <v>2010</v>
      </c>
      <c r="K722" s="92" t="s">
        <v>54</v>
      </c>
      <c r="L722" s="107">
        <v>45123</v>
      </c>
      <c r="M722" s="287" t="s">
        <v>348</v>
      </c>
      <c r="N722" s="278">
        <v>29924.400000000001</v>
      </c>
      <c r="Q722" s="91">
        <v>3</v>
      </c>
      <c r="R722" s="106">
        <f>(((N722)-1)/3)/12</f>
        <v>831.20555555555563</v>
      </c>
      <c r="S722" s="105">
        <f>R722*X722</f>
        <v>29923.4</v>
      </c>
      <c r="T722" s="105">
        <f>N722-S722</f>
        <v>1</v>
      </c>
      <c r="X722" s="116">
        <f>IF((DATEDIF(G722,'Eq. Computos'!W$4,"m"))&gt;=36,36,(DATEDIF(G722,'Eq. Computos'!W$4,"m")))</f>
        <v>36</v>
      </c>
    </row>
    <row r="723" spans="1:24" s="91" customFormat="1" ht="47.25" x14ac:dyDescent="0.25">
      <c r="B723" s="531" t="s">
        <v>419</v>
      </c>
      <c r="C723" s="92"/>
      <c r="D723" s="92"/>
      <c r="E723" s="92" t="s">
        <v>418</v>
      </c>
      <c r="F723" s="92" t="s">
        <v>417</v>
      </c>
      <c r="G723" s="151" t="str">
        <f>CONCATENATE(H723,"/",I723,"/",J723,)</f>
        <v>17/1/2010</v>
      </c>
      <c r="H723" s="150">
        <v>17</v>
      </c>
      <c r="I723" s="150">
        <v>1</v>
      </c>
      <c r="J723" s="149">
        <v>2010</v>
      </c>
      <c r="K723" s="92" t="s">
        <v>54</v>
      </c>
      <c r="L723" s="92">
        <v>45123</v>
      </c>
      <c r="M723" s="287" t="s">
        <v>348</v>
      </c>
      <c r="N723" s="278">
        <v>74000.490000000005</v>
      </c>
      <c r="Q723" s="91">
        <v>3</v>
      </c>
      <c r="R723" s="106">
        <f>(((N723)-1)/3)/12</f>
        <v>2055.5413888888893</v>
      </c>
      <c r="S723" s="105">
        <f>R723*X723</f>
        <v>73999.49000000002</v>
      </c>
      <c r="T723" s="105">
        <f>N723-S723</f>
        <v>0.99999999998544808</v>
      </c>
      <c r="X723" s="116">
        <f>IF((DATEDIF(G723,'Eq. Computos'!W$4,"m"))&gt;=36,36,(DATEDIF(G723,'Eq. Computos'!W$4,"m")))</f>
        <v>36</v>
      </c>
    </row>
    <row r="724" spans="1:24" s="205" customFormat="1" ht="47.25" x14ac:dyDescent="0.25">
      <c r="B724" s="184" t="s">
        <v>719</v>
      </c>
      <c r="E724" s="209">
        <v>3069691100392</v>
      </c>
      <c r="F724" s="210" t="s">
        <v>712</v>
      </c>
      <c r="G724" s="204" t="str">
        <f t="shared" si="75"/>
        <v>17/1/2010</v>
      </c>
      <c r="H724" s="205">
        <v>17</v>
      </c>
      <c r="I724" s="205">
        <v>1</v>
      </c>
      <c r="J724" s="205">
        <v>2010</v>
      </c>
      <c r="K724" s="205" t="s">
        <v>54</v>
      </c>
      <c r="L724" s="210">
        <v>45123</v>
      </c>
      <c r="M724" s="205" t="s">
        <v>649</v>
      </c>
      <c r="N724" s="208">
        <v>21420.09</v>
      </c>
      <c r="O724" s="208"/>
      <c r="P724" s="208"/>
      <c r="Q724" s="205">
        <v>10</v>
      </c>
      <c r="R724" s="106">
        <f t="shared" si="73"/>
        <v>178.49241666666668</v>
      </c>
      <c r="S724" s="207">
        <f t="shared" si="76"/>
        <v>10531.052583333334</v>
      </c>
      <c r="T724" s="207">
        <f t="shared" si="74"/>
        <v>10889.037416666666</v>
      </c>
      <c r="W724" s="207"/>
      <c r="X724" s="219">
        <f t="shared" si="72"/>
        <v>59</v>
      </c>
    </row>
    <row r="725" spans="1:24" s="205" customFormat="1" ht="47.25" x14ac:dyDescent="0.25">
      <c r="B725" s="184" t="s">
        <v>718</v>
      </c>
      <c r="E725" s="209">
        <v>3069691100385</v>
      </c>
      <c r="F725" s="210" t="s">
        <v>712</v>
      </c>
      <c r="G725" s="204" t="str">
        <f t="shared" si="75"/>
        <v>17/1/2010</v>
      </c>
      <c r="H725" s="205">
        <v>17</v>
      </c>
      <c r="I725" s="205">
        <v>1</v>
      </c>
      <c r="J725" s="205">
        <v>2010</v>
      </c>
      <c r="K725" s="205" t="s">
        <v>54</v>
      </c>
      <c r="L725" s="210">
        <v>45123</v>
      </c>
      <c r="M725" s="205" t="s">
        <v>649</v>
      </c>
      <c r="N725" s="208">
        <v>21420.09</v>
      </c>
      <c r="O725" s="208"/>
      <c r="Q725" s="205">
        <v>10</v>
      </c>
      <c r="R725" s="106">
        <f t="shared" si="73"/>
        <v>178.49241666666668</v>
      </c>
      <c r="S725" s="207">
        <f t="shared" si="76"/>
        <v>10531.052583333334</v>
      </c>
      <c r="T725" s="207">
        <f t="shared" si="74"/>
        <v>10889.037416666666</v>
      </c>
      <c r="W725" s="207"/>
      <c r="X725" s="219">
        <f t="shared" si="72"/>
        <v>59</v>
      </c>
    </row>
    <row r="726" spans="1:24" s="205" customFormat="1" ht="47.25" x14ac:dyDescent="0.25">
      <c r="B726" s="184" t="s">
        <v>717</v>
      </c>
      <c r="E726" s="209">
        <v>3069691100391</v>
      </c>
      <c r="F726" s="210" t="s">
        <v>712</v>
      </c>
      <c r="G726" s="204" t="str">
        <f t="shared" si="75"/>
        <v>17/1/2010</v>
      </c>
      <c r="H726" s="205">
        <v>17</v>
      </c>
      <c r="I726" s="205">
        <v>1</v>
      </c>
      <c r="J726" s="205">
        <v>2010</v>
      </c>
      <c r="K726" s="205" t="s">
        <v>54</v>
      </c>
      <c r="L726" s="210">
        <v>45123</v>
      </c>
      <c r="M726" s="205" t="s">
        <v>649</v>
      </c>
      <c r="N726" s="208">
        <v>21420.09</v>
      </c>
      <c r="O726" s="208"/>
      <c r="Q726" s="205">
        <v>10</v>
      </c>
      <c r="R726" s="106">
        <f t="shared" si="73"/>
        <v>178.49241666666668</v>
      </c>
      <c r="S726" s="207">
        <f t="shared" si="76"/>
        <v>10531.052583333334</v>
      </c>
      <c r="T726" s="207">
        <f t="shared" si="74"/>
        <v>10889.037416666666</v>
      </c>
      <c r="W726" s="207"/>
      <c r="X726" s="219">
        <f t="shared" si="72"/>
        <v>59</v>
      </c>
    </row>
    <row r="727" spans="1:24" s="205" customFormat="1" ht="47.25" x14ac:dyDescent="0.25">
      <c r="B727" s="184" t="s">
        <v>716</v>
      </c>
      <c r="E727" s="209">
        <v>3069691100380</v>
      </c>
      <c r="F727" s="210" t="s">
        <v>712</v>
      </c>
      <c r="G727" s="204" t="str">
        <f t="shared" si="75"/>
        <v>17/1/2010</v>
      </c>
      <c r="H727" s="205">
        <v>17</v>
      </c>
      <c r="I727" s="205">
        <v>1</v>
      </c>
      <c r="J727" s="205">
        <v>2010</v>
      </c>
      <c r="K727" s="205" t="s">
        <v>54</v>
      </c>
      <c r="L727" s="210">
        <v>45123</v>
      </c>
      <c r="M727" s="205" t="s">
        <v>649</v>
      </c>
      <c r="N727" s="208">
        <v>21420.09</v>
      </c>
      <c r="O727" s="208"/>
      <c r="Q727" s="205">
        <v>10</v>
      </c>
      <c r="R727" s="106">
        <f t="shared" si="73"/>
        <v>178.49241666666668</v>
      </c>
      <c r="S727" s="207">
        <f t="shared" si="76"/>
        <v>10531.052583333334</v>
      </c>
      <c r="T727" s="207">
        <f t="shared" si="74"/>
        <v>10889.037416666666</v>
      </c>
      <c r="W727" s="207"/>
      <c r="X727" s="219">
        <f t="shared" si="72"/>
        <v>59</v>
      </c>
    </row>
    <row r="728" spans="1:24" s="205" customFormat="1" ht="47.25" x14ac:dyDescent="0.25">
      <c r="B728" s="184" t="s">
        <v>715</v>
      </c>
      <c r="E728" s="209">
        <v>3069691100382</v>
      </c>
      <c r="F728" s="210" t="s">
        <v>712</v>
      </c>
      <c r="G728" s="204" t="str">
        <f t="shared" si="75"/>
        <v>17/1/2010</v>
      </c>
      <c r="H728" s="205">
        <v>17</v>
      </c>
      <c r="I728" s="205">
        <v>1</v>
      </c>
      <c r="J728" s="205">
        <v>2010</v>
      </c>
      <c r="K728" s="205" t="s">
        <v>54</v>
      </c>
      <c r="L728" s="210">
        <v>45123</v>
      </c>
      <c r="M728" s="205" t="s">
        <v>649</v>
      </c>
      <c r="N728" s="208">
        <v>21420.09</v>
      </c>
      <c r="O728" s="208"/>
      <c r="Q728" s="205">
        <v>10</v>
      </c>
      <c r="R728" s="106">
        <f t="shared" si="73"/>
        <v>178.49241666666668</v>
      </c>
      <c r="S728" s="207">
        <f t="shared" si="76"/>
        <v>10531.052583333334</v>
      </c>
      <c r="T728" s="207">
        <f t="shared" si="74"/>
        <v>10889.037416666666</v>
      </c>
      <c r="W728" s="207"/>
      <c r="X728" s="219">
        <f t="shared" si="72"/>
        <v>59</v>
      </c>
    </row>
    <row r="729" spans="1:24" s="205" customFormat="1" ht="47.25" x14ac:dyDescent="0.25">
      <c r="B729" s="184" t="s">
        <v>714</v>
      </c>
      <c r="E729" s="209">
        <v>3069691100384</v>
      </c>
      <c r="F729" s="210" t="s">
        <v>712</v>
      </c>
      <c r="G729" s="204" t="str">
        <f t="shared" si="75"/>
        <v>17/1/2010</v>
      </c>
      <c r="H729" s="205">
        <v>17</v>
      </c>
      <c r="I729" s="205">
        <v>1</v>
      </c>
      <c r="J729" s="205">
        <v>2010</v>
      </c>
      <c r="K729" s="205" t="s">
        <v>54</v>
      </c>
      <c r="L729" s="210">
        <v>45123</v>
      </c>
      <c r="M729" s="205" t="s">
        <v>649</v>
      </c>
      <c r="N729" s="208">
        <v>21420.09</v>
      </c>
      <c r="O729" s="208"/>
      <c r="Q729" s="205">
        <v>10</v>
      </c>
      <c r="R729" s="106">
        <f t="shared" si="73"/>
        <v>178.49241666666668</v>
      </c>
      <c r="S729" s="207">
        <f t="shared" si="76"/>
        <v>10531.052583333334</v>
      </c>
      <c r="T729" s="207">
        <f t="shared" si="74"/>
        <v>10889.037416666666</v>
      </c>
      <c r="W729" s="207"/>
      <c r="X729" s="219">
        <f t="shared" si="72"/>
        <v>59</v>
      </c>
    </row>
    <row r="730" spans="1:24" s="205" customFormat="1" ht="47.25" x14ac:dyDescent="0.25">
      <c r="B730" s="184" t="s">
        <v>713</v>
      </c>
      <c r="E730" s="209">
        <v>3069691100393</v>
      </c>
      <c r="F730" s="210" t="s">
        <v>712</v>
      </c>
      <c r="G730" s="204" t="str">
        <f t="shared" si="75"/>
        <v>17/1/2010</v>
      </c>
      <c r="H730" s="205">
        <v>17</v>
      </c>
      <c r="I730" s="205">
        <v>1</v>
      </c>
      <c r="J730" s="205">
        <v>2010</v>
      </c>
      <c r="K730" s="205" t="s">
        <v>54</v>
      </c>
      <c r="L730" s="210">
        <v>45123</v>
      </c>
      <c r="M730" s="205" t="s">
        <v>649</v>
      </c>
      <c r="N730" s="208">
        <v>21420.09</v>
      </c>
      <c r="O730" s="208"/>
      <c r="Q730" s="205">
        <v>10</v>
      </c>
      <c r="R730" s="106">
        <f t="shared" si="73"/>
        <v>178.49241666666668</v>
      </c>
      <c r="S730" s="207">
        <f t="shared" si="76"/>
        <v>10531.052583333334</v>
      </c>
      <c r="T730" s="207">
        <f t="shared" si="74"/>
        <v>10889.037416666666</v>
      </c>
      <c r="W730" s="207"/>
      <c r="X730" s="219">
        <f t="shared" ref="X730:X760" si="77">IF((DATEDIF(G730,X$4,"m"))&gt;=120,120,(DATEDIF(G730,X$4,"m")))</f>
        <v>59</v>
      </c>
    </row>
    <row r="731" spans="1:24" s="205" customFormat="1" x14ac:dyDescent="0.25">
      <c r="B731" s="184" t="s">
        <v>711</v>
      </c>
      <c r="C731" s="205" t="s">
        <v>393</v>
      </c>
      <c r="E731" s="210"/>
      <c r="F731" s="210" t="s">
        <v>708</v>
      </c>
      <c r="G731" s="204" t="str">
        <f t="shared" si="75"/>
        <v>4/3/2010</v>
      </c>
      <c r="H731" s="205">
        <v>4</v>
      </c>
      <c r="I731" s="205">
        <v>3</v>
      </c>
      <c r="J731" s="205">
        <v>2010</v>
      </c>
      <c r="K731" s="205" t="s">
        <v>54</v>
      </c>
      <c r="L731" s="209" t="s">
        <v>710</v>
      </c>
      <c r="M731" s="205" t="s">
        <v>649</v>
      </c>
      <c r="N731" s="208">
        <v>3495</v>
      </c>
      <c r="O731" s="208"/>
      <c r="Q731" s="205">
        <v>10</v>
      </c>
      <c r="R731" s="106">
        <f t="shared" si="73"/>
        <v>29.116666666666664</v>
      </c>
      <c r="S731" s="207">
        <f t="shared" si="76"/>
        <v>1659.6499999999999</v>
      </c>
      <c r="T731" s="207">
        <f t="shared" si="74"/>
        <v>1835.3500000000001</v>
      </c>
      <c r="W731" s="207"/>
      <c r="X731" s="219">
        <f t="shared" si="77"/>
        <v>57</v>
      </c>
    </row>
    <row r="732" spans="1:24" s="205" customFormat="1" x14ac:dyDescent="0.25">
      <c r="B732" s="184" t="s">
        <v>709</v>
      </c>
      <c r="E732" s="210"/>
      <c r="F732" s="210" t="s">
        <v>708</v>
      </c>
      <c r="G732" s="204" t="str">
        <f t="shared" si="75"/>
        <v>26/5/2010</v>
      </c>
      <c r="H732" s="205">
        <v>26</v>
      </c>
      <c r="I732" s="205">
        <v>5</v>
      </c>
      <c r="J732" s="205">
        <v>2010</v>
      </c>
      <c r="K732" s="205" t="s">
        <v>54</v>
      </c>
      <c r="L732" s="209" t="s">
        <v>707</v>
      </c>
      <c r="M732" s="205" t="s">
        <v>649</v>
      </c>
      <c r="N732" s="208">
        <v>2195</v>
      </c>
      <c r="O732" s="208"/>
      <c r="Q732" s="205">
        <v>10</v>
      </c>
      <c r="R732" s="106">
        <f t="shared" ref="R732:R760" si="78">(((N732)-1)/10)/12</f>
        <v>18.283333333333335</v>
      </c>
      <c r="S732" s="207">
        <f t="shared" si="76"/>
        <v>1005.5833333333334</v>
      </c>
      <c r="T732" s="207">
        <f t="shared" si="74"/>
        <v>1189.4166666666665</v>
      </c>
      <c r="W732" s="207"/>
      <c r="X732" s="219">
        <f t="shared" si="77"/>
        <v>55</v>
      </c>
    </row>
    <row r="733" spans="1:24" s="205" customFormat="1" x14ac:dyDescent="0.25">
      <c r="B733" s="184" t="s">
        <v>706</v>
      </c>
      <c r="E733" s="210"/>
      <c r="F733" s="210" t="s">
        <v>705</v>
      </c>
      <c r="G733" s="204" t="str">
        <f t="shared" si="75"/>
        <v>21/12/2010</v>
      </c>
      <c r="H733" s="205">
        <v>21</v>
      </c>
      <c r="I733" s="205">
        <v>12</v>
      </c>
      <c r="J733" s="205">
        <v>2010</v>
      </c>
      <c r="K733" s="205" t="s">
        <v>54</v>
      </c>
      <c r="L733" s="209">
        <v>927</v>
      </c>
      <c r="M733" s="205" t="s">
        <v>649</v>
      </c>
      <c r="N733" s="208">
        <v>16885.25</v>
      </c>
      <c r="O733" s="208"/>
      <c r="Q733" s="205">
        <v>10</v>
      </c>
      <c r="R733" s="106">
        <f t="shared" si="78"/>
        <v>140.70208333333332</v>
      </c>
      <c r="S733" s="207">
        <f t="shared" si="76"/>
        <v>6753.6999999999989</v>
      </c>
      <c r="T733" s="207">
        <f t="shared" ref="T733:T761" si="79">N733-S733</f>
        <v>10131.550000000001</v>
      </c>
      <c r="W733" s="207"/>
      <c r="X733" s="219">
        <f t="shared" si="77"/>
        <v>48</v>
      </c>
    </row>
    <row r="734" spans="1:24" s="184" customFormat="1" ht="15.75" customHeight="1" x14ac:dyDescent="0.25">
      <c r="A734" s="201"/>
      <c r="B734" s="203" t="s">
        <v>703</v>
      </c>
      <c r="E734" s="192"/>
      <c r="F734" s="191" t="s">
        <v>688</v>
      </c>
      <c r="G734" s="202">
        <v>40557</v>
      </c>
      <c r="J734" s="184">
        <v>2011</v>
      </c>
      <c r="K734" s="184" t="s">
        <v>350</v>
      </c>
      <c r="L734" s="185" t="s">
        <v>701</v>
      </c>
      <c r="M734" s="184" t="s">
        <v>649</v>
      </c>
      <c r="N734" s="532">
        <v>12080.12</v>
      </c>
      <c r="O734" s="199"/>
      <c r="P734" s="199"/>
      <c r="Q734" s="184">
        <v>10</v>
      </c>
      <c r="R734" s="106">
        <f t="shared" si="78"/>
        <v>100.65933333333334</v>
      </c>
      <c r="S734" s="207">
        <f t="shared" si="76"/>
        <v>4730.9886666666671</v>
      </c>
      <c r="T734" s="207">
        <f t="shared" si="79"/>
        <v>7349.1313333333337</v>
      </c>
      <c r="U734" s="185">
        <v>15039</v>
      </c>
      <c r="W734" s="207"/>
      <c r="X734" s="219">
        <f t="shared" si="77"/>
        <v>47</v>
      </c>
    </row>
    <row r="735" spans="1:24" s="184" customFormat="1" ht="15.75" customHeight="1" x14ac:dyDescent="0.25">
      <c r="A735" s="201"/>
      <c r="B735" s="193" t="s">
        <v>702</v>
      </c>
      <c r="E735" s="192"/>
      <c r="F735" s="191" t="s">
        <v>688</v>
      </c>
      <c r="G735" s="202">
        <v>40557</v>
      </c>
      <c r="J735" s="184">
        <v>2011</v>
      </c>
      <c r="K735" s="184" t="s">
        <v>350</v>
      </c>
      <c r="L735" s="185" t="s">
        <v>701</v>
      </c>
      <c r="M735" s="184" t="s">
        <v>649</v>
      </c>
      <c r="N735" s="533">
        <v>102040.56</v>
      </c>
      <c r="O735" s="199"/>
      <c r="P735" s="199"/>
      <c r="Q735" s="184">
        <v>10</v>
      </c>
      <c r="R735" s="106">
        <f t="shared" si="78"/>
        <v>850.32966666666664</v>
      </c>
      <c r="S735" s="207">
        <f t="shared" si="76"/>
        <v>39965.494333333329</v>
      </c>
      <c r="T735" s="207">
        <f t="shared" si="79"/>
        <v>62075.065666666669</v>
      </c>
      <c r="U735" s="185">
        <v>15039</v>
      </c>
      <c r="W735" s="207"/>
      <c r="X735" s="219">
        <f t="shared" si="77"/>
        <v>47</v>
      </c>
    </row>
    <row r="736" spans="1:24" s="184" customFormat="1" x14ac:dyDescent="0.25">
      <c r="A736" s="201"/>
      <c r="B736" s="193" t="s">
        <v>700</v>
      </c>
      <c r="E736" s="192"/>
      <c r="F736" s="191" t="s">
        <v>699</v>
      </c>
      <c r="G736" s="200">
        <v>40571</v>
      </c>
      <c r="J736" s="184">
        <v>2011</v>
      </c>
      <c r="K736" s="184" t="s">
        <v>350</v>
      </c>
      <c r="L736" s="185" t="s">
        <v>698</v>
      </c>
      <c r="M736" s="184" t="s">
        <v>649</v>
      </c>
      <c r="N736" s="533">
        <v>39252.660000000003</v>
      </c>
      <c r="O736" s="199"/>
      <c r="P736" s="199"/>
      <c r="Q736" s="184">
        <v>10</v>
      </c>
      <c r="R736" s="106">
        <f t="shared" si="78"/>
        <v>327.09716666666668</v>
      </c>
      <c r="S736" s="207">
        <f t="shared" si="76"/>
        <v>15373.566833333334</v>
      </c>
      <c r="T736" s="207">
        <f t="shared" si="79"/>
        <v>23879.093166666669</v>
      </c>
      <c r="U736" s="185">
        <v>15038</v>
      </c>
      <c r="W736" s="207"/>
      <c r="X736" s="219">
        <f t="shared" si="77"/>
        <v>47</v>
      </c>
    </row>
    <row r="737" spans="1:24" s="184" customFormat="1" ht="31.5" x14ac:dyDescent="0.25">
      <c r="A737" s="201"/>
      <c r="B737" s="194" t="s">
        <v>697</v>
      </c>
      <c r="E737" s="192"/>
      <c r="F737" s="191" t="s">
        <v>688</v>
      </c>
      <c r="G737" s="200">
        <v>40570</v>
      </c>
      <c r="J737" s="184">
        <v>2011</v>
      </c>
      <c r="K737" s="184" t="s">
        <v>350</v>
      </c>
      <c r="L737" s="185" t="s">
        <v>693</v>
      </c>
      <c r="M737" s="184" t="s">
        <v>649</v>
      </c>
      <c r="N737" s="533">
        <v>24200.61</v>
      </c>
      <c r="O737" s="199"/>
      <c r="P737" s="199"/>
      <c r="Q737" s="184">
        <v>10</v>
      </c>
      <c r="R737" s="106">
        <f t="shared" si="78"/>
        <v>201.66341666666668</v>
      </c>
      <c r="S737" s="207">
        <f t="shared" si="76"/>
        <v>9478.1805833333347</v>
      </c>
      <c r="T737" s="207">
        <f t="shared" si="79"/>
        <v>14722.429416666666</v>
      </c>
      <c r="U737" s="185">
        <v>15167</v>
      </c>
      <c r="W737" s="207"/>
      <c r="X737" s="219">
        <f t="shared" si="77"/>
        <v>47</v>
      </c>
    </row>
    <row r="738" spans="1:24" s="184" customFormat="1" x14ac:dyDescent="0.25">
      <c r="A738" s="201"/>
      <c r="B738" s="194" t="s">
        <v>696</v>
      </c>
      <c r="E738" s="192"/>
      <c r="F738" s="191" t="s">
        <v>688</v>
      </c>
      <c r="G738" s="200">
        <v>40570</v>
      </c>
      <c r="J738" s="184">
        <v>2011</v>
      </c>
      <c r="K738" s="184" t="s">
        <v>350</v>
      </c>
      <c r="L738" s="185" t="s">
        <v>693</v>
      </c>
      <c r="M738" s="184" t="s">
        <v>649</v>
      </c>
      <c r="N738" s="533">
        <v>22656.55</v>
      </c>
      <c r="O738" s="199"/>
      <c r="P738" s="199"/>
      <c r="Q738" s="184">
        <v>10</v>
      </c>
      <c r="R738" s="106">
        <f t="shared" si="78"/>
        <v>188.79624999999999</v>
      </c>
      <c r="S738" s="207">
        <f t="shared" si="76"/>
        <v>8873.4237499999999</v>
      </c>
      <c r="T738" s="207">
        <f t="shared" si="79"/>
        <v>13783.126249999999</v>
      </c>
      <c r="U738" s="185">
        <v>15167</v>
      </c>
      <c r="W738" s="207"/>
      <c r="X738" s="219">
        <f t="shared" si="77"/>
        <v>47</v>
      </c>
    </row>
    <row r="739" spans="1:24" s="184" customFormat="1" x14ac:dyDescent="0.25">
      <c r="A739" s="201"/>
      <c r="B739" s="194" t="s">
        <v>695</v>
      </c>
      <c r="E739" s="192"/>
      <c r="F739" s="191" t="s">
        <v>688</v>
      </c>
      <c r="G739" s="200">
        <v>40570</v>
      </c>
      <c r="J739" s="184">
        <v>2011</v>
      </c>
      <c r="K739" s="184" t="s">
        <v>350</v>
      </c>
      <c r="L739" s="185" t="s">
        <v>693</v>
      </c>
      <c r="M739" s="184" t="s">
        <v>649</v>
      </c>
      <c r="N739" s="533">
        <v>23554.74</v>
      </c>
      <c r="O739" s="199"/>
      <c r="P739" s="199"/>
      <c r="Q739" s="184">
        <v>10</v>
      </c>
      <c r="R739" s="106">
        <f t="shared" si="78"/>
        <v>196.28116666666668</v>
      </c>
      <c r="S739" s="207">
        <f t="shared" si="76"/>
        <v>9225.2148333333334</v>
      </c>
      <c r="T739" s="207">
        <f t="shared" si="79"/>
        <v>14329.525166666668</v>
      </c>
      <c r="U739" s="185">
        <v>15167</v>
      </c>
      <c r="W739" s="207"/>
      <c r="X739" s="219">
        <f t="shared" si="77"/>
        <v>47</v>
      </c>
    </row>
    <row r="740" spans="1:24" s="184" customFormat="1" ht="31.5" x14ac:dyDescent="0.25">
      <c r="A740" s="201"/>
      <c r="B740" s="194" t="s">
        <v>694</v>
      </c>
      <c r="E740" s="192"/>
      <c r="F740" s="191" t="s">
        <v>688</v>
      </c>
      <c r="G740" s="200">
        <v>40570</v>
      </c>
      <c r="J740" s="184">
        <v>2011</v>
      </c>
      <c r="K740" s="184" t="s">
        <v>350</v>
      </c>
      <c r="L740" s="185" t="s">
        <v>693</v>
      </c>
      <c r="M740" s="184" t="s">
        <v>649</v>
      </c>
      <c r="N740" s="533">
        <v>16674.16</v>
      </c>
      <c r="O740" s="199"/>
      <c r="P740" s="199"/>
      <c r="Q740" s="184">
        <v>10</v>
      </c>
      <c r="R740" s="106">
        <f t="shared" si="78"/>
        <v>138.94300000000001</v>
      </c>
      <c r="S740" s="207">
        <f t="shared" si="76"/>
        <v>6530.3210000000008</v>
      </c>
      <c r="T740" s="207">
        <f t="shared" si="79"/>
        <v>10143.839</v>
      </c>
      <c r="U740" s="185">
        <v>15167</v>
      </c>
      <c r="W740" s="207"/>
      <c r="X740" s="219">
        <f t="shared" si="77"/>
        <v>47</v>
      </c>
    </row>
    <row r="741" spans="1:24" s="184" customFormat="1" x14ac:dyDescent="0.25">
      <c r="A741" s="201"/>
      <c r="B741" s="194" t="s">
        <v>692</v>
      </c>
      <c r="E741" s="192"/>
      <c r="F741" s="191" t="s">
        <v>688</v>
      </c>
      <c r="G741" s="200">
        <v>40584</v>
      </c>
      <c r="J741" s="184">
        <v>2011</v>
      </c>
      <c r="K741" s="184" t="s">
        <v>350</v>
      </c>
      <c r="L741" s="185" t="s">
        <v>687</v>
      </c>
      <c r="M741" s="184" t="s">
        <v>649</v>
      </c>
      <c r="N741" s="533">
        <v>22192.31</v>
      </c>
      <c r="O741" s="199"/>
      <c r="P741" s="199"/>
      <c r="Q741" s="184">
        <v>10</v>
      </c>
      <c r="R741" s="106">
        <f t="shared" si="78"/>
        <v>184.92758333333336</v>
      </c>
      <c r="S741" s="207">
        <f t="shared" si="76"/>
        <v>8506.668833333335</v>
      </c>
      <c r="T741" s="207">
        <f t="shared" si="79"/>
        <v>13685.641166666666</v>
      </c>
      <c r="U741" s="185">
        <v>15167</v>
      </c>
      <c r="W741" s="207"/>
      <c r="X741" s="219">
        <f t="shared" si="77"/>
        <v>46</v>
      </c>
    </row>
    <row r="742" spans="1:24" s="184" customFormat="1" x14ac:dyDescent="0.25">
      <c r="A742" s="201"/>
      <c r="B742" s="194" t="s">
        <v>691</v>
      </c>
      <c r="E742" s="192"/>
      <c r="F742" s="191" t="s">
        <v>688</v>
      </c>
      <c r="G742" s="200">
        <v>40584</v>
      </c>
      <c r="J742" s="184">
        <v>2011</v>
      </c>
      <c r="K742" s="184" t="s">
        <v>350</v>
      </c>
      <c r="L742" s="185" t="s">
        <v>687</v>
      </c>
      <c r="M742" s="184" t="s">
        <v>649</v>
      </c>
      <c r="N742" s="533">
        <v>6529.52</v>
      </c>
      <c r="O742" s="199"/>
      <c r="P742" s="199"/>
      <c r="Q742" s="184">
        <v>10</v>
      </c>
      <c r="R742" s="106">
        <f t="shared" si="78"/>
        <v>54.404333333333341</v>
      </c>
      <c r="S742" s="207">
        <f t="shared" si="76"/>
        <v>2502.5993333333336</v>
      </c>
      <c r="T742" s="207">
        <f t="shared" si="79"/>
        <v>4026.9206666666669</v>
      </c>
      <c r="U742" s="185">
        <v>15167</v>
      </c>
      <c r="W742" s="207"/>
      <c r="X742" s="219">
        <f t="shared" si="77"/>
        <v>46</v>
      </c>
    </row>
    <row r="743" spans="1:24" s="184" customFormat="1" x14ac:dyDescent="0.25">
      <c r="A743" s="201"/>
      <c r="B743" s="194" t="s">
        <v>690</v>
      </c>
      <c r="E743" s="192"/>
      <c r="F743" s="191" t="s">
        <v>688</v>
      </c>
      <c r="G743" s="200">
        <v>40584</v>
      </c>
      <c r="J743" s="184">
        <v>2011</v>
      </c>
      <c r="K743" s="184" t="s">
        <v>350</v>
      </c>
      <c r="L743" s="185" t="s">
        <v>687</v>
      </c>
      <c r="M743" s="184" t="s">
        <v>649</v>
      </c>
      <c r="N743" s="533">
        <v>8976.83</v>
      </c>
      <c r="O743" s="199"/>
      <c r="P743" s="199"/>
      <c r="Q743" s="184">
        <v>10</v>
      </c>
      <c r="R743" s="106">
        <f t="shared" si="78"/>
        <v>74.798583333333326</v>
      </c>
      <c r="S743" s="207">
        <f t="shared" si="76"/>
        <v>3440.734833333333</v>
      </c>
      <c r="T743" s="207">
        <f t="shared" si="79"/>
        <v>5536.095166666667</v>
      </c>
      <c r="U743" s="185">
        <v>15167</v>
      </c>
      <c r="W743" s="207"/>
      <c r="X743" s="219">
        <f t="shared" si="77"/>
        <v>46</v>
      </c>
    </row>
    <row r="744" spans="1:24" s="184" customFormat="1" x14ac:dyDescent="0.25">
      <c r="B744" s="194" t="s">
        <v>689</v>
      </c>
      <c r="E744" s="197"/>
      <c r="F744" s="191" t="s">
        <v>688</v>
      </c>
      <c r="G744" s="190" t="str">
        <f>CONCATENATE(H744,"/",I744,"/",J744,)</f>
        <v>10/2/2011</v>
      </c>
      <c r="H744" s="188">
        <v>10</v>
      </c>
      <c r="I744" s="188">
        <v>2</v>
      </c>
      <c r="J744" s="188">
        <v>2011</v>
      </c>
      <c r="K744" s="184" t="s">
        <v>350</v>
      </c>
      <c r="L744" s="185" t="s">
        <v>687</v>
      </c>
      <c r="M744" s="184" t="s">
        <v>649</v>
      </c>
      <c r="N744" s="533">
        <v>17837.62</v>
      </c>
      <c r="O744" s="198"/>
      <c r="Q744" s="184">
        <v>10</v>
      </c>
      <c r="R744" s="106">
        <f t="shared" si="78"/>
        <v>148.63849999999999</v>
      </c>
      <c r="S744" s="186">
        <f t="shared" si="76"/>
        <v>6837.3710000000001</v>
      </c>
      <c r="T744" s="186">
        <f t="shared" si="79"/>
        <v>11000.249</v>
      </c>
      <c r="U744" s="185">
        <v>15167</v>
      </c>
      <c r="W744" s="207"/>
      <c r="X744" s="219">
        <f t="shared" si="77"/>
        <v>46</v>
      </c>
    </row>
    <row r="745" spans="1:24" s="184" customFormat="1" x14ac:dyDescent="0.25">
      <c r="B745" s="193" t="s">
        <v>686</v>
      </c>
      <c r="E745" s="197"/>
      <c r="F745" s="191" t="s">
        <v>685</v>
      </c>
      <c r="G745" s="190" t="str">
        <f>CONCATENATE(H745,"/",I745,"/",J745,)</f>
        <v>22/3/2011</v>
      </c>
      <c r="H745" s="188">
        <v>22</v>
      </c>
      <c r="I745" s="188">
        <v>3</v>
      </c>
      <c r="J745" s="188">
        <v>2011</v>
      </c>
      <c r="K745" s="184" t="s">
        <v>350</v>
      </c>
      <c r="L745" s="185" t="s">
        <v>684</v>
      </c>
      <c r="M745" s="184" t="s">
        <v>649</v>
      </c>
      <c r="N745" s="533">
        <v>5195</v>
      </c>
      <c r="Q745" s="184">
        <v>10</v>
      </c>
      <c r="R745" s="106">
        <f t="shared" si="78"/>
        <v>43.283333333333331</v>
      </c>
      <c r="S745" s="186">
        <f t="shared" si="76"/>
        <v>1947.75</v>
      </c>
      <c r="T745" s="186">
        <f t="shared" si="79"/>
        <v>3247.25</v>
      </c>
      <c r="U745" s="185">
        <v>15291</v>
      </c>
      <c r="W745" s="207"/>
      <c r="X745" s="219">
        <f t="shared" si="77"/>
        <v>45</v>
      </c>
    </row>
    <row r="746" spans="1:24" s="184" customFormat="1" x14ac:dyDescent="0.25">
      <c r="A746" s="377"/>
      <c r="B746" s="194" t="s">
        <v>683</v>
      </c>
      <c r="C746" s="210"/>
      <c r="D746" s="210"/>
      <c r="E746" s="209" t="s">
        <v>682</v>
      </c>
      <c r="F746" s="210" t="s">
        <v>681</v>
      </c>
      <c r="G746" s="190" t="str">
        <f>CONCATENATE(H746,"/",I746,"/",J746,)</f>
        <v>25/3/2011</v>
      </c>
      <c r="H746" s="189">
        <v>25</v>
      </c>
      <c r="I746" s="189">
        <v>3</v>
      </c>
      <c r="J746" s="188">
        <v>2011</v>
      </c>
      <c r="K746" s="184" t="s">
        <v>350</v>
      </c>
      <c r="L746" s="185" t="s">
        <v>680</v>
      </c>
      <c r="M746" s="184" t="s">
        <v>649</v>
      </c>
      <c r="N746" s="234">
        <v>7994.98</v>
      </c>
      <c r="O746" s="187"/>
      <c r="Q746" s="184">
        <v>10</v>
      </c>
      <c r="R746" s="106">
        <f t="shared" si="78"/>
        <v>66.616499999999988</v>
      </c>
      <c r="S746" s="186">
        <f t="shared" si="76"/>
        <v>2997.7424999999994</v>
      </c>
      <c r="T746" s="186">
        <f t="shared" si="79"/>
        <v>4997.2375000000002</v>
      </c>
      <c r="U746" s="195">
        <v>15308</v>
      </c>
      <c r="W746" s="207"/>
      <c r="X746" s="219">
        <f t="shared" si="77"/>
        <v>45</v>
      </c>
    </row>
    <row r="747" spans="1:24" s="184" customFormat="1" x14ac:dyDescent="0.25">
      <c r="B747" s="194" t="s">
        <v>679</v>
      </c>
      <c r="C747" s="192"/>
      <c r="D747" s="192"/>
      <c r="E747" s="196" t="s">
        <v>678</v>
      </c>
      <c r="F747" s="192" t="s">
        <v>89</v>
      </c>
      <c r="G747" s="190" t="str">
        <f>CONCATENATE(H747,"/",I747,"/",J747,)</f>
        <v>1/4/2011</v>
      </c>
      <c r="H747" s="189">
        <v>1</v>
      </c>
      <c r="I747" s="189">
        <v>4</v>
      </c>
      <c r="J747" s="188">
        <v>2011</v>
      </c>
      <c r="K747" s="184" t="s">
        <v>350</v>
      </c>
      <c r="L747" s="185" t="s">
        <v>677</v>
      </c>
      <c r="M747" s="184" t="s">
        <v>649</v>
      </c>
      <c r="N747" s="234">
        <v>8995</v>
      </c>
      <c r="O747" s="187"/>
      <c r="Q747" s="184">
        <v>10</v>
      </c>
      <c r="R747" s="106">
        <f t="shared" si="78"/>
        <v>74.95</v>
      </c>
      <c r="S747" s="186">
        <f t="shared" si="76"/>
        <v>3297.8</v>
      </c>
      <c r="T747" s="186">
        <f t="shared" si="79"/>
        <v>5697.2</v>
      </c>
      <c r="U747" s="195">
        <v>15408</v>
      </c>
      <c r="W747" s="207"/>
      <c r="X747" s="219">
        <f t="shared" si="77"/>
        <v>44</v>
      </c>
    </row>
    <row r="748" spans="1:24" s="184" customFormat="1" x14ac:dyDescent="0.25">
      <c r="A748" s="192"/>
      <c r="B748" s="194" t="s">
        <v>676</v>
      </c>
      <c r="C748" s="192"/>
      <c r="D748" s="192"/>
      <c r="E748" s="192"/>
      <c r="F748" s="191" t="s">
        <v>675</v>
      </c>
      <c r="G748" s="190" t="str">
        <f>CONCATENATE(H748,"/",I748,"/",J748,)</f>
        <v>20/5/2011</v>
      </c>
      <c r="H748" s="189">
        <v>20</v>
      </c>
      <c r="I748" s="189">
        <v>5</v>
      </c>
      <c r="J748" s="188">
        <v>2011</v>
      </c>
      <c r="K748" s="184" t="s">
        <v>350</v>
      </c>
      <c r="L748" s="195" t="s">
        <v>674</v>
      </c>
      <c r="M748" s="184" t="s">
        <v>649</v>
      </c>
      <c r="N748" s="234">
        <v>56091.5</v>
      </c>
      <c r="O748" s="187"/>
      <c r="Q748" s="184">
        <v>10</v>
      </c>
      <c r="R748" s="106">
        <f t="shared" si="78"/>
        <v>467.42083333333335</v>
      </c>
      <c r="S748" s="186">
        <f t="shared" si="76"/>
        <v>20099.095833333333</v>
      </c>
      <c r="T748" s="186">
        <f t="shared" si="79"/>
        <v>35992.404166666667</v>
      </c>
      <c r="U748" s="195">
        <v>15607</v>
      </c>
      <c r="W748" s="207"/>
      <c r="X748" s="219">
        <f t="shared" si="77"/>
        <v>43</v>
      </c>
    </row>
    <row r="749" spans="1:24" s="184" customFormat="1" x14ac:dyDescent="0.25">
      <c r="A749" s="192"/>
      <c r="B749" s="194" t="s">
        <v>660</v>
      </c>
      <c r="C749" s="192"/>
      <c r="D749" s="192"/>
      <c r="E749" s="192"/>
      <c r="F749" s="191" t="s">
        <v>673</v>
      </c>
      <c r="G749" s="190">
        <v>40738</v>
      </c>
      <c r="H749" s="189">
        <v>14</v>
      </c>
      <c r="I749" s="189">
        <v>7</v>
      </c>
      <c r="J749" s="188">
        <v>2011</v>
      </c>
      <c r="K749" s="184" t="s">
        <v>350</v>
      </c>
      <c r="L749" s="195" t="s">
        <v>672</v>
      </c>
      <c r="M749" s="184" t="s">
        <v>649</v>
      </c>
      <c r="N749" s="234">
        <v>43938.48</v>
      </c>
      <c r="O749" s="187"/>
      <c r="Q749" s="184">
        <v>10</v>
      </c>
      <c r="R749" s="106">
        <f t="shared" si="78"/>
        <v>366.14566666666673</v>
      </c>
      <c r="S749" s="186">
        <f t="shared" si="76"/>
        <v>15011.972333333335</v>
      </c>
      <c r="T749" s="186">
        <f t="shared" si="79"/>
        <v>28926.507666666668</v>
      </c>
      <c r="U749" s="195"/>
      <c r="W749" s="207"/>
      <c r="X749" s="219">
        <f t="shared" si="77"/>
        <v>41</v>
      </c>
    </row>
    <row r="750" spans="1:24" s="184" customFormat="1" x14ac:dyDescent="0.25">
      <c r="A750" s="192"/>
      <c r="B750" s="194" t="s">
        <v>671</v>
      </c>
      <c r="C750" s="192"/>
      <c r="D750" s="192"/>
      <c r="E750" s="192"/>
      <c r="F750" s="191" t="s">
        <v>651</v>
      </c>
      <c r="G750" s="190" t="str">
        <f t="shared" ref="G750:G755" si="80">CONCATENATE(H750,"/",I750,"/",J750,)</f>
        <v>23/8/2011</v>
      </c>
      <c r="H750" s="189">
        <v>23</v>
      </c>
      <c r="I750" s="189">
        <v>8</v>
      </c>
      <c r="J750" s="188">
        <v>2011</v>
      </c>
      <c r="K750" s="184" t="s">
        <v>350</v>
      </c>
      <c r="L750" s="185" t="s">
        <v>669</v>
      </c>
      <c r="M750" s="184" t="s">
        <v>649</v>
      </c>
      <c r="N750" s="234">
        <v>3995</v>
      </c>
      <c r="O750" s="187"/>
      <c r="Q750" s="184">
        <v>10</v>
      </c>
      <c r="R750" s="106">
        <f t="shared" si="78"/>
        <v>33.283333333333331</v>
      </c>
      <c r="S750" s="186">
        <f t="shared" si="76"/>
        <v>1331.3333333333333</v>
      </c>
      <c r="T750" s="186">
        <f t="shared" si="79"/>
        <v>2663.666666666667</v>
      </c>
      <c r="U750" s="185">
        <v>16105</v>
      </c>
      <c r="W750" s="207"/>
      <c r="X750" s="219">
        <f t="shared" si="77"/>
        <v>40</v>
      </c>
    </row>
    <row r="751" spans="1:24" s="184" customFormat="1" x14ac:dyDescent="0.25">
      <c r="A751" s="192"/>
      <c r="B751" s="194" t="s">
        <v>670</v>
      </c>
      <c r="C751" s="192"/>
      <c r="D751" s="192"/>
      <c r="E751" s="192"/>
      <c r="F751" s="191" t="s">
        <v>651</v>
      </c>
      <c r="G751" s="190" t="str">
        <f t="shared" si="80"/>
        <v>23/8/2011</v>
      </c>
      <c r="H751" s="189">
        <v>23</v>
      </c>
      <c r="I751" s="189">
        <v>8</v>
      </c>
      <c r="J751" s="188">
        <v>2011</v>
      </c>
      <c r="K751" s="184" t="s">
        <v>350</v>
      </c>
      <c r="L751" s="185" t="s">
        <v>669</v>
      </c>
      <c r="M751" s="184" t="s">
        <v>649</v>
      </c>
      <c r="N751" s="234">
        <v>3795</v>
      </c>
      <c r="O751" s="187"/>
      <c r="Q751" s="184">
        <v>10</v>
      </c>
      <c r="R751" s="106">
        <f t="shared" si="78"/>
        <v>31.616666666666664</v>
      </c>
      <c r="S751" s="186">
        <f t="shared" si="76"/>
        <v>1264.6666666666665</v>
      </c>
      <c r="T751" s="186">
        <f t="shared" si="79"/>
        <v>2530.3333333333335</v>
      </c>
      <c r="U751" s="185">
        <v>16105</v>
      </c>
      <c r="W751" s="207"/>
      <c r="X751" s="219">
        <f t="shared" si="77"/>
        <v>40</v>
      </c>
    </row>
    <row r="752" spans="1:24" s="184" customFormat="1" x14ac:dyDescent="0.25">
      <c r="A752" s="192"/>
      <c r="B752" s="194" t="s">
        <v>668</v>
      </c>
      <c r="C752" s="192"/>
      <c r="D752" s="192"/>
      <c r="E752" s="192"/>
      <c r="F752" s="191" t="s">
        <v>651</v>
      </c>
      <c r="G752" s="190" t="str">
        <f t="shared" si="80"/>
        <v>7/9/2011</v>
      </c>
      <c r="H752" s="189">
        <v>7</v>
      </c>
      <c r="I752" s="189">
        <v>9</v>
      </c>
      <c r="J752" s="188">
        <v>2011</v>
      </c>
      <c r="K752" s="184" t="s">
        <v>350</v>
      </c>
      <c r="L752" s="185" t="s">
        <v>667</v>
      </c>
      <c r="M752" s="184" t="s">
        <v>649</v>
      </c>
      <c r="N752" s="234">
        <v>1595</v>
      </c>
      <c r="O752" s="187"/>
      <c r="Q752" s="184">
        <v>10</v>
      </c>
      <c r="R752" s="106">
        <f t="shared" si="78"/>
        <v>13.283333333333333</v>
      </c>
      <c r="S752" s="186">
        <f t="shared" si="76"/>
        <v>518.04999999999995</v>
      </c>
      <c r="T752" s="186">
        <f t="shared" si="79"/>
        <v>1076.95</v>
      </c>
      <c r="U752" s="185">
        <v>16236</v>
      </c>
      <c r="W752" s="207"/>
      <c r="X752" s="219">
        <f t="shared" si="77"/>
        <v>39</v>
      </c>
    </row>
    <row r="753" spans="1:24" s="184" customFormat="1" x14ac:dyDescent="0.25">
      <c r="A753" s="192"/>
      <c r="B753" s="194" t="s">
        <v>666</v>
      </c>
      <c r="C753" s="192"/>
      <c r="D753" s="192"/>
      <c r="E753" s="192"/>
      <c r="F753" s="191" t="s">
        <v>651</v>
      </c>
      <c r="G753" s="190" t="str">
        <f t="shared" si="80"/>
        <v>7/9/2011</v>
      </c>
      <c r="H753" s="189">
        <v>7</v>
      </c>
      <c r="I753" s="189">
        <v>9</v>
      </c>
      <c r="J753" s="188">
        <v>2011</v>
      </c>
      <c r="K753" s="184" t="s">
        <v>350</v>
      </c>
      <c r="L753" s="185" t="s">
        <v>665</v>
      </c>
      <c r="M753" s="184" t="s">
        <v>649</v>
      </c>
      <c r="N753" s="234">
        <v>1595</v>
      </c>
      <c r="O753" s="187"/>
      <c r="Q753" s="184">
        <v>10</v>
      </c>
      <c r="R753" s="106">
        <f t="shared" si="78"/>
        <v>13.283333333333333</v>
      </c>
      <c r="S753" s="186">
        <f t="shared" si="76"/>
        <v>518.04999999999995</v>
      </c>
      <c r="T753" s="186">
        <f t="shared" si="79"/>
        <v>1076.95</v>
      </c>
      <c r="U753" s="185">
        <v>16236</v>
      </c>
      <c r="W753" s="207"/>
      <c r="X753" s="219">
        <f t="shared" si="77"/>
        <v>39</v>
      </c>
    </row>
    <row r="754" spans="1:24" s="184" customFormat="1" x14ac:dyDescent="0.25">
      <c r="A754" s="192"/>
      <c r="B754" s="194" t="s">
        <v>664</v>
      </c>
      <c r="C754" s="192"/>
      <c r="D754" s="192"/>
      <c r="E754" s="192"/>
      <c r="F754" s="191" t="s">
        <v>662</v>
      </c>
      <c r="G754" s="190" t="str">
        <f t="shared" si="80"/>
        <v>7/9/2011</v>
      </c>
      <c r="H754" s="189">
        <v>7</v>
      </c>
      <c r="I754" s="189">
        <v>9</v>
      </c>
      <c r="J754" s="188">
        <v>2011</v>
      </c>
      <c r="K754" s="184" t="s">
        <v>350</v>
      </c>
      <c r="L754" s="185" t="s">
        <v>661</v>
      </c>
      <c r="M754" s="184" t="s">
        <v>649</v>
      </c>
      <c r="N754" s="234">
        <v>18560</v>
      </c>
      <c r="O754" s="187"/>
      <c r="Q754" s="184">
        <v>10</v>
      </c>
      <c r="R754" s="106">
        <f t="shared" si="78"/>
        <v>154.65833333333333</v>
      </c>
      <c r="S754" s="186">
        <f t="shared" si="76"/>
        <v>6031.6750000000002</v>
      </c>
      <c r="T754" s="186">
        <f t="shared" si="79"/>
        <v>12528.325000000001</v>
      </c>
      <c r="U754" s="185">
        <v>16048</v>
      </c>
      <c r="W754" s="207"/>
      <c r="X754" s="219">
        <f t="shared" si="77"/>
        <v>39</v>
      </c>
    </row>
    <row r="755" spans="1:24" s="184" customFormat="1" x14ac:dyDescent="0.25">
      <c r="A755" s="192"/>
      <c r="B755" s="194" t="s">
        <v>663</v>
      </c>
      <c r="C755" s="192"/>
      <c r="D755" s="192"/>
      <c r="E755" s="192"/>
      <c r="F755" s="191" t="s">
        <v>662</v>
      </c>
      <c r="G755" s="190" t="str">
        <f t="shared" si="80"/>
        <v>7/9/2011</v>
      </c>
      <c r="H755" s="189">
        <v>7</v>
      </c>
      <c r="I755" s="189">
        <v>9</v>
      </c>
      <c r="J755" s="188">
        <v>2011</v>
      </c>
      <c r="K755" s="184" t="s">
        <v>350</v>
      </c>
      <c r="L755" s="185" t="s">
        <v>661</v>
      </c>
      <c r="M755" s="184" t="s">
        <v>649</v>
      </c>
      <c r="N755" s="234">
        <v>9744</v>
      </c>
      <c r="O755" s="187"/>
      <c r="Q755" s="184">
        <v>10</v>
      </c>
      <c r="R755" s="106">
        <f t="shared" si="78"/>
        <v>81.191666666666663</v>
      </c>
      <c r="S755" s="186">
        <f t="shared" si="76"/>
        <v>3166.4749999999999</v>
      </c>
      <c r="T755" s="186">
        <f t="shared" si="79"/>
        <v>6577.5249999999996</v>
      </c>
      <c r="U755" s="185">
        <v>16048</v>
      </c>
      <c r="W755" s="207"/>
      <c r="X755" s="219">
        <f t="shared" si="77"/>
        <v>39</v>
      </c>
    </row>
    <row r="756" spans="1:24" s="184" customFormat="1" x14ac:dyDescent="0.25">
      <c r="A756" s="192"/>
      <c r="B756" s="194" t="s">
        <v>660</v>
      </c>
      <c r="C756" s="192"/>
      <c r="D756" s="192"/>
      <c r="E756" s="192"/>
      <c r="F756" s="191" t="s">
        <v>659</v>
      </c>
      <c r="G756" s="190">
        <v>40820</v>
      </c>
      <c r="H756" s="189">
        <v>4</v>
      </c>
      <c r="I756" s="189">
        <v>10</v>
      </c>
      <c r="J756" s="188">
        <v>2011</v>
      </c>
      <c r="K756" s="184" t="s">
        <v>350</v>
      </c>
      <c r="L756" s="185" t="s">
        <v>658</v>
      </c>
      <c r="M756" s="184" t="s">
        <v>649</v>
      </c>
      <c r="N756" s="234">
        <f>82600+13216</f>
        <v>95816</v>
      </c>
      <c r="O756" s="187"/>
      <c r="Q756" s="184">
        <v>10</v>
      </c>
      <c r="R756" s="106">
        <f t="shared" si="78"/>
        <v>798.45833333333337</v>
      </c>
      <c r="S756" s="186">
        <f t="shared" si="76"/>
        <v>30341.416666666668</v>
      </c>
      <c r="T756" s="186">
        <f t="shared" si="79"/>
        <v>65474.583333333328</v>
      </c>
      <c r="U756" s="185"/>
      <c r="W756" s="207"/>
      <c r="X756" s="219">
        <f t="shared" si="77"/>
        <v>38</v>
      </c>
    </row>
    <row r="757" spans="1:24" s="184" customFormat="1" ht="31.5" x14ac:dyDescent="0.25">
      <c r="A757" s="192"/>
      <c r="B757" s="193" t="s">
        <v>657</v>
      </c>
      <c r="C757" s="192"/>
      <c r="D757" s="192"/>
      <c r="E757" s="191"/>
      <c r="F757" s="192" t="s">
        <v>654</v>
      </c>
      <c r="G757" s="190" t="str">
        <f>CONCATENATE(H757,"/",I757,"/",J757,)</f>
        <v>4/10/2011</v>
      </c>
      <c r="H757" s="189">
        <v>4</v>
      </c>
      <c r="I757" s="189">
        <v>10</v>
      </c>
      <c r="J757" s="188">
        <v>2011</v>
      </c>
      <c r="K757" s="184" t="s">
        <v>350</v>
      </c>
      <c r="L757" s="185" t="s">
        <v>653</v>
      </c>
      <c r="M757" s="184" t="s">
        <v>649</v>
      </c>
      <c r="N757" s="534">
        <v>5379.04</v>
      </c>
      <c r="O757" s="187"/>
      <c r="Q757" s="184">
        <v>10</v>
      </c>
      <c r="R757" s="106">
        <f t="shared" si="78"/>
        <v>44.817</v>
      </c>
      <c r="S757" s="186">
        <f t="shared" si="76"/>
        <v>1703.046</v>
      </c>
      <c r="T757" s="186">
        <f t="shared" si="79"/>
        <v>3675.9939999999997</v>
      </c>
      <c r="U757" s="185">
        <v>16181</v>
      </c>
      <c r="W757" s="207"/>
      <c r="X757" s="219">
        <f t="shared" si="77"/>
        <v>38</v>
      </c>
    </row>
    <row r="758" spans="1:24" s="184" customFormat="1" ht="31.5" x14ac:dyDescent="0.25">
      <c r="A758" s="192"/>
      <c r="B758" s="193" t="s">
        <v>656</v>
      </c>
      <c r="C758" s="192"/>
      <c r="D758" s="192"/>
      <c r="E758" s="191"/>
      <c r="F758" s="192" t="s">
        <v>654</v>
      </c>
      <c r="G758" s="190" t="str">
        <f>CONCATENATE(H758,"/",I758,"/",J758,)</f>
        <v>4/10/2011</v>
      </c>
      <c r="H758" s="189">
        <v>4</v>
      </c>
      <c r="I758" s="189">
        <v>10</v>
      </c>
      <c r="J758" s="188">
        <v>2011</v>
      </c>
      <c r="K758" s="184" t="s">
        <v>350</v>
      </c>
      <c r="L758" s="185" t="s">
        <v>653</v>
      </c>
      <c r="M758" s="184" t="s">
        <v>649</v>
      </c>
      <c r="N758" s="534">
        <v>1976.01</v>
      </c>
      <c r="O758" s="187"/>
      <c r="Q758" s="184">
        <v>10</v>
      </c>
      <c r="R758" s="106">
        <f t="shared" si="78"/>
        <v>16.458416666666668</v>
      </c>
      <c r="S758" s="186">
        <f t="shared" si="76"/>
        <v>625.41983333333337</v>
      </c>
      <c r="T758" s="186">
        <f t="shared" si="79"/>
        <v>1350.5901666666666</v>
      </c>
      <c r="U758" s="185">
        <v>16181</v>
      </c>
      <c r="W758" s="207"/>
      <c r="X758" s="219">
        <f t="shared" si="77"/>
        <v>38</v>
      </c>
    </row>
    <row r="759" spans="1:24" s="184" customFormat="1" ht="31.5" x14ac:dyDescent="0.25">
      <c r="A759" s="192"/>
      <c r="B759" s="193" t="s">
        <v>655</v>
      </c>
      <c r="C759" s="192"/>
      <c r="D759" s="192"/>
      <c r="E759" s="191"/>
      <c r="F759" s="192" t="s">
        <v>654</v>
      </c>
      <c r="G759" s="190" t="str">
        <f>CONCATENATE(H759,"/",I759,"/",J759,)</f>
        <v>4/10/2011</v>
      </c>
      <c r="H759" s="189">
        <v>4</v>
      </c>
      <c r="I759" s="189">
        <v>10</v>
      </c>
      <c r="J759" s="188">
        <v>2011</v>
      </c>
      <c r="K759" s="184" t="s">
        <v>350</v>
      </c>
      <c r="L759" s="185" t="s">
        <v>653</v>
      </c>
      <c r="M759" s="184" t="s">
        <v>649</v>
      </c>
      <c r="N759" s="534">
        <v>4839.1099999999997</v>
      </c>
      <c r="O759" s="187"/>
      <c r="Q759" s="184">
        <v>10</v>
      </c>
      <c r="R759" s="106">
        <f t="shared" si="78"/>
        <v>40.317583333333332</v>
      </c>
      <c r="S759" s="186">
        <f t="shared" si="76"/>
        <v>1532.0681666666667</v>
      </c>
      <c r="T759" s="186">
        <f t="shared" si="79"/>
        <v>3307.0418333333328</v>
      </c>
      <c r="U759" s="185">
        <v>16181</v>
      </c>
      <c r="W759" s="207"/>
      <c r="X759" s="219">
        <f t="shared" si="77"/>
        <v>38</v>
      </c>
    </row>
    <row r="760" spans="1:24" s="184" customFormat="1" x14ac:dyDescent="0.25">
      <c r="A760" s="192"/>
      <c r="B760" s="193" t="s">
        <v>652</v>
      </c>
      <c r="C760" s="192"/>
      <c r="D760" s="192"/>
      <c r="E760" s="191"/>
      <c r="F760" s="191" t="s">
        <v>651</v>
      </c>
      <c r="G760" s="190" t="str">
        <f>CONCATENATE(H760,"/",I760,"/",J760,)</f>
        <v>28/10/2011</v>
      </c>
      <c r="H760" s="189">
        <v>28</v>
      </c>
      <c r="I760" s="189">
        <v>10</v>
      </c>
      <c r="J760" s="188">
        <v>2011</v>
      </c>
      <c r="K760" s="184" t="s">
        <v>350</v>
      </c>
      <c r="L760" s="185" t="s">
        <v>650</v>
      </c>
      <c r="M760" s="184" t="s">
        <v>649</v>
      </c>
      <c r="N760" s="534">
        <v>9995</v>
      </c>
      <c r="O760" s="187"/>
      <c r="Q760" s="184">
        <v>10</v>
      </c>
      <c r="R760" s="106">
        <f t="shared" si="78"/>
        <v>83.283333333333331</v>
      </c>
      <c r="S760" s="186">
        <f t="shared" si="76"/>
        <v>3164.7666666666664</v>
      </c>
      <c r="T760" s="186">
        <f t="shared" si="79"/>
        <v>6830.2333333333336</v>
      </c>
      <c r="U760" s="185">
        <v>16312</v>
      </c>
      <c r="W760" s="207"/>
      <c r="X760" s="219">
        <f t="shared" si="77"/>
        <v>38</v>
      </c>
    </row>
    <row r="761" spans="1:24" s="205" customFormat="1" x14ac:dyDescent="0.25">
      <c r="B761" s="184" t="s">
        <v>704</v>
      </c>
      <c r="E761" s="210"/>
      <c r="F761" s="210"/>
      <c r="G761" s="204" t="str">
        <f>CONCATENATE(H761,"/",I761,"/",J761,)</f>
        <v>//</v>
      </c>
      <c r="L761" s="209"/>
      <c r="N761" s="208">
        <v>1623862</v>
      </c>
      <c r="O761" s="208"/>
      <c r="R761" s="207">
        <v>22548.06</v>
      </c>
      <c r="S761" s="207">
        <f>1139743.46+R761</f>
        <v>1162291.52</v>
      </c>
      <c r="T761" s="207">
        <f t="shared" si="79"/>
        <v>461570.48</v>
      </c>
      <c r="X761" s="219"/>
    </row>
    <row r="762" spans="1:24" s="177" customFormat="1" ht="16.5" thickBot="1" x14ac:dyDescent="0.3">
      <c r="A762" s="180"/>
      <c r="B762" s="183"/>
      <c r="C762" s="180"/>
      <c r="D762" s="180"/>
      <c r="E762" s="180"/>
      <c r="F762" s="180"/>
      <c r="G762" s="180"/>
      <c r="H762" s="182"/>
      <c r="I762" s="182"/>
      <c r="J762" s="181"/>
      <c r="K762" s="180"/>
      <c r="L762" s="180"/>
      <c r="M762" s="180"/>
      <c r="N762" s="178">
        <f>SUM(N7:N761)</f>
        <v>7568218.5005000085</v>
      </c>
      <c r="O762" s="179"/>
      <c r="R762" s="178">
        <f>SUM(R7:R761)</f>
        <v>74098.803698611227</v>
      </c>
      <c r="S762" s="178">
        <f>SUM(S7:S761)</f>
        <v>5488995.9830625113</v>
      </c>
      <c r="T762" s="178">
        <f>SUM(T7:T761)</f>
        <v>2079222.5174374988</v>
      </c>
      <c r="X762" s="219"/>
    </row>
    <row r="763" spans="1:24" s="177" customFormat="1" ht="16.5" thickTop="1" x14ac:dyDescent="0.25">
      <c r="A763" s="180"/>
      <c r="B763" s="183"/>
      <c r="C763" s="180"/>
      <c r="D763" s="180"/>
      <c r="E763" s="180"/>
      <c r="F763" s="180"/>
      <c r="G763" s="180"/>
      <c r="H763" s="182"/>
      <c r="I763" s="182"/>
      <c r="J763" s="181"/>
      <c r="K763" s="180"/>
      <c r="L763" s="180"/>
      <c r="M763" s="180"/>
      <c r="N763" s="276"/>
      <c r="O763" s="179"/>
      <c r="R763" s="276"/>
      <c r="S763" s="276"/>
      <c r="T763" s="276"/>
      <c r="X763" s="219"/>
    </row>
    <row r="764" spans="1:24" s="526" customFormat="1" x14ac:dyDescent="0.25">
      <c r="A764" s="522"/>
      <c r="B764" s="522"/>
      <c r="C764" s="522"/>
      <c r="D764" s="522"/>
      <c r="E764" s="522"/>
      <c r="F764" s="522"/>
      <c r="G764" s="522"/>
      <c r="H764" s="523"/>
      <c r="I764" s="523"/>
      <c r="J764" s="524"/>
      <c r="K764" s="522"/>
      <c r="L764" s="522"/>
      <c r="M764" s="522"/>
      <c r="N764" s="525"/>
      <c r="O764" s="525"/>
      <c r="R764" s="527"/>
      <c r="S764" s="527"/>
      <c r="T764" s="527"/>
      <c r="X764" s="219"/>
    </row>
    <row r="765" spans="1:24" s="205" customFormat="1" x14ac:dyDescent="0.25">
      <c r="A765" s="210"/>
      <c r="B765" s="210" t="s">
        <v>1306</v>
      </c>
      <c r="C765" s="210" t="s">
        <v>2090</v>
      </c>
      <c r="D765" s="210" t="s">
        <v>2091</v>
      </c>
      <c r="E765" s="210"/>
      <c r="F765" s="210" t="s">
        <v>1211</v>
      </c>
      <c r="G765" s="204">
        <v>40934</v>
      </c>
      <c r="H765" s="224">
        <v>26</v>
      </c>
      <c r="I765" s="224">
        <v>1</v>
      </c>
      <c r="J765" s="209">
        <v>2012</v>
      </c>
      <c r="K765" s="210" t="s">
        <v>30</v>
      </c>
      <c r="L765" s="210">
        <v>90120729</v>
      </c>
      <c r="M765" s="210" t="s">
        <v>649</v>
      </c>
      <c r="N765" s="160">
        <v>5481.26</v>
      </c>
      <c r="O765" s="225" t="s">
        <v>1286</v>
      </c>
      <c r="Q765" s="205">
        <v>10</v>
      </c>
      <c r="R765" s="207">
        <f>(N765/Q765)/12</f>
        <v>45.677166666666665</v>
      </c>
      <c r="S765" s="186">
        <f>X765*R765</f>
        <v>1598.7008333333333</v>
      </c>
      <c r="T765" s="207">
        <f>N765-S765</f>
        <v>3882.5591666666669</v>
      </c>
      <c r="U765" s="205">
        <v>16617</v>
      </c>
      <c r="V765" s="216"/>
      <c r="W765" s="206"/>
      <c r="X765" s="219">
        <f>IF((DATEDIF(G765,X$4,"m"))&gt;=120,120,(DATEDIF(G765,X$4,"m")))</f>
        <v>35</v>
      </c>
    </row>
    <row r="766" spans="1:24" s="205" customFormat="1" x14ac:dyDescent="0.25">
      <c r="A766" s="210"/>
      <c r="B766" s="210" t="s">
        <v>1306</v>
      </c>
      <c r="C766" s="210" t="s">
        <v>2090</v>
      </c>
      <c r="D766" s="210" t="s">
        <v>2091</v>
      </c>
      <c r="E766" s="210"/>
      <c r="F766" s="210" t="s">
        <v>1211</v>
      </c>
      <c r="G766" s="204">
        <v>40934</v>
      </c>
      <c r="H766" s="224">
        <v>26</v>
      </c>
      <c r="I766" s="224">
        <v>1</v>
      </c>
      <c r="J766" s="209">
        <v>2012</v>
      </c>
      <c r="K766" s="210" t="s">
        <v>30</v>
      </c>
      <c r="L766" s="210">
        <v>90120729</v>
      </c>
      <c r="M766" s="210" t="s">
        <v>649</v>
      </c>
      <c r="N766" s="160">
        <v>5481.26</v>
      </c>
      <c r="O766" s="225" t="s">
        <v>1286</v>
      </c>
      <c r="Q766" s="205">
        <v>10</v>
      </c>
      <c r="R766" s="207">
        <f>(N766/Q766)/12</f>
        <v>45.677166666666665</v>
      </c>
      <c r="S766" s="186">
        <f>X766*R766</f>
        <v>1598.7008333333333</v>
      </c>
      <c r="T766" s="207">
        <f>N766-S766</f>
        <v>3882.5591666666669</v>
      </c>
      <c r="U766" s="205">
        <v>16617</v>
      </c>
      <c r="V766" s="216"/>
      <c r="W766" s="206"/>
      <c r="X766" s="219">
        <f>IF((DATEDIF(G766,X$4,"m"))&gt;=120,120,(DATEDIF(G766,X$4,"m")))</f>
        <v>35</v>
      </c>
    </row>
    <row r="767" spans="1:24" s="205" customFormat="1" x14ac:dyDescent="0.25">
      <c r="A767" s="210"/>
      <c r="B767" s="210"/>
      <c r="C767" s="210"/>
      <c r="D767" s="210"/>
      <c r="E767" s="210"/>
      <c r="F767" s="210"/>
      <c r="G767" s="204"/>
      <c r="H767" s="224"/>
      <c r="I767" s="224"/>
      <c r="J767" s="209"/>
      <c r="K767" s="210"/>
      <c r="L767" s="210"/>
      <c r="M767" s="210"/>
      <c r="N767" s="342">
        <f>SUM(N765:N766)</f>
        <v>10962.52</v>
      </c>
      <c r="O767" s="274"/>
      <c r="P767" s="343"/>
      <c r="Q767" s="343"/>
      <c r="R767" s="344">
        <f>SUM(R765:R766)</f>
        <v>91.354333333333329</v>
      </c>
      <c r="S767" s="344">
        <f>SUM(S765:S766)</f>
        <v>3197.4016666666666</v>
      </c>
      <c r="T767" s="344">
        <f>SUM(T765:T766)</f>
        <v>7765.1183333333338</v>
      </c>
      <c r="V767" s="216"/>
      <c r="W767" s="206"/>
      <c r="X767" s="219"/>
    </row>
    <row r="768" spans="1:24" s="205" customFormat="1" x14ac:dyDescent="0.25">
      <c r="A768" s="210"/>
      <c r="B768" s="210"/>
      <c r="C768" s="210"/>
      <c r="D768" s="210"/>
      <c r="E768" s="210"/>
      <c r="F768" s="210"/>
      <c r="G768" s="204"/>
      <c r="H768" s="224"/>
      <c r="I768" s="224"/>
      <c r="J768" s="209"/>
      <c r="K768" s="210"/>
      <c r="L768" s="210"/>
      <c r="M768" s="210"/>
      <c r="N768" s="160"/>
      <c r="O768" s="225"/>
      <c r="R768" s="207"/>
      <c r="S768" s="186"/>
      <c r="T768" s="207"/>
      <c r="V768" s="216"/>
      <c r="W768" s="206"/>
      <c r="X768" s="219"/>
    </row>
    <row r="769" spans="2:24" x14ac:dyDescent="0.25">
      <c r="B769" s="174" t="s">
        <v>2141</v>
      </c>
      <c r="D769" s="174">
        <v>2000</v>
      </c>
      <c r="F769" s="192" t="s">
        <v>654</v>
      </c>
      <c r="G769" s="204">
        <v>41116</v>
      </c>
      <c r="H769" s="176">
        <v>26</v>
      </c>
      <c r="I769" s="176">
        <v>7</v>
      </c>
      <c r="J769" s="175">
        <v>2012</v>
      </c>
      <c r="K769" s="210" t="s">
        <v>30</v>
      </c>
      <c r="L769" s="210" t="s">
        <v>2142</v>
      </c>
      <c r="M769" s="210" t="s">
        <v>649</v>
      </c>
      <c r="N769" s="160">
        <v>7059.3455000000004</v>
      </c>
      <c r="O769" s="225" t="s">
        <v>1286</v>
      </c>
      <c r="P769" s="205"/>
      <c r="Q769" s="205">
        <v>10</v>
      </c>
      <c r="R769" s="207">
        <f t="shared" ref="R769:R781" si="81">(N769/Q769)/12</f>
        <v>58.827879166666669</v>
      </c>
      <c r="S769" s="186">
        <f t="shared" ref="S769:S781" si="82">X769*R769</f>
        <v>1706.0084958333334</v>
      </c>
      <c r="T769" s="207">
        <f t="shared" ref="T769:T781" si="83">N769-S769</f>
        <v>5353.3370041666667</v>
      </c>
      <c r="U769" s="205">
        <v>17327</v>
      </c>
      <c r="V769" s="216"/>
      <c r="W769" s="206"/>
      <c r="X769" s="219">
        <f t="shared" ref="X769:X781" si="84">IF((DATEDIF(G769,X$4,"m"))&gt;=120,120,(DATEDIF(G769,X$4,"m")))</f>
        <v>29</v>
      </c>
    </row>
    <row r="770" spans="2:24" x14ac:dyDescent="0.25">
      <c r="B770" s="174" t="s">
        <v>2141</v>
      </c>
      <c r="D770" s="174">
        <v>2000</v>
      </c>
      <c r="F770" s="192" t="s">
        <v>654</v>
      </c>
      <c r="G770" s="204">
        <v>41116</v>
      </c>
      <c r="H770" s="176">
        <v>26</v>
      </c>
      <c r="I770" s="176">
        <v>7</v>
      </c>
      <c r="J770" s="175">
        <v>2012</v>
      </c>
      <c r="K770" s="210" t="s">
        <v>30</v>
      </c>
      <c r="L770" s="210" t="s">
        <v>2142</v>
      </c>
      <c r="M770" s="210" t="s">
        <v>649</v>
      </c>
      <c r="N770" s="160">
        <v>7059.3455000000004</v>
      </c>
      <c r="O770" s="225" t="s">
        <v>1286</v>
      </c>
      <c r="P770" s="205"/>
      <c r="Q770" s="205">
        <v>10</v>
      </c>
      <c r="R770" s="207">
        <f t="shared" si="81"/>
        <v>58.827879166666669</v>
      </c>
      <c r="S770" s="186">
        <f t="shared" si="82"/>
        <v>1706.0084958333334</v>
      </c>
      <c r="T770" s="207">
        <f t="shared" si="83"/>
        <v>5353.3370041666667</v>
      </c>
      <c r="U770" s="205">
        <v>17327</v>
      </c>
      <c r="V770" s="216"/>
      <c r="W770" s="206"/>
      <c r="X770" s="219">
        <f t="shared" si="84"/>
        <v>29</v>
      </c>
    </row>
    <row r="771" spans="2:24" x14ac:dyDescent="0.25">
      <c r="B771" s="174" t="s">
        <v>2141</v>
      </c>
      <c r="D771" s="174">
        <v>2000</v>
      </c>
      <c r="F771" s="192" t="s">
        <v>654</v>
      </c>
      <c r="G771" s="204">
        <v>41116</v>
      </c>
      <c r="H771" s="176">
        <v>26</v>
      </c>
      <c r="I771" s="176">
        <v>7</v>
      </c>
      <c r="J771" s="175">
        <v>2012</v>
      </c>
      <c r="K771" s="210" t="s">
        <v>30</v>
      </c>
      <c r="L771" s="210" t="s">
        <v>2142</v>
      </c>
      <c r="M771" s="210" t="s">
        <v>649</v>
      </c>
      <c r="N771" s="160">
        <v>7059.3455000000004</v>
      </c>
      <c r="O771" s="225" t="s">
        <v>1286</v>
      </c>
      <c r="P771" s="205"/>
      <c r="Q771" s="205">
        <v>10</v>
      </c>
      <c r="R771" s="207">
        <f t="shared" si="81"/>
        <v>58.827879166666669</v>
      </c>
      <c r="S771" s="186">
        <f t="shared" si="82"/>
        <v>1706.0084958333334</v>
      </c>
      <c r="T771" s="207">
        <f t="shared" si="83"/>
        <v>5353.3370041666667</v>
      </c>
      <c r="U771" s="205">
        <v>17327</v>
      </c>
      <c r="V771" s="216"/>
      <c r="W771" s="206"/>
      <c r="X771" s="219">
        <f t="shared" si="84"/>
        <v>29</v>
      </c>
    </row>
    <row r="772" spans="2:24" x14ac:dyDescent="0.25">
      <c r="B772" s="174" t="s">
        <v>2141</v>
      </c>
      <c r="D772" s="174">
        <v>2000</v>
      </c>
      <c r="F772" s="192" t="s">
        <v>654</v>
      </c>
      <c r="G772" s="204">
        <v>41116</v>
      </c>
      <c r="H772" s="176">
        <v>26</v>
      </c>
      <c r="I772" s="176">
        <v>7</v>
      </c>
      <c r="J772" s="175">
        <v>2012</v>
      </c>
      <c r="K772" s="210" t="s">
        <v>30</v>
      </c>
      <c r="L772" s="210" t="s">
        <v>2142</v>
      </c>
      <c r="M772" s="210" t="s">
        <v>649</v>
      </c>
      <c r="N772" s="160">
        <v>7059.3455000000004</v>
      </c>
      <c r="O772" s="225" t="s">
        <v>1286</v>
      </c>
      <c r="P772" s="205"/>
      <c r="Q772" s="205">
        <v>10</v>
      </c>
      <c r="R772" s="207">
        <f t="shared" si="81"/>
        <v>58.827879166666669</v>
      </c>
      <c r="S772" s="186">
        <f t="shared" si="82"/>
        <v>1706.0084958333334</v>
      </c>
      <c r="T772" s="207">
        <f t="shared" si="83"/>
        <v>5353.3370041666667</v>
      </c>
      <c r="U772" s="205">
        <v>17327</v>
      </c>
      <c r="V772" s="216"/>
      <c r="W772" s="206"/>
      <c r="X772" s="219">
        <f t="shared" si="84"/>
        <v>29</v>
      </c>
    </row>
    <row r="773" spans="2:24" x14ac:dyDescent="0.25">
      <c r="B773" s="174" t="s">
        <v>2141</v>
      </c>
      <c r="D773" s="174">
        <v>2000</v>
      </c>
      <c r="F773" s="192" t="s">
        <v>654</v>
      </c>
      <c r="G773" s="204">
        <v>41116</v>
      </c>
      <c r="H773" s="176">
        <v>26</v>
      </c>
      <c r="I773" s="176">
        <v>7</v>
      </c>
      <c r="J773" s="175">
        <v>2012</v>
      </c>
      <c r="K773" s="210" t="s">
        <v>30</v>
      </c>
      <c r="L773" s="210" t="s">
        <v>2142</v>
      </c>
      <c r="M773" s="210" t="s">
        <v>649</v>
      </c>
      <c r="N773" s="160">
        <v>7059.3455000000004</v>
      </c>
      <c r="O773" s="225" t="s">
        <v>1286</v>
      </c>
      <c r="P773" s="205"/>
      <c r="Q773" s="205">
        <v>10</v>
      </c>
      <c r="R773" s="207">
        <f t="shared" si="81"/>
        <v>58.827879166666669</v>
      </c>
      <c r="S773" s="186">
        <f t="shared" si="82"/>
        <v>1706.0084958333334</v>
      </c>
      <c r="T773" s="207">
        <f t="shared" si="83"/>
        <v>5353.3370041666667</v>
      </c>
      <c r="U773" s="205">
        <v>17327</v>
      </c>
      <c r="V773" s="216"/>
      <c r="W773" s="206"/>
      <c r="X773" s="219">
        <f t="shared" si="84"/>
        <v>29</v>
      </c>
    </row>
    <row r="774" spans="2:24" x14ac:dyDescent="0.25">
      <c r="B774" s="174" t="s">
        <v>2143</v>
      </c>
      <c r="D774" s="174">
        <v>2000</v>
      </c>
      <c r="F774" s="192" t="s">
        <v>654</v>
      </c>
      <c r="G774" s="204">
        <v>41116</v>
      </c>
      <c r="H774" s="176">
        <v>26</v>
      </c>
      <c r="I774" s="176">
        <v>7</v>
      </c>
      <c r="J774" s="175">
        <v>2012</v>
      </c>
      <c r="K774" s="210" t="s">
        <v>30</v>
      </c>
      <c r="L774" s="210" t="s">
        <v>2142</v>
      </c>
      <c r="M774" s="210" t="s">
        <v>649</v>
      </c>
      <c r="N774" s="160">
        <v>7871.77</v>
      </c>
      <c r="O774" s="225" t="s">
        <v>1286</v>
      </c>
      <c r="P774" s="205"/>
      <c r="Q774" s="205">
        <v>10</v>
      </c>
      <c r="R774" s="207">
        <f t="shared" si="81"/>
        <v>65.598083333333335</v>
      </c>
      <c r="S774" s="186">
        <f t="shared" si="82"/>
        <v>1902.3444166666668</v>
      </c>
      <c r="T774" s="207">
        <f t="shared" si="83"/>
        <v>5969.4255833333336</v>
      </c>
      <c r="U774" s="205">
        <v>17327</v>
      </c>
      <c r="V774" s="216"/>
      <c r="W774" s="206"/>
      <c r="X774" s="219">
        <f t="shared" si="84"/>
        <v>29</v>
      </c>
    </row>
    <row r="775" spans="2:24" x14ac:dyDescent="0.25">
      <c r="B775" s="174" t="s">
        <v>2144</v>
      </c>
      <c r="D775" s="174" t="s">
        <v>2145</v>
      </c>
      <c r="F775" s="192" t="s">
        <v>654</v>
      </c>
      <c r="G775" s="204">
        <v>41116</v>
      </c>
      <c r="H775" s="176">
        <v>26</v>
      </c>
      <c r="I775" s="176">
        <v>7</v>
      </c>
      <c r="J775" s="175">
        <v>2012</v>
      </c>
      <c r="K775" s="210" t="s">
        <v>30</v>
      </c>
      <c r="L775" s="210" t="s">
        <v>2142</v>
      </c>
      <c r="M775" s="210" t="s">
        <v>649</v>
      </c>
      <c r="N775" s="160">
        <v>3024.58</v>
      </c>
      <c r="O775" s="225" t="s">
        <v>1286</v>
      </c>
      <c r="P775" s="205"/>
      <c r="Q775" s="205">
        <v>10</v>
      </c>
      <c r="R775" s="207">
        <f t="shared" si="81"/>
        <v>25.20483333333333</v>
      </c>
      <c r="S775" s="186">
        <f t="shared" si="82"/>
        <v>730.94016666666653</v>
      </c>
      <c r="T775" s="207">
        <f t="shared" si="83"/>
        <v>2293.6398333333336</v>
      </c>
      <c r="U775" s="205">
        <v>17327</v>
      </c>
      <c r="V775" s="216"/>
      <c r="W775" s="206"/>
      <c r="X775" s="219">
        <f t="shared" si="84"/>
        <v>29</v>
      </c>
    </row>
    <row r="776" spans="2:24" x14ac:dyDescent="0.25">
      <c r="B776" s="174" t="s">
        <v>2146</v>
      </c>
      <c r="F776" s="192" t="s">
        <v>654</v>
      </c>
      <c r="G776" s="204">
        <v>41116</v>
      </c>
      <c r="H776" s="176">
        <v>26</v>
      </c>
      <c r="I776" s="176">
        <v>7</v>
      </c>
      <c r="J776" s="175">
        <v>2012</v>
      </c>
      <c r="K776" s="210" t="s">
        <v>30</v>
      </c>
      <c r="L776" s="210" t="s">
        <v>2142</v>
      </c>
      <c r="M776" s="210" t="s">
        <v>649</v>
      </c>
      <c r="N776" s="160">
        <v>655.97550000000001</v>
      </c>
      <c r="O776" s="225" t="s">
        <v>1286</v>
      </c>
      <c r="P776" s="205"/>
      <c r="Q776" s="205">
        <v>10</v>
      </c>
      <c r="R776" s="207">
        <f t="shared" si="81"/>
        <v>5.4664624999999996</v>
      </c>
      <c r="S776" s="186">
        <f t="shared" si="82"/>
        <v>158.5274125</v>
      </c>
      <c r="T776" s="207">
        <f t="shared" si="83"/>
        <v>497.44808750000004</v>
      </c>
      <c r="U776" s="205">
        <v>17327</v>
      </c>
      <c r="V776" s="216"/>
      <c r="W776" s="206"/>
      <c r="X776" s="219">
        <f t="shared" si="84"/>
        <v>29</v>
      </c>
    </row>
    <row r="777" spans="2:24" x14ac:dyDescent="0.25">
      <c r="B777" s="174" t="s">
        <v>2146</v>
      </c>
      <c r="F777" s="192" t="s">
        <v>654</v>
      </c>
      <c r="G777" s="204">
        <v>41116</v>
      </c>
      <c r="H777" s="176">
        <v>26</v>
      </c>
      <c r="I777" s="176">
        <v>7</v>
      </c>
      <c r="J777" s="175">
        <v>2012</v>
      </c>
      <c r="K777" s="210" t="s">
        <v>30</v>
      </c>
      <c r="L777" s="210" t="s">
        <v>2142</v>
      </c>
      <c r="M777" s="210" t="s">
        <v>649</v>
      </c>
      <c r="N777" s="160">
        <v>655.97550000000001</v>
      </c>
      <c r="O777" s="225" t="s">
        <v>1286</v>
      </c>
      <c r="P777" s="205"/>
      <c r="Q777" s="205">
        <v>10</v>
      </c>
      <c r="R777" s="207">
        <f t="shared" si="81"/>
        <v>5.4664624999999996</v>
      </c>
      <c r="S777" s="186">
        <f t="shared" si="82"/>
        <v>158.5274125</v>
      </c>
      <c r="T777" s="207">
        <f t="shared" si="83"/>
        <v>497.44808750000004</v>
      </c>
      <c r="U777" s="205">
        <v>17327</v>
      </c>
      <c r="V777" s="216"/>
      <c r="W777" s="206"/>
      <c r="X777" s="219">
        <f t="shared" si="84"/>
        <v>29</v>
      </c>
    </row>
    <row r="778" spans="2:24" x14ac:dyDescent="0.25">
      <c r="B778" s="174" t="s">
        <v>2146</v>
      </c>
      <c r="F778" s="192" t="s">
        <v>654</v>
      </c>
      <c r="G778" s="204">
        <v>41116</v>
      </c>
      <c r="H778" s="176">
        <v>26</v>
      </c>
      <c r="I778" s="176">
        <v>7</v>
      </c>
      <c r="J778" s="175">
        <v>2012</v>
      </c>
      <c r="K778" s="210" t="s">
        <v>30</v>
      </c>
      <c r="L778" s="210" t="s">
        <v>2142</v>
      </c>
      <c r="M778" s="210" t="s">
        <v>649</v>
      </c>
      <c r="N778" s="160">
        <v>655.97550000000001</v>
      </c>
      <c r="O778" s="225" t="s">
        <v>1286</v>
      </c>
      <c r="P778" s="205"/>
      <c r="Q778" s="205">
        <v>10</v>
      </c>
      <c r="R778" s="207">
        <f t="shared" si="81"/>
        <v>5.4664624999999996</v>
      </c>
      <c r="S778" s="186">
        <f t="shared" si="82"/>
        <v>158.5274125</v>
      </c>
      <c r="T778" s="207">
        <f t="shared" si="83"/>
        <v>497.44808750000004</v>
      </c>
      <c r="U778" s="205">
        <v>17327</v>
      </c>
      <c r="V778" s="216"/>
      <c r="W778" s="206"/>
      <c r="X778" s="219">
        <f t="shared" si="84"/>
        <v>29</v>
      </c>
    </row>
    <row r="779" spans="2:24" x14ac:dyDescent="0.25">
      <c r="B779" s="174" t="s">
        <v>2146</v>
      </c>
      <c r="F779" s="192" t="s">
        <v>654</v>
      </c>
      <c r="G779" s="204">
        <v>41116</v>
      </c>
      <c r="H779" s="176">
        <v>26</v>
      </c>
      <c r="I779" s="176">
        <v>7</v>
      </c>
      <c r="J779" s="175">
        <v>2012</v>
      </c>
      <c r="K779" s="210" t="s">
        <v>30</v>
      </c>
      <c r="L779" s="210" t="s">
        <v>2142</v>
      </c>
      <c r="M779" s="210" t="s">
        <v>649</v>
      </c>
      <c r="N779" s="160">
        <v>655.97550000000001</v>
      </c>
      <c r="O779" s="225" t="s">
        <v>1286</v>
      </c>
      <c r="P779" s="205"/>
      <c r="Q779" s="205">
        <v>10</v>
      </c>
      <c r="R779" s="207">
        <f t="shared" si="81"/>
        <v>5.4664624999999996</v>
      </c>
      <c r="S779" s="186">
        <f t="shared" si="82"/>
        <v>158.5274125</v>
      </c>
      <c r="T779" s="207">
        <f t="shared" si="83"/>
        <v>497.44808750000004</v>
      </c>
      <c r="U779" s="205">
        <v>17327</v>
      </c>
      <c r="V779" s="216"/>
      <c r="W779" s="206"/>
      <c r="X779" s="219">
        <f t="shared" si="84"/>
        <v>29</v>
      </c>
    </row>
    <row r="780" spans="2:24" x14ac:dyDescent="0.25">
      <c r="B780" s="174" t="s">
        <v>2146</v>
      </c>
      <c r="F780" s="192" t="s">
        <v>654</v>
      </c>
      <c r="G780" s="204">
        <v>41116</v>
      </c>
      <c r="H780" s="176">
        <v>26</v>
      </c>
      <c r="I780" s="176">
        <v>7</v>
      </c>
      <c r="J780" s="175">
        <v>2012</v>
      </c>
      <c r="K780" s="210" t="s">
        <v>30</v>
      </c>
      <c r="L780" s="210" t="s">
        <v>2142</v>
      </c>
      <c r="M780" s="210" t="s">
        <v>649</v>
      </c>
      <c r="N780" s="160">
        <v>655.97550000000001</v>
      </c>
      <c r="O780" s="225" t="s">
        <v>1286</v>
      </c>
      <c r="P780" s="205"/>
      <c r="Q780" s="205">
        <v>10</v>
      </c>
      <c r="R780" s="207">
        <f t="shared" si="81"/>
        <v>5.4664624999999996</v>
      </c>
      <c r="S780" s="186">
        <f t="shared" si="82"/>
        <v>158.5274125</v>
      </c>
      <c r="T780" s="207">
        <f t="shared" si="83"/>
        <v>497.44808750000004</v>
      </c>
      <c r="U780" s="205">
        <v>17327</v>
      </c>
      <c r="V780" s="216"/>
      <c r="W780" s="206"/>
      <c r="X780" s="219">
        <f t="shared" si="84"/>
        <v>29</v>
      </c>
    </row>
    <row r="781" spans="2:24" x14ac:dyDescent="0.25">
      <c r="B781" s="174" t="s">
        <v>2147</v>
      </c>
      <c r="D781" s="174">
        <v>2000</v>
      </c>
      <c r="F781" s="192" t="s">
        <v>654</v>
      </c>
      <c r="G781" s="204">
        <v>41121</v>
      </c>
      <c r="H781" s="176">
        <v>31</v>
      </c>
      <c r="I781" s="176">
        <v>7</v>
      </c>
      <c r="J781" s="175">
        <v>2012</v>
      </c>
      <c r="K781" s="210" t="s">
        <v>30</v>
      </c>
      <c r="L781" s="210" t="s">
        <v>2148</v>
      </c>
      <c r="M781" s="210" t="s">
        <v>649</v>
      </c>
      <c r="N781" s="160">
        <v>10089.98</v>
      </c>
      <c r="O781" s="225" t="s">
        <v>1286</v>
      </c>
      <c r="P781" s="205"/>
      <c r="Q781" s="205">
        <v>10</v>
      </c>
      <c r="R781" s="207">
        <f t="shared" si="81"/>
        <v>84.083166666666656</v>
      </c>
      <c r="S781" s="186">
        <f t="shared" si="82"/>
        <v>2438.4118333333331</v>
      </c>
      <c r="T781" s="207">
        <f t="shared" si="83"/>
        <v>7651.568166666666</v>
      </c>
      <c r="U781" s="205">
        <v>17327</v>
      </c>
      <c r="V781" s="216"/>
      <c r="W781" s="206"/>
      <c r="X781" s="219">
        <f t="shared" si="84"/>
        <v>29</v>
      </c>
    </row>
    <row r="782" spans="2:24" x14ac:dyDescent="0.25">
      <c r="N782" s="342">
        <f>SUM(N769:P781)</f>
        <v>59562.934999999998</v>
      </c>
      <c r="O782" s="274"/>
      <c r="P782" s="343"/>
      <c r="Q782" s="343"/>
      <c r="R782" s="344">
        <f>SUM(R769:R781)</f>
        <v>496.35779166666663</v>
      </c>
      <c r="S782" s="344">
        <f>SUM(S769:S781)</f>
        <v>14394.375958333332</v>
      </c>
      <c r="T782" s="344">
        <f>SUM(T769:T781)</f>
        <v>45168.559041666667</v>
      </c>
    </row>
    <row r="784" spans="2:24" x14ac:dyDescent="0.25">
      <c r="B784" s="174" t="s">
        <v>2150</v>
      </c>
      <c r="F784" s="174" t="s">
        <v>2164</v>
      </c>
      <c r="G784" s="204">
        <v>41131</v>
      </c>
      <c r="H784" s="176">
        <v>10</v>
      </c>
      <c r="I784" s="176">
        <v>8</v>
      </c>
      <c r="J784" s="175">
        <v>2012</v>
      </c>
      <c r="K784" s="210" t="s">
        <v>30</v>
      </c>
      <c r="L784" s="210" t="s">
        <v>2149</v>
      </c>
      <c r="M784" s="210" t="s">
        <v>649</v>
      </c>
      <c r="N784" s="173">
        <v>12374.999711999999</v>
      </c>
      <c r="Q784" s="205">
        <v>10</v>
      </c>
      <c r="R784" s="207">
        <f t="shared" ref="R784:R815" si="85">(N784/Q784)/12</f>
        <v>103.12499759999999</v>
      </c>
      <c r="S784" s="186">
        <f t="shared" ref="S784:S815" si="86">X784*R784</f>
        <v>2887.4999327999994</v>
      </c>
      <c r="T784" s="207">
        <f t="shared" ref="T784:T815" si="87">N784-S784</f>
        <v>9487.4997791999995</v>
      </c>
      <c r="U784" s="205">
        <v>17317</v>
      </c>
      <c r="X784" s="219">
        <f t="shared" ref="X784:X815" si="88">IF((DATEDIF(G784,X$4,"m"))&gt;=120,120,(DATEDIF(G784,X$4,"m")))</f>
        <v>28</v>
      </c>
    </row>
    <row r="785" spans="2:24" x14ac:dyDescent="0.25">
      <c r="B785" s="174" t="s">
        <v>2150</v>
      </c>
      <c r="F785" s="174" t="s">
        <v>2164</v>
      </c>
      <c r="G785" s="204">
        <v>41131</v>
      </c>
      <c r="H785" s="176">
        <v>10</v>
      </c>
      <c r="I785" s="176">
        <v>8</v>
      </c>
      <c r="J785" s="175">
        <v>2012</v>
      </c>
      <c r="K785" s="210" t="s">
        <v>30</v>
      </c>
      <c r="L785" s="210" t="s">
        <v>2149</v>
      </c>
      <c r="M785" s="210" t="s">
        <v>649</v>
      </c>
      <c r="N785" s="173">
        <v>12375.043559999998</v>
      </c>
      <c r="Q785" s="205">
        <v>10</v>
      </c>
      <c r="R785" s="207">
        <f t="shared" si="85"/>
        <v>103.12536299999999</v>
      </c>
      <c r="S785" s="186">
        <f t="shared" si="86"/>
        <v>2887.5101639999998</v>
      </c>
      <c r="T785" s="207">
        <f t="shared" si="87"/>
        <v>9487.5333959999989</v>
      </c>
      <c r="U785" s="205">
        <v>17317</v>
      </c>
      <c r="X785" s="219">
        <f t="shared" si="88"/>
        <v>28</v>
      </c>
    </row>
    <row r="786" spans="2:24" x14ac:dyDescent="0.25">
      <c r="B786" s="174" t="s">
        <v>2150</v>
      </c>
      <c r="F786" s="174" t="s">
        <v>2164</v>
      </c>
      <c r="G786" s="204">
        <v>41131</v>
      </c>
      <c r="H786" s="176">
        <v>10</v>
      </c>
      <c r="I786" s="176">
        <v>8</v>
      </c>
      <c r="J786" s="175">
        <v>2012</v>
      </c>
      <c r="K786" s="210" t="s">
        <v>30</v>
      </c>
      <c r="L786" s="210" t="s">
        <v>2149</v>
      </c>
      <c r="M786" s="210" t="s">
        <v>649</v>
      </c>
      <c r="N786" s="173">
        <v>12375.043559999998</v>
      </c>
      <c r="Q786" s="205">
        <v>10</v>
      </c>
      <c r="R786" s="207">
        <f t="shared" si="85"/>
        <v>103.12536299999999</v>
      </c>
      <c r="S786" s="186">
        <f t="shared" si="86"/>
        <v>2887.5101639999998</v>
      </c>
      <c r="T786" s="207">
        <f t="shared" si="87"/>
        <v>9487.5333959999989</v>
      </c>
      <c r="U786" s="205">
        <v>17317</v>
      </c>
      <c r="X786" s="219">
        <f t="shared" si="88"/>
        <v>28</v>
      </c>
    </row>
    <row r="787" spans="2:24" x14ac:dyDescent="0.25">
      <c r="B787" s="174" t="s">
        <v>2150</v>
      </c>
      <c r="F787" s="174" t="s">
        <v>2164</v>
      </c>
      <c r="G787" s="204">
        <v>41131</v>
      </c>
      <c r="H787" s="176">
        <v>10</v>
      </c>
      <c r="I787" s="176">
        <v>8</v>
      </c>
      <c r="J787" s="175">
        <v>2012</v>
      </c>
      <c r="K787" s="210" t="s">
        <v>30</v>
      </c>
      <c r="L787" s="210" t="s">
        <v>2149</v>
      </c>
      <c r="M787" s="210" t="s">
        <v>649</v>
      </c>
      <c r="N787" s="173">
        <v>12375.043559999998</v>
      </c>
      <c r="Q787" s="205">
        <v>10</v>
      </c>
      <c r="R787" s="207">
        <f t="shared" si="85"/>
        <v>103.12536299999999</v>
      </c>
      <c r="S787" s="186">
        <f t="shared" si="86"/>
        <v>2887.5101639999998</v>
      </c>
      <c r="T787" s="207">
        <f t="shared" si="87"/>
        <v>9487.5333959999989</v>
      </c>
      <c r="U787" s="205">
        <v>17317</v>
      </c>
      <c r="X787" s="219">
        <f t="shared" si="88"/>
        <v>28</v>
      </c>
    </row>
    <row r="788" spans="2:24" x14ac:dyDescent="0.25">
      <c r="B788" s="174" t="s">
        <v>2151</v>
      </c>
      <c r="F788" s="174" t="s">
        <v>2164</v>
      </c>
      <c r="G788" s="204">
        <v>41131</v>
      </c>
      <c r="H788" s="176">
        <v>10</v>
      </c>
      <c r="I788" s="176">
        <v>8</v>
      </c>
      <c r="J788" s="175">
        <v>2012</v>
      </c>
      <c r="K788" s="210" t="s">
        <v>30</v>
      </c>
      <c r="L788" s="210" t="s">
        <v>2149</v>
      </c>
      <c r="M788" s="210" t="s">
        <v>649</v>
      </c>
      <c r="N788" s="173">
        <v>6992.9990999999991</v>
      </c>
      <c r="Q788" s="205">
        <v>10</v>
      </c>
      <c r="R788" s="207">
        <f t="shared" si="85"/>
        <v>58.274992499999996</v>
      </c>
      <c r="S788" s="186">
        <f t="shared" si="86"/>
        <v>1631.6997899999999</v>
      </c>
      <c r="T788" s="207">
        <f t="shared" si="87"/>
        <v>5361.2993099999994</v>
      </c>
      <c r="U788" s="205">
        <v>17317</v>
      </c>
      <c r="X788" s="219">
        <f t="shared" si="88"/>
        <v>28</v>
      </c>
    </row>
    <row r="789" spans="2:24" x14ac:dyDescent="0.25">
      <c r="B789" s="174" t="s">
        <v>2151</v>
      </c>
      <c r="F789" s="174" t="s">
        <v>2164</v>
      </c>
      <c r="G789" s="204">
        <v>41131</v>
      </c>
      <c r="H789" s="176">
        <v>10</v>
      </c>
      <c r="I789" s="176">
        <v>8</v>
      </c>
      <c r="J789" s="175">
        <v>2012</v>
      </c>
      <c r="K789" s="210" t="s">
        <v>30</v>
      </c>
      <c r="L789" s="210" t="s">
        <v>2149</v>
      </c>
      <c r="M789" s="210" t="s">
        <v>649</v>
      </c>
      <c r="N789" s="173">
        <v>6992.9990999999991</v>
      </c>
      <c r="Q789" s="205">
        <v>10</v>
      </c>
      <c r="R789" s="207">
        <f t="shared" si="85"/>
        <v>58.274992499999996</v>
      </c>
      <c r="S789" s="186">
        <f t="shared" si="86"/>
        <v>1631.6997899999999</v>
      </c>
      <c r="T789" s="207">
        <f t="shared" si="87"/>
        <v>5361.2993099999994</v>
      </c>
      <c r="U789" s="205">
        <v>17317</v>
      </c>
      <c r="X789" s="219">
        <f t="shared" si="88"/>
        <v>28</v>
      </c>
    </row>
    <row r="790" spans="2:24" x14ac:dyDescent="0.25">
      <c r="B790" s="174" t="s">
        <v>2151</v>
      </c>
      <c r="F790" s="174" t="s">
        <v>2164</v>
      </c>
      <c r="G790" s="204">
        <v>41131</v>
      </c>
      <c r="H790" s="176">
        <v>10</v>
      </c>
      <c r="I790" s="176">
        <v>8</v>
      </c>
      <c r="J790" s="175">
        <v>2012</v>
      </c>
      <c r="K790" s="210" t="s">
        <v>30</v>
      </c>
      <c r="L790" s="210" t="s">
        <v>2149</v>
      </c>
      <c r="M790" s="210" t="s">
        <v>649</v>
      </c>
      <c r="N790" s="173">
        <v>6992.9990999999991</v>
      </c>
      <c r="Q790" s="205">
        <v>10</v>
      </c>
      <c r="R790" s="207">
        <f t="shared" si="85"/>
        <v>58.274992499999996</v>
      </c>
      <c r="S790" s="186">
        <f t="shared" si="86"/>
        <v>1631.6997899999999</v>
      </c>
      <c r="T790" s="207">
        <f t="shared" si="87"/>
        <v>5361.2993099999994</v>
      </c>
      <c r="U790" s="205">
        <v>17317</v>
      </c>
      <c r="X790" s="219">
        <f t="shared" si="88"/>
        <v>28</v>
      </c>
    </row>
    <row r="791" spans="2:24" x14ac:dyDescent="0.25">
      <c r="B791" s="174" t="s">
        <v>2151</v>
      </c>
      <c r="F791" s="174" t="s">
        <v>2164</v>
      </c>
      <c r="G791" s="204">
        <v>41131</v>
      </c>
      <c r="H791" s="176">
        <v>10</v>
      </c>
      <c r="I791" s="176">
        <v>8</v>
      </c>
      <c r="J791" s="175">
        <v>2012</v>
      </c>
      <c r="K791" s="210" t="s">
        <v>30</v>
      </c>
      <c r="L791" s="210" t="s">
        <v>2149</v>
      </c>
      <c r="M791" s="210" t="s">
        <v>649</v>
      </c>
      <c r="N791" s="173">
        <v>6992.9990999999991</v>
      </c>
      <c r="Q791" s="205">
        <v>10</v>
      </c>
      <c r="R791" s="207">
        <f t="shared" si="85"/>
        <v>58.274992499999996</v>
      </c>
      <c r="S791" s="186">
        <f t="shared" si="86"/>
        <v>1631.6997899999999</v>
      </c>
      <c r="T791" s="207">
        <f t="shared" si="87"/>
        <v>5361.2993099999994</v>
      </c>
      <c r="U791" s="205">
        <v>17317</v>
      </c>
      <c r="X791" s="219">
        <f t="shared" si="88"/>
        <v>28</v>
      </c>
    </row>
    <row r="792" spans="2:24" x14ac:dyDescent="0.25">
      <c r="B792" s="174" t="s">
        <v>2151</v>
      </c>
      <c r="F792" s="174" t="s">
        <v>2164</v>
      </c>
      <c r="G792" s="204">
        <v>41131</v>
      </c>
      <c r="H792" s="176">
        <v>10</v>
      </c>
      <c r="I792" s="176">
        <v>8</v>
      </c>
      <c r="J792" s="175">
        <v>2012</v>
      </c>
      <c r="K792" s="210" t="s">
        <v>30</v>
      </c>
      <c r="L792" s="210" t="s">
        <v>2149</v>
      </c>
      <c r="M792" s="210" t="s">
        <v>649</v>
      </c>
      <c r="N792" s="173">
        <v>6992.9990999999991</v>
      </c>
      <c r="Q792" s="205">
        <v>10</v>
      </c>
      <c r="R792" s="207">
        <f t="shared" si="85"/>
        <v>58.274992499999996</v>
      </c>
      <c r="S792" s="186">
        <f t="shared" si="86"/>
        <v>1631.6997899999999</v>
      </c>
      <c r="T792" s="207">
        <f t="shared" si="87"/>
        <v>5361.2993099999994</v>
      </c>
      <c r="U792" s="205">
        <v>17317</v>
      </c>
      <c r="X792" s="219">
        <f t="shared" si="88"/>
        <v>28</v>
      </c>
    </row>
    <row r="793" spans="2:24" x14ac:dyDescent="0.25">
      <c r="B793" s="174" t="s">
        <v>2151</v>
      </c>
      <c r="F793" s="174" t="s">
        <v>2164</v>
      </c>
      <c r="G793" s="204">
        <v>41131</v>
      </c>
      <c r="H793" s="176">
        <v>10</v>
      </c>
      <c r="I793" s="176">
        <v>8</v>
      </c>
      <c r="J793" s="175">
        <v>2012</v>
      </c>
      <c r="K793" s="210" t="s">
        <v>30</v>
      </c>
      <c r="L793" s="210" t="s">
        <v>2149</v>
      </c>
      <c r="M793" s="210" t="s">
        <v>649</v>
      </c>
      <c r="N793" s="173">
        <v>6992.9990999999991</v>
      </c>
      <c r="Q793" s="205">
        <v>10</v>
      </c>
      <c r="R793" s="207">
        <f t="shared" si="85"/>
        <v>58.274992499999996</v>
      </c>
      <c r="S793" s="186">
        <f t="shared" si="86"/>
        <v>1631.6997899999999</v>
      </c>
      <c r="T793" s="207">
        <f t="shared" si="87"/>
        <v>5361.2993099999994</v>
      </c>
      <c r="U793" s="205">
        <v>17317</v>
      </c>
      <c r="X793" s="219">
        <f t="shared" si="88"/>
        <v>28</v>
      </c>
    </row>
    <row r="794" spans="2:24" x14ac:dyDescent="0.25">
      <c r="B794" s="174" t="s">
        <v>2152</v>
      </c>
      <c r="F794" s="174" t="s">
        <v>2164</v>
      </c>
      <c r="G794" s="204">
        <v>41131</v>
      </c>
      <c r="H794" s="176">
        <v>10</v>
      </c>
      <c r="I794" s="176">
        <v>8</v>
      </c>
      <c r="J794" s="175">
        <v>2012</v>
      </c>
      <c r="K794" s="210" t="s">
        <v>30</v>
      </c>
      <c r="L794" s="210" t="s">
        <v>2149</v>
      </c>
      <c r="M794" s="210" t="s">
        <v>649</v>
      </c>
      <c r="N794" s="173">
        <v>1511.9991</v>
      </c>
      <c r="Q794" s="205">
        <v>10</v>
      </c>
      <c r="R794" s="207">
        <f t="shared" si="85"/>
        <v>12.599992499999999</v>
      </c>
      <c r="S794" s="186">
        <f t="shared" si="86"/>
        <v>352.79978999999997</v>
      </c>
      <c r="T794" s="207">
        <f t="shared" si="87"/>
        <v>1159.19931</v>
      </c>
      <c r="U794" s="205">
        <v>17317</v>
      </c>
      <c r="X794" s="219">
        <f t="shared" si="88"/>
        <v>28</v>
      </c>
    </row>
    <row r="795" spans="2:24" x14ac:dyDescent="0.25">
      <c r="B795" s="174" t="s">
        <v>2152</v>
      </c>
      <c r="F795" s="174" t="s">
        <v>2164</v>
      </c>
      <c r="G795" s="204">
        <v>41131</v>
      </c>
      <c r="H795" s="176">
        <v>10</v>
      </c>
      <c r="I795" s="176">
        <v>8</v>
      </c>
      <c r="J795" s="175">
        <v>2012</v>
      </c>
      <c r="K795" s="210" t="s">
        <v>30</v>
      </c>
      <c r="L795" s="210" t="s">
        <v>2149</v>
      </c>
      <c r="M795" s="210" t="s">
        <v>649</v>
      </c>
      <c r="N795" s="173">
        <v>1511.9991</v>
      </c>
      <c r="Q795" s="205">
        <v>10</v>
      </c>
      <c r="R795" s="207">
        <f t="shared" si="85"/>
        <v>12.599992499999999</v>
      </c>
      <c r="S795" s="186">
        <f t="shared" si="86"/>
        <v>352.79978999999997</v>
      </c>
      <c r="T795" s="207">
        <f t="shared" si="87"/>
        <v>1159.19931</v>
      </c>
      <c r="U795" s="205">
        <v>17317</v>
      </c>
      <c r="X795" s="219">
        <f t="shared" si="88"/>
        <v>28</v>
      </c>
    </row>
    <row r="796" spans="2:24" x14ac:dyDescent="0.25">
      <c r="B796" s="174" t="s">
        <v>2152</v>
      </c>
      <c r="F796" s="174" t="s">
        <v>2164</v>
      </c>
      <c r="G796" s="204">
        <v>41131</v>
      </c>
      <c r="H796" s="176">
        <v>10</v>
      </c>
      <c r="I796" s="176">
        <v>8</v>
      </c>
      <c r="J796" s="175">
        <v>2012</v>
      </c>
      <c r="K796" s="210" t="s">
        <v>30</v>
      </c>
      <c r="L796" s="210" t="s">
        <v>2149</v>
      </c>
      <c r="M796" s="210" t="s">
        <v>649</v>
      </c>
      <c r="N796" s="173">
        <v>1511.9991</v>
      </c>
      <c r="Q796" s="205">
        <v>10</v>
      </c>
      <c r="R796" s="207">
        <f t="shared" si="85"/>
        <v>12.599992499999999</v>
      </c>
      <c r="S796" s="186">
        <f t="shared" si="86"/>
        <v>352.79978999999997</v>
      </c>
      <c r="T796" s="207">
        <f t="shared" si="87"/>
        <v>1159.19931</v>
      </c>
      <c r="U796" s="205">
        <v>17317</v>
      </c>
      <c r="X796" s="219">
        <f t="shared" si="88"/>
        <v>28</v>
      </c>
    </row>
    <row r="797" spans="2:24" x14ac:dyDescent="0.25">
      <c r="B797" s="174" t="s">
        <v>2152</v>
      </c>
      <c r="F797" s="174" t="s">
        <v>2164</v>
      </c>
      <c r="G797" s="204">
        <v>41131</v>
      </c>
      <c r="H797" s="176">
        <v>10</v>
      </c>
      <c r="I797" s="176">
        <v>8</v>
      </c>
      <c r="J797" s="175">
        <v>2012</v>
      </c>
      <c r="K797" s="210" t="s">
        <v>30</v>
      </c>
      <c r="L797" s="210" t="s">
        <v>2149</v>
      </c>
      <c r="M797" s="210" t="s">
        <v>649</v>
      </c>
      <c r="N797" s="173">
        <v>1511.9991</v>
      </c>
      <c r="Q797" s="205">
        <v>10</v>
      </c>
      <c r="R797" s="207">
        <f t="shared" si="85"/>
        <v>12.599992499999999</v>
      </c>
      <c r="S797" s="186">
        <f t="shared" si="86"/>
        <v>352.79978999999997</v>
      </c>
      <c r="T797" s="207">
        <f t="shared" si="87"/>
        <v>1159.19931</v>
      </c>
      <c r="U797" s="205">
        <v>17317</v>
      </c>
      <c r="X797" s="219">
        <f t="shared" si="88"/>
        <v>28</v>
      </c>
    </row>
    <row r="798" spans="2:24" x14ac:dyDescent="0.25">
      <c r="B798" s="174" t="s">
        <v>2152</v>
      </c>
      <c r="F798" s="174" t="s">
        <v>2164</v>
      </c>
      <c r="G798" s="204">
        <v>41131</v>
      </c>
      <c r="H798" s="176">
        <v>10</v>
      </c>
      <c r="I798" s="176">
        <v>8</v>
      </c>
      <c r="J798" s="175">
        <v>2012</v>
      </c>
      <c r="K798" s="210" t="s">
        <v>30</v>
      </c>
      <c r="L798" s="210" t="s">
        <v>2149</v>
      </c>
      <c r="M798" s="210" t="s">
        <v>649</v>
      </c>
      <c r="N798" s="173">
        <v>1511.9991</v>
      </c>
      <c r="Q798" s="205">
        <v>10</v>
      </c>
      <c r="R798" s="207">
        <f t="shared" si="85"/>
        <v>12.599992499999999</v>
      </c>
      <c r="S798" s="186">
        <f t="shared" si="86"/>
        <v>352.79978999999997</v>
      </c>
      <c r="T798" s="207">
        <f t="shared" si="87"/>
        <v>1159.19931</v>
      </c>
      <c r="U798" s="205">
        <v>17317</v>
      </c>
      <c r="X798" s="219">
        <f t="shared" si="88"/>
        <v>28</v>
      </c>
    </row>
    <row r="799" spans="2:24" x14ac:dyDescent="0.25">
      <c r="B799" s="174" t="s">
        <v>2152</v>
      </c>
      <c r="F799" s="174" t="s">
        <v>2164</v>
      </c>
      <c r="G799" s="204">
        <v>41131</v>
      </c>
      <c r="H799" s="176">
        <v>10</v>
      </c>
      <c r="I799" s="176">
        <v>8</v>
      </c>
      <c r="J799" s="175">
        <v>2012</v>
      </c>
      <c r="K799" s="210" t="s">
        <v>30</v>
      </c>
      <c r="L799" s="210" t="s">
        <v>2149</v>
      </c>
      <c r="M799" s="210" t="s">
        <v>649</v>
      </c>
      <c r="N799" s="173">
        <v>1511.9991</v>
      </c>
      <c r="Q799" s="205">
        <v>10</v>
      </c>
      <c r="R799" s="207">
        <f t="shared" si="85"/>
        <v>12.599992499999999</v>
      </c>
      <c r="S799" s="186">
        <f t="shared" si="86"/>
        <v>352.79978999999997</v>
      </c>
      <c r="T799" s="207">
        <f t="shared" si="87"/>
        <v>1159.19931</v>
      </c>
      <c r="U799" s="205">
        <v>17317</v>
      </c>
      <c r="X799" s="219">
        <f t="shared" si="88"/>
        <v>28</v>
      </c>
    </row>
    <row r="800" spans="2:24" x14ac:dyDescent="0.25">
      <c r="B800" s="174" t="s">
        <v>2152</v>
      </c>
      <c r="F800" s="174" t="s">
        <v>2164</v>
      </c>
      <c r="G800" s="204">
        <v>41131</v>
      </c>
      <c r="H800" s="176">
        <v>10</v>
      </c>
      <c r="I800" s="176">
        <v>8</v>
      </c>
      <c r="J800" s="175">
        <v>2012</v>
      </c>
      <c r="K800" s="210" t="s">
        <v>30</v>
      </c>
      <c r="L800" s="210" t="s">
        <v>2149</v>
      </c>
      <c r="M800" s="210" t="s">
        <v>649</v>
      </c>
      <c r="N800" s="173">
        <v>1511.9991</v>
      </c>
      <c r="Q800" s="205">
        <v>10</v>
      </c>
      <c r="R800" s="207">
        <f t="shared" si="85"/>
        <v>12.599992499999999</v>
      </c>
      <c r="S800" s="186">
        <f t="shared" si="86"/>
        <v>352.79978999999997</v>
      </c>
      <c r="T800" s="207">
        <f t="shared" si="87"/>
        <v>1159.19931</v>
      </c>
      <c r="U800" s="205">
        <v>17317</v>
      </c>
      <c r="X800" s="219">
        <f t="shared" si="88"/>
        <v>28</v>
      </c>
    </row>
    <row r="801" spans="2:24" x14ac:dyDescent="0.25">
      <c r="B801" s="174" t="s">
        <v>2152</v>
      </c>
      <c r="F801" s="174" t="s">
        <v>2164</v>
      </c>
      <c r="G801" s="204">
        <v>41131</v>
      </c>
      <c r="H801" s="176">
        <v>10</v>
      </c>
      <c r="I801" s="176">
        <v>8</v>
      </c>
      <c r="J801" s="175">
        <v>2012</v>
      </c>
      <c r="K801" s="210" t="s">
        <v>30</v>
      </c>
      <c r="L801" s="210" t="s">
        <v>2149</v>
      </c>
      <c r="M801" s="210" t="s">
        <v>649</v>
      </c>
      <c r="N801" s="173">
        <v>1511.9991</v>
      </c>
      <c r="Q801" s="205">
        <v>10</v>
      </c>
      <c r="R801" s="207">
        <f t="shared" si="85"/>
        <v>12.599992499999999</v>
      </c>
      <c r="S801" s="186">
        <f t="shared" si="86"/>
        <v>352.79978999999997</v>
      </c>
      <c r="T801" s="207">
        <f t="shared" si="87"/>
        <v>1159.19931</v>
      </c>
      <c r="U801" s="205">
        <v>17317</v>
      </c>
      <c r="X801" s="219">
        <f t="shared" si="88"/>
        <v>28</v>
      </c>
    </row>
    <row r="802" spans="2:24" x14ac:dyDescent="0.25">
      <c r="B802" s="174" t="s">
        <v>2152</v>
      </c>
      <c r="F802" s="174" t="s">
        <v>2164</v>
      </c>
      <c r="G802" s="204">
        <v>41131</v>
      </c>
      <c r="H802" s="176">
        <v>10</v>
      </c>
      <c r="I802" s="176">
        <v>8</v>
      </c>
      <c r="J802" s="175">
        <v>2012</v>
      </c>
      <c r="K802" s="210" t="s">
        <v>30</v>
      </c>
      <c r="L802" s="210" t="s">
        <v>2149</v>
      </c>
      <c r="M802" s="210" t="s">
        <v>649</v>
      </c>
      <c r="N802" s="173">
        <v>1511.9991</v>
      </c>
      <c r="Q802" s="205">
        <v>10</v>
      </c>
      <c r="R802" s="207">
        <f t="shared" si="85"/>
        <v>12.599992499999999</v>
      </c>
      <c r="S802" s="186">
        <f t="shared" si="86"/>
        <v>352.79978999999997</v>
      </c>
      <c r="T802" s="207">
        <f t="shared" si="87"/>
        <v>1159.19931</v>
      </c>
      <c r="U802" s="205">
        <v>17317</v>
      </c>
      <c r="X802" s="219">
        <f t="shared" si="88"/>
        <v>28</v>
      </c>
    </row>
    <row r="803" spans="2:24" x14ac:dyDescent="0.25">
      <c r="B803" s="174" t="s">
        <v>2152</v>
      </c>
      <c r="F803" s="174" t="s">
        <v>2164</v>
      </c>
      <c r="G803" s="204">
        <v>41131</v>
      </c>
      <c r="H803" s="176">
        <v>10</v>
      </c>
      <c r="I803" s="176">
        <v>8</v>
      </c>
      <c r="J803" s="175">
        <v>2012</v>
      </c>
      <c r="K803" s="210" t="s">
        <v>30</v>
      </c>
      <c r="L803" s="210" t="s">
        <v>2149</v>
      </c>
      <c r="M803" s="210" t="s">
        <v>649</v>
      </c>
      <c r="N803" s="173">
        <v>1511.9991</v>
      </c>
      <c r="Q803" s="205">
        <v>10</v>
      </c>
      <c r="R803" s="207">
        <f t="shared" si="85"/>
        <v>12.599992499999999</v>
      </c>
      <c r="S803" s="186">
        <f t="shared" si="86"/>
        <v>352.79978999999997</v>
      </c>
      <c r="T803" s="207">
        <f t="shared" si="87"/>
        <v>1159.19931</v>
      </c>
      <c r="U803" s="205">
        <v>17317</v>
      </c>
      <c r="X803" s="219">
        <f t="shared" si="88"/>
        <v>28</v>
      </c>
    </row>
    <row r="804" spans="2:24" x14ac:dyDescent="0.25">
      <c r="B804" s="174" t="s">
        <v>2152</v>
      </c>
      <c r="F804" s="174" t="s">
        <v>2164</v>
      </c>
      <c r="G804" s="204">
        <v>41131</v>
      </c>
      <c r="H804" s="176">
        <v>10</v>
      </c>
      <c r="I804" s="176">
        <v>8</v>
      </c>
      <c r="J804" s="175">
        <v>2012</v>
      </c>
      <c r="K804" s="210" t="s">
        <v>30</v>
      </c>
      <c r="L804" s="210" t="s">
        <v>2149</v>
      </c>
      <c r="M804" s="210" t="s">
        <v>649</v>
      </c>
      <c r="N804" s="173">
        <v>1511.9991</v>
      </c>
      <c r="Q804" s="205">
        <v>10</v>
      </c>
      <c r="R804" s="207">
        <f t="shared" si="85"/>
        <v>12.599992499999999</v>
      </c>
      <c r="S804" s="186">
        <f t="shared" si="86"/>
        <v>352.79978999999997</v>
      </c>
      <c r="T804" s="207">
        <f t="shared" si="87"/>
        <v>1159.19931</v>
      </c>
      <c r="U804" s="205">
        <v>17317</v>
      </c>
      <c r="X804" s="219">
        <f t="shared" si="88"/>
        <v>28</v>
      </c>
    </row>
    <row r="805" spans="2:24" x14ac:dyDescent="0.25">
      <c r="B805" s="174" t="s">
        <v>2152</v>
      </c>
      <c r="F805" s="174" t="s">
        <v>2164</v>
      </c>
      <c r="G805" s="204">
        <v>41131</v>
      </c>
      <c r="H805" s="176">
        <v>10</v>
      </c>
      <c r="I805" s="176">
        <v>8</v>
      </c>
      <c r="J805" s="175">
        <v>2012</v>
      </c>
      <c r="K805" s="210" t="s">
        <v>30</v>
      </c>
      <c r="L805" s="210" t="s">
        <v>2149</v>
      </c>
      <c r="M805" s="210" t="s">
        <v>649</v>
      </c>
      <c r="N805" s="173">
        <v>1511.9991</v>
      </c>
      <c r="Q805" s="205">
        <v>10</v>
      </c>
      <c r="R805" s="207">
        <f t="shared" si="85"/>
        <v>12.599992499999999</v>
      </c>
      <c r="S805" s="186">
        <f t="shared" si="86"/>
        <v>352.79978999999997</v>
      </c>
      <c r="T805" s="207">
        <f t="shared" si="87"/>
        <v>1159.19931</v>
      </c>
      <c r="U805" s="205">
        <v>17317</v>
      </c>
      <c r="X805" s="219">
        <f t="shared" si="88"/>
        <v>28</v>
      </c>
    </row>
    <row r="806" spans="2:24" x14ac:dyDescent="0.25">
      <c r="B806" s="174" t="s">
        <v>2152</v>
      </c>
      <c r="F806" s="174" t="s">
        <v>2164</v>
      </c>
      <c r="G806" s="204">
        <v>41131</v>
      </c>
      <c r="H806" s="176">
        <v>10</v>
      </c>
      <c r="I806" s="176">
        <v>8</v>
      </c>
      <c r="J806" s="175">
        <v>2012</v>
      </c>
      <c r="K806" s="210" t="s">
        <v>30</v>
      </c>
      <c r="L806" s="210" t="s">
        <v>2149</v>
      </c>
      <c r="M806" s="210" t="s">
        <v>649</v>
      </c>
      <c r="N806" s="173">
        <v>1511.9991</v>
      </c>
      <c r="Q806" s="205">
        <v>10</v>
      </c>
      <c r="R806" s="207">
        <f t="shared" si="85"/>
        <v>12.599992499999999</v>
      </c>
      <c r="S806" s="186">
        <f t="shared" si="86"/>
        <v>352.79978999999997</v>
      </c>
      <c r="T806" s="207">
        <f t="shared" si="87"/>
        <v>1159.19931</v>
      </c>
      <c r="U806" s="205">
        <v>17317</v>
      </c>
      <c r="X806" s="219">
        <f t="shared" si="88"/>
        <v>28</v>
      </c>
    </row>
    <row r="807" spans="2:24" x14ac:dyDescent="0.25">
      <c r="B807" s="174" t="s">
        <v>2152</v>
      </c>
      <c r="F807" s="174" t="s">
        <v>2164</v>
      </c>
      <c r="G807" s="204">
        <v>41131</v>
      </c>
      <c r="H807" s="176">
        <v>10</v>
      </c>
      <c r="I807" s="176">
        <v>8</v>
      </c>
      <c r="J807" s="175">
        <v>2012</v>
      </c>
      <c r="K807" s="210" t="s">
        <v>30</v>
      </c>
      <c r="L807" s="210" t="s">
        <v>2149</v>
      </c>
      <c r="M807" s="210" t="s">
        <v>649</v>
      </c>
      <c r="N807" s="173">
        <v>1511.9991</v>
      </c>
      <c r="Q807" s="205">
        <v>10</v>
      </c>
      <c r="R807" s="207">
        <f t="shared" si="85"/>
        <v>12.599992499999999</v>
      </c>
      <c r="S807" s="186">
        <f t="shared" si="86"/>
        <v>352.79978999999997</v>
      </c>
      <c r="T807" s="207">
        <f t="shared" si="87"/>
        <v>1159.19931</v>
      </c>
      <c r="U807" s="205">
        <v>17317</v>
      </c>
      <c r="X807" s="219">
        <f t="shared" si="88"/>
        <v>28</v>
      </c>
    </row>
    <row r="808" spans="2:24" x14ac:dyDescent="0.25">
      <c r="B808" s="174" t="s">
        <v>2152</v>
      </c>
      <c r="F808" s="174" t="s">
        <v>2164</v>
      </c>
      <c r="G808" s="204">
        <v>41131</v>
      </c>
      <c r="H808" s="176">
        <v>10</v>
      </c>
      <c r="I808" s="176">
        <v>8</v>
      </c>
      <c r="J808" s="175">
        <v>2012</v>
      </c>
      <c r="K808" s="210" t="s">
        <v>30</v>
      </c>
      <c r="L808" s="210" t="s">
        <v>2149</v>
      </c>
      <c r="M808" s="210" t="s">
        <v>649</v>
      </c>
      <c r="N808" s="173">
        <v>1511.9991</v>
      </c>
      <c r="Q808" s="205">
        <v>10</v>
      </c>
      <c r="R808" s="207">
        <f t="shared" si="85"/>
        <v>12.599992499999999</v>
      </c>
      <c r="S808" s="186">
        <f t="shared" si="86"/>
        <v>352.79978999999997</v>
      </c>
      <c r="T808" s="207">
        <f t="shared" si="87"/>
        <v>1159.19931</v>
      </c>
      <c r="U808" s="205">
        <v>17317</v>
      </c>
      <c r="X808" s="219">
        <f t="shared" si="88"/>
        <v>28</v>
      </c>
    </row>
    <row r="809" spans="2:24" x14ac:dyDescent="0.25">
      <c r="B809" s="174" t="s">
        <v>2152</v>
      </c>
      <c r="F809" s="174" t="s">
        <v>2164</v>
      </c>
      <c r="G809" s="204">
        <v>41131</v>
      </c>
      <c r="H809" s="176">
        <v>10</v>
      </c>
      <c r="I809" s="176">
        <v>8</v>
      </c>
      <c r="J809" s="175">
        <v>2012</v>
      </c>
      <c r="K809" s="210" t="s">
        <v>30</v>
      </c>
      <c r="L809" s="210" t="s">
        <v>2149</v>
      </c>
      <c r="M809" s="210" t="s">
        <v>649</v>
      </c>
      <c r="N809" s="173">
        <v>1511.9991</v>
      </c>
      <c r="Q809" s="205">
        <v>10</v>
      </c>
      <c r="R809" s="207">
        <f t="shared" si="85"/>
        <v>12.599992499999999</v>
      </c>
      <c r="S809" s="186">
        <f t="shared" si="86"/>
        <v>352.79978999999997</v>
      </c>
      <c r="T809" s="207">
        <f t="shared" si="87"/>
        <v>1159.19931</v>
      </c>
      <c r="U809" s="205">
        <v>17317</v>
      </c>
      <c r="X809" s="219">
        <f t="shared" si="88"/>
        <v>28</v>
      </c>
    </row>
    <row r="810" spans="2:24" x14ac:dyDescent="0.25">
      <c r="B810" s="174" t="s">
        <v>2152</v>
      </c>
      <c r="F810" s="174" t="s">
        <v>2164</v>
      </c>
      <c r="G810" s="204">
        <v>41131</v>
      </c>
      <c r="H810" s="176">
        <v>10</v>
      </c>
      <c r="I810" s="176">
        <v>8</v>
      </c>
      <c r="J810" s="175">
        <v>2012</v>
      </c>
      <c r="K810" s="210" t="s">
        <v>30</v>
      </c>
      <c r="L810" s="210" t="s">
        <v>2149</v>
      </c>
      <c r="M810" s="210" t="s">
        <v>649</v>
      </c>
      <c r="N810" s="173">
        <v>1511.9991</v>
      </c>
      <c r="Q810" s="205">
        <v>10</v>
      </c>
      <c r="R810" s="207">
        <f t="shared" si="85"/>
        <v>12.599992499999999</v>
      </c>
      <c r="S810" s="186">
        <f t="shared" si="86"/>
        <v>352.79978999999997</v>
      </c>
      <c r="T810" s="207">
        <f t="shared" si="87"/>
        <v>1159.19931</v>
      </c>
      <c r="U810" s="205">
        <v>17317</v>
      </c>
      <c r="X810" s="219">
        <f t="shared" si="88"/>
        <v>28</v>
      </c>
    </row>
    <row r="811" spans="2:24" x14ac:dyDescent="0.25">
      <c r="B811" s="174" t="s">
        <v>2152</v>
      </c>
      <c r="F811" s="174" t="s">
        <v>2164</v>
      </c>
      <c r="G811" s="204">
        <v>41131</v>
      </c>
      <c r="H811" s="176">
        <v>10</v>
      </c>
      <c r="I811" s="176">
        <v>8</v>
      </c>
      <c r="J811" s="175">
        <v>2012</v>
      </c>
      <c r="K811" s="210" t="s">
        <v>30</v>
      </c>
      <c r="L811" s="210" t="s">
        <v>2149</v>
      </c>
      <c r="M811" s="210" t="s">
        <v>649</v>
      </c>
      <c r="N811" s="173">
        <v>1511.9991</v>
      </c>
      <c r="Q811" s="205">
        <v>10</v>
      </c>
      <c r="R811" s="207">
        <f t="shared" si="85"/>
        <v>12.599992499999999</v>
      </c>
      <c r="S811" s="186">
        <f t="shared" si="86"/>
        <v>352.79978999999997</v>
      </c>
      <c r="T811" s="207">
        <f t="shared" si="87"/>
        <v>1159.19931</v>
      </c>
      <c r="U811" s="205">
        <v>17317</v>
      </c>
      <c r="X811" s="219">
        <f t="shared" si="88"/>
        <v>28</v>
      </c>
    </row>
    <row r="812" spans="2:24" x14ac:dyDescent="0.25">
      <c r="B812" s="174" t="s">
        <v>2152</v>
      </c>
      <c r="F812" s="174" t="s">
        <v>2164</v>
      </c>
      <c r="G812" s="204">
        <v>41131</v>
      </c>
      <c r="H812" s="176">
        <v>10</v>
      </c>
      <c r="I812" s="176">
        <v>8</v>
      </c>
      <c r="J812" s="175">
        <v>2012</v>
      </c>
      <c r="K812" s="210" t="s">
        <v>30</v>
      </c>
      <c r="L812" s="210" t="s">
        <v>2149</v>
      </c>
      <c r="M812" s="210" t="s">
        <v>649</v>
      </c>
      <c r="N812" s="173">
        <v>1511.9991</v>
      </c>
      <c r="Q812" s="205">
        <v>10</v>
      </c>
      <c r="R812" s="207">
        <f t="shared" si="85"/>
        <v>12.599992499999999</v>
      </c>
      <c r="S812" s="186">
        <f t="shared" si="86"/>
        <v>352.79978999999997</v>
      </c>
      <c r="T812" s="207">
        <f t="shared" si="87"/>
        <v>1159.19931</v>
      </c>
      <c r="U812" s="205">
        <v>17317</v>
      </c>
      <c r="X812" s="219">
        <f t="shared" si="88"/>
        <v>28</v>
      </c>
    </row>
    <row r="813" spans="2:24" x14ac:dyDescent="0.25">
      <c r="B813" s="174" t="s">
        <v>2152</v>
      </c>
      <c r="F813" s="174" t="s">
        <v>2164</v>
      </c>
      <c r="G813" s="204">
        <v>41131</v>
      </c>
      <c r="H813" s="176">
        <v>10</v>
      </c>
      <c r="I813" s="176">
        <v>8</v>
      </c>
      <c r="J813" s="175">
        <v>2012</v>
      </c>
      <c r="K813" s="210" t="s">
        <v>30</v>
      </c>
      <c r="L813" s="210" t="s">
        <v>2149</v>
      </c>
      <c r="M813" s="210" t="s">
        <v>649</v>
      </c>
      <c r="N813" s="173">
        <v>1511.9991</v>
      </c>
      <c r="Q813" s="205">
        <v>10</v>
      </c>
      <c r="R813" s="207">
        <f t="shared" si="85"/>
        <v>12.599992499999999</v>
      </c>
      <c r="S813" s="186">
        <f t="shared" si="86"/>
        <v>352.79978999999997</v>
      </c>
      <c r="T813" s="207">
        <f t="shared" si="87"/>
        <v>1159.19931</v>
      </c>
      <c r="U813" s="205">
        <v>17317</v>
      </c>
      <c r="X813" s="219">
        <f t="shared" si="88"/>
        <v>28</v>
      </c>
    </row>
    <row r="814" spans="2:24" x14ac:dyDescent="0.25">
      <c r="B814" s="174" t="s">
        <v>2152</v>
      </c>
      <c r="F814" s="174" t="s">
        <v>2164</v>
      </c>
      <c r="G814" s="204">
        <v>41131</v>
      </c>
      <c r="H814" s="176">
        <v>10</v>
      </c>
      <c r="I814" s="176">
        <v>8</v>
      </c>
      <c r="J814" s="175">
        <v>2012</v>
      </c>
      <c r="K814" s="210" t="s">
        <v>30</v>
      </c>
      <c r="L814" s="210" t="s">
        <v>2149</v>
      </c>
      <c r="M814" s="210" t="s">
        <v>649</v>
      </c>
      <c r="N814" s="173">
        <v>1511.9991</v>
      </c>
      <c r="Q814" s="205">
        <v>10</v>
      </c>
      <c r="R814" s="207">
        <f t="shared" si="85"/>
        <v>12.599992499999999</v>
      </c>
      <c r="S814" s="186">
        <f t="shared" si="86"/>
        <v>352.79978999999997</v>
      </c>
      <c r="T814" s="207">
        <f t="shared" si="87"/>
        <v>1159.19931</v>
      </c>
      <c r="U814" s="205">
        <v>17317</v>
      </c>
      <c r="X814" s="219">
        <f t="shared" si="88"/>
        <v>28</v>
      </c>
    </row>
    <row r="815" spans="2:24" x14ac:dyDescent="0.25">
      <c r="B815" s="174" t="s">
        <v>2152</v>
      </c>
      <c r="F815" s="174" t="s">
        <v>2164</v>
      </c>
      <c r="G815" s="204">
        <v>41131</v>
      </c>
      <c r="H815" s="176">
        <v>10</v>
      </c>
      <c r="I815" s="176">
        <v>8</v>
      </c>
      <c r="J815" s="175">
        <v>2012</v>
      </c>
      <c r="K815" s="210" t="s">
        <v>30</v>
      </c>
      <c r="L815" s="210" t="s">
        <v>2149</v>
      </c>
      <c r="M815" s="210" t="s">
        <v>649</v>
      </c>
      <c r="N815" s="173">
        <v>1511.9991</v>
      </c>
      <c r="Q815" s="205">
        <v>10</v>
      </c>
      <c r="R815" s="207">
        <f t="shared" si="85"/>
        <v>12.599992499999999</v>
      </c>
      <c r="S815" s="186">
        <f t="shared" si="86"/>
        <v>352.79978999999997</v>
      </c>
      <c r="T815" s="207">
        <f t="shared" si="87"/>
        <v>1159.19931</v>
      </c>
      <c r="U815" s="205">
        <v>17317</v>
      </c>
      <c r="X815" s="219">
        <f t="shared" si="88"/>
        <v>28</v>
      </c>
    </row>
    <row r="816" spans="2:24" x14ac:dyDescent="0.25">
      <c r="B816" s="174" t="s">
        <v>2152</v>
      </c>
      <c r="F816" s="174" t="s">
        <v>2164</v>
      </c>
      <c r="G816" s="204">
        <v>41131</v>
      </c>
      <c r="H816" s="176">
        <v>10</v>
      </c>
      <c r="I816" s="176">
        <v>8</v>
      </c>
      <c r="J816" s="175">
        <v>2012</v>
      </c>
      <c r="K816" s="210" t="s">
        <v>30</v>
      </c>
      <c r="L816" s="210" t="s">
        <v>2149</v>
      </c>
      <c r="M816" s="210" t="s">
        <v>649</v>
      </c>
      <c r="N816" s="173">
        <v>1511.9991</v>
      </c>
      <c r="Q816" s="205">
        <v>10</v>
      </c>
      <c r="R816" s="207">
        <f t="shared" ref="R816:R845" si="89">(N816/Q816)/12</f>
        <v>12.599992499999999</v>
      </c>
      <c r="S816" s="186">
        <f t="shared" ref="S816:S845" si="90">X816*R816</f>
        <v>352.79978999999997</v>
      </c>
      <c r="T816" s="207">
        <f t="shared" ref="T816:T845" si="91">N816-S816</f>
        <v>1159.19931</v>
      </c>
      <c r="U816" s="205">
        <v>17317</v>
      </c>
      <c r="X816" s="219">
        <f t="shared" ref="X816:X845" si="92">IF((DATEDIF(G816,X$4,"m"))&gt;=120,120,(DATEDIF(G816,X$4,"m")))</f>
        <v>28</v>
      </c>
    </row>
    <row r="817" spans="2:24" x14ac:dyDescent="0.25">
      <c r="B817" s="174" t="s">
        <v>2152</v>
      </c>
      <c r="F817" s="174" t="s">
        <v>2164</v>
      </c>
      <c r="G817" s="204">
        <v>41131</v>
      </c>
      <c r="H817" s="176">
        <v>10</v>
      </c>
      <c r="I817" s="176">
        <v>8</v>
      </c>
      <c r="J817" s="175">
        <v>2012</v>
      </c>
      <c r="K817" s="210" t="s">
        <v>30</v>
      </c>
      <c r="L817" s="210" t="s">
        <v>2149</v>
      </c>
      <c r="M817" s="210" t="s">
        <v>649</v>
      </c>
      <c r="N817" s="173">
        <v>1511.9991</v>
      </c>
      <c r="Q817" s="205">
        <v>10</v>
      </c>
      <c r="R817" s="207">
        <f t="shared" si="89"/>
        <v>12.599992499999999</v>
      </c>
      <c r="S817" s="186">
        <f t="shared" si="90"/>
        <v>352.79978999999997</v>
      </c>
      <c r="T817" s="207">
        <f t="shared" si="91"/>
        <v>1159.19931</v>
      </c>
      <c r="U817" s="205">
        <v>17317</v>
      </c>
      <c r="X817" s="219">
        <f t="shared" si="92"/>
        <v>28</v>
      </c>
    </row>
    <row r="818" spans="2:24" x14ac:dyDescent="0.25">
      <c r="B818" s="174" t="s">
        <v>2152</v>
      </c>
      <c r="F818" s="174" t="s">
        <v>2164</v>
      </c>
      <c r="G818" s="204">
        <v>41131</v>
      </c>
      <c r="H818" s="176">
        <v>10</v>
      </c>
      <c r="I818" s="176">
        <v>8</v>
      </c>
      <c r="J818" s="175">
        <v>2012</v>
      </c>
      <c r="K818" s="210" t="s">
        <v>30</v>
      </c>
      <c r="L818" s="210" t="s">
        <v>2149</v>
      </c>
      <c r="M818" s="210" t="s">
        <v>649</v>
      </c>
      <c r="N818" s="173">
        <v>1511.9991</v>
      </c>
      <c r="Q818" s="205">
        <v>10</v>
      </c>
      <c r="R818" s="207">
        <f t="shared" si="89"/>
        <v>12.599992499999999</v>
      </c>
      <c r="S818" s="186">
        <f t="shared" si="90"/>
        <v>352.79978999999997</v>
      </c>
      <c r="T818" s="207">
        <f t="shared" si="91"/>
        <v>1159.19931</v>
      </c>
      <c r="U818" s="205">
        <v>17317</v>
      </c>
      <c r="X818" s="219">
        <f t="shared" si="92"/>
        <v>28</v>
      </c>
    </row>
    <row r="819" spans="2:24" x14ac:dyDescent="0.25">
      <c r="B819" s="174" t="s">
        <v>2152</v>
      </c>
      <c r="F819" s="174" t="s">
        <v>2164</v>
      </c>
      <c r="G819" s="204">
        <v>41131</v>
      </c>
      <c r="H819" s="176">
        <v>10</v>
      </c>
      <c r="I819" s="176">
        <v>8</v>
      </c>
      <c r="J819" s="175">
        <v>2012</v>
      </c>
      <c r="K819" s="210" t="s">
        <v>30</v>
      </c>
      <c r="L819" s="210" t="s">
        <v>2149</v>
      </c>
      <c r="M819" s="210" t="s">
        <v>649</v>
      </c>
      <c r="N819" s="173">
        <v>1511.9991</v>
      </c>
      <c r="Q819" s="205">
        <v>10</v>
      </c>
      <c r="R819" s="207">
        <f t="shared" si="89"/>
        <v>12.599992499999999</v>
      </c>
      <c r="S819" s="186">
        <f t="shared" si="90"/>
        <v>352.79978999999997</v>
      </c>
      <c r="T819" s="207">
        <f t="shared" si="91"/>
        <v>1159.19931</v>
      </c>
      <c r="U819" s="205">
        <v>17317</v>
      </c>
      <c r="X819" s="219">
        <f t="shared" si="92"/>
        <v>28</v>
      </c>
    </row>
    <row r="820" spans="2:24" x14ac:dyDescent="0.25">
      <c r="B820" s="174" t="s">
        <v>2153</v>
      </c>
      <c r="F820" s="174" t="s">
        <v>2164</v>
      </c>
      <c r="G820" s="204">
        <v>41131</v>
      </c>
      <c r="H820" s="176">
        <v>10</v>
      </c>
      <c r="I820" s="176">
        <v>8</v>
      </c>
      <c r="J820" s="175">
        <v>2012</v>
      </c>
      <c r="K820" s="210" t="s">
        <v>30</v>
      </c>
      <c r="L820" s="210" t="s">
        <v>2149</v>
      </c>
      <c r="M820" s="210" t="s">
        <v>649</v>
      </c>
      <c r="N820" s="173">
        <v>3509.9989920000003</v>
      </c>
      <c r="Q820" s="205">
        <v>10</v>
      </c>
      <c r="R820" s="207">
        <f t="shared" si="89"/>
        <v>29.249991600000001</v>
      </c>
      <c r="S820" s="186">
        <f t="shared" si="90"/>
        <v>818.99976480000009</v>
      </c>
      <c r="T820" s="207">
        <f t="shared" si="91"/>
        <v>2690.9992272</v>
      </c>
      <c r="U820" s="205">
        <v>17317</v>
      </c>
      <c r="X820" s="219">
        <f t="shared" si="92"/>
        <v>28</v>
      </c>
    </row>
    <row r="821" spans="2:24" x14ac:dyDescent="0.25">
      <c r="B821" s="174" t="s">
        <v>2153</v>
      </c>
      <c r="F821" s="174" t="s">
        <v>2164</v>
      </c>
      <c r="G821" s="204">
        <v>41131</v>
      </c>
      <c r="H821" s="176">
        <v>10</v>
      </c>
      <c r="I821" s="176">
        <v>8</v>
      </c>
      <c r="J821" s="175">
        <v>2012</v>
      </c>
      <c r="K821" s="210" t="s">
        <v>30</v>
      </c>
      <c r="L821" s="210" t="s">
        <v>2149</v>
      </c>
      <c r="M821" s="210" t="s">
        <v>649</v>
      </c>
      <c r="N821" s="173">
        <v>3509.9989920000003</v>
      </c>
      <c r="Q821" s="205">
        <v>10</v>
      </c>
      <c r="R821" s="207">
        <f t="shared" si="89"/>
        <v>29.249991600000001</v>
      </c>
      <c r="S821" s="186">
        <f t="shared" si="90"/>
        <v>818.99976480000009</v>
      </c>
      <c r="T821" s="207">
        <f t="shared" si="91"/>
        <v>2690.9992272</v>
      </c>
      <c r="U821" s="205">
        <v>17317</v>
      </c>
      <c r="X821" s="219">
        <f t="shared" si="92"/>
        <v>28</v>
      </c>
    </row>
    <row r="822" spans="2:24" x14ac:dyDescent="0.25">
      <c r="B822" s="174" t="s">
        <v>2153</v>
      </c>
      <c r="F822" s="174" t="s">
        <v>2164</v>
      </c>
      <c r="G822" s="204">
        <v>41131</v>
      </c>
      <c r="H822" s="176">
        <v>10</v>
      </c>
      <c r="I822" s="176">
        <v>8</v>
      </c>
      <c r="J822" s="175">
        <v>2012</v>
      </c>
      <c r="K822" s="210" t="s">
        <v>30</v>
      </c>
      <c r="L822" s="210" t="s">
        <v>2149</v>
      </c>
      <c r="M822" s="210" t="s">
        <v>649</v>
      </c>
      <c r="N822" s="173">
        <v>3509.9989920000003</v>
      </c>
      <c r="Q822" s="205">
        <v>10</v>
      </c>
      <c r="R822" s="207">
        <f t="shared" si="89"/>
        <v>29.249991600000001</v>
      </c>
      <c r="S822" s="186">
        <f t="shared" si="90"/>
        <v>818.99976480000009</v>
      </c>
      <c r="T822" s="207">
        <f t="shared" si="91"/>
        <v>2690.9992272</v>
      </c>
      <c r="U822" s="205">
        <v>17317</v>
      </c>
      <c r="X822" s="219">
        <f t="shared" si="92"/>
        <v>28</v>
      </c>
    </row>
    <row r="823" spans="2:24" x14ac:dyDescent="0.25">
      <c r="B823" s="174" t="s">
        <v>2153</v>
      </c>
      <c r="F823" s="174" t="s">
        <v>2164</v>
      </c>
      <c r="G823" s="204">
        <v>41131</v>
      </c>
      <c r="H823" s="176">
        <v>10</v>
      </c>
      <c r="I823" s="176">
        <v>8</v>
      </c>
      <c r="J823" s="175">
        <v>2012</v>
      </c>
      <c r="K823" s="210" t="s">
        <v>30</v>
      </c>
      <c r="L823" s="210" t="s">
        <v>2149</v>
      </c>
      <c r="M823" s="210" t="s">
        <v>649</v>
      </c>
      <c r="N823" s="173">
        <v>3509.9989920000003</v>
      </c>
      <c r="Q823" s="205">
        <v>10</v>
      </c>
      <c r="R823" s="207">
        <f t="shared" si="89"/>
        <v>29.249991600000001</v>
      </c>
      <c r="S823" s="186">
        <f t="shared" si="90"/>
        <v>818.99976480000009</v>
      </c>
      <c r="T823" s="207">
        <f t="shared" si="91"/>
        <v>2690.9992272</v>
      </c>
      <c r="U823" s="205">
        <v>17317</v>
      </c>
      <c r="X823" s="219">
        <f t="shared" si="92"/>
        <v>28</v>
      </c>
    </row>
    <row r="824" spans="2:24" x14ac:dyDescent="0.25">
      <c r="B824" s="174" t="s">
        <v>2153</v>
      </c>
      <c r="F824" s="174" t="s">
        <v>2164</v>
      </c>
      <c r="G824" s="204">
        <v>41131</v>
      </c>
      <c r="H824" s="176">
        <v>10</v>
      </c>
      <c r="I824" s="176">
        <v>8</v>
      </c>
      <c r="J824" s="175">
        <v>2012</v>
      </c>
      <c r="K824" s="210" t="s">
        <v>30</v>
      </c>
      <c r="L824" s="210" t="s">
        <v>2149</v>
      </c>
      <c r="M824" s="210" t="s">
        <v>649</v>
      </c>
      <c r="N824" s="173">
        <v>3509.9989920000003</v>
      </c>
      <c r="Q824" s="205">
        <v>10</v>
      </c>
      <c r="R824" s="207">
        <f t="shared" si="89"/>
        <v>29.249991600000001</v>
      </c>
      <c r="S824" s="186">
        <f t="shared" si="90"/>
        <v>818.99976480000009</v>
      </c>
      <c r="T824" s="207">
        <f t="shared" si="91"/>
        <v>2690.9992272</v>
      </c>
      <c r="U824" s="205">
        <v>17317</v>
      </c>
      <c r="X824" s="219">
        <f t="shared" si="92"/>
        <v>28</v>
      </c>
    </row>
    <row r="825" spans="2:24" x14ac:dyDescent="0.25">
      <c r="B825" s="174" t="s">
        <v>2153</v>
      </c>
      <c r="F825" s="174" t="s">
        <v>2164</v>
      </c>
      <c r="G825" s="204">
        <v>41131</v>
      </c>
      <c r="H825" s="176">
        <v>10</v>
      </c>
      <c r="I825" s="176">
        <v>8</v>
      </c>
      <c r="J825" s="175">
        <v>2012</v>
      </c>
      <c r="K825" s="210" t="s">
        <v>30</v>
      </c>
      <c r="L825" s="210" t="s">
        <v>2149</v>
      </c>
      <c r="M825" s="210" t="s">
        <v>649</v>
      </c>
      <c r="N825" s="173">
        <v>3509.9989920000003</v>
      </c>
      <c r="Q825" s="205">
        <v>10</v>
      </c>
      <c r="R825" s="207">
        <f t="shared" si="89"/>
        <v>29.249991600000001</v>
      </c>
      <c r="S825" s="186">
        <f t="shared" si="90"/>
        <v>818.99976480000009</v>
      </c>
      <c r="T825" s="207">
        <f t="shared" si="91"/>
        <v>2690.9992272</v>
      </c>
      <c r="U825" s="205">
        <v>17317</v>
      </c>
      <c r="X825" s="219">
        <f t="shared" si="92"/>
        <v>28</v>
      </c>
    </row>
    <row r="826" spans="2:24" x14ac:dyDescent="0.25">
      <c r="B826" s="174" t="s">
        <v>2153</v>
      </c>
      <c r="F826" s="174" t="s">
        <v>2164</v>
      </c>
      <c r="G826" s="204">
        <v>41131</v>
      </c>
      <c r="H826" s="176">
        <v>10</v>
      </c>
      <c r="I826" s="176">
        <v>8</v>
      </c>
      <c r="J826" s="175">
        <v>2012</v>
      </c>
      <c r="K826" s="210" t="s">
        <v>30</v>
      </c>
      <c r="L826" s="210" t="s">
        <v>2149</v>
      </c>
      <c r="M826" s="210" t="s">
        <v>649</v>
      </c>
      <c r="N826" s="173">
        <v>3509.9989920000003</v>
      </c>
      <c r="Q826" s="205">
        <v>10</v>
      </c>
      <c r="R826" s="207">
        <f t="shared" si="89"/>
        <v>29.249991600000001</v>
      </c>
      <c r="S826" s="186">
        <f t="shared" si="90"/>
        <v>818.99976480000009</v>
      </c>
      <c r="T826" s="207">
        <f t="shared" si="91"/>
        <v>2690.9992272</v>
      </c>
      <c r="U826" s="205">
        <v>17317</v>
      </c>
      <c r="X826" s="219">
        <f t="shared" si="92"/>
        <v>28</v>
      </c>
    </row>
    <row r="827" spans="2:24" x14ac:dyDescent="0.25">
      <c r="B827" s="174" t="s">
        <v>2153</v>
      </c>
      <c r="F827" s="174" t="s">
        <v>2164</v>
      </c>
      <c r="G827" s="204">
        <v>41131</v>
      </c>
      <c r="H827" s="176">
        <v>10</v>
      </c>
      <c r="I827" s="176">
        <v>8</v>
      </c>
      <c r="J827" s="175">
        <v>2012</v>
      </c>
      <c r="K827" s="210" t="s">
        <v>30</v>
      </c>
      <c r="L827" s="210" t="s">
        <v>2149</v>
      </c>
      <c r="M827" s="210" t="s">
        <v>649</v>
      </c>
      <c r="N827" s="173">
        <v>3509.9989920000003</v>
      </c>
      <c r="Q827" s="205">
        <v>10</v>
      </c>
      <c r="R827" s="207">
        <f t="shared" si="89"/>
        <v>29.249991600000001</v>
      </c>
      <c r="S827" s="186">
        <f t="shared" si="90"/>
        <v>818.99976480000009</v>
      </c>
      <c r="T827" s="207">
        <f t="shared" si="91"/>
        <v>2690.9992272</v>
      </c>
      <c r="U827" s="205">
        <v>17317</v>
      </c>
      <c r="X827" s="219">
        <f t="shared" si="92"/>
        <v>28</v>
      </c>
    </row>
    <row r="828" spans="2:24" x14ac:dyDescent="0.25">
      <c r="B828" s="174" t="s">
        <v>2153</v>
      </c>
      <c r="F828" s="174" t="s">
        <v>2164</v>
      </c>
      <c r="G828" s="204">
        <v>41131</v>
      </c>
      <c r="H828" s="176">
        <v>10</v>
      </c>
      <c r="I828" s="176">
        <v>8</v>
      </c>
      <c r="J828" s="175">
        <v>2012</v>
      </c>
      <c r="K828" s="210" t="s">
        <v>30</v>
      </c>
      <c r="L828" s="210" t="s">
        <v>2149</v>
      </c>
      <c r="M828" s="210" t="s">
        <v>649</v>
      </c>
      <c r="N828" s="173">
        <v>3509.9989920000003</v>
      </c>
      <c r="Q828" s="205">
        <v>10</v>
      </c>
      <c r="R828" s="207">
        <f t="shared" si="89"/>
        <v>29.249991600000001</v>
      </c>
      <c r="S828" s="186">
        <f t="shared" si="90"/>
        <v>818.99976480000009</v>
      </c>
      <c r="T828" s="207">
        <f t="shared" si="91"/>
        <v>2690.9992272</v>
      </c>
      <c r="U828" s="205">
        <v>17317</v>
      </c>
      <c r="X828" s="219">
        <f t="shared" si="92"/>
        <v>28</v>
      </c>
    </row>
    <row r="829" spans="2:24" x14ac:dyDescent="0.25">
      <c r="B829" s="174" t="s">
        <v>2153</v>
      </c>
      <c r="F829" s="174" t="s">
        <v>2164</v>
      </c>
      <c r="G829" s="204">
        <v>41131</v>
      </c>
      <c r="H829" s="176">
        <v>10</v>
      </c>
      <c r="I829" s="176">
        <v>8</v>
      </c>
      <c r="J829" s="175">
        <v>2012</v>
      </c>
      <c r="K829" s="210" t="s">
        <v>30</v>
      </c>
      <c r="L829" s="210" t="s">
        <v>2149</v>
      </c>
      <c r="M829" s="210" t="s">
        <v>649</v>
      </c>
      <c r="N829" s="173">
        <v>3509.9989920000003</v>
      </c>
      <c r="Q829" s="205">
        <v>10</v>
      </c>
      <c r="R829" s="207">
        <f t="shared" si="89"/>
        <v>29.249991600000001</v>
      </c>
      <c r="S829" s="186">
        <f t="shared" si="90"/>
        <v>818.99976480000009</v>
      </c>
      <c r="T829" s="207">
        <f t="shared" si="91"/>
        <v>2690.9992272</v>
      </c>
      <c r="U829" s="205">
        <v>17317</v>
      </c>
      <c r="X829" s="219">
        <f t="shared" si="92"/>
        <v>28</v>
      </c>
    </row>
    <row r="830" spans="2:24" x14ac:dyDescent="0.25">
      <c r="B830" s="174" t="s">
        <v>2153</v>
      </c>
      <c r="F830" s="174" t="s">
        <v>2164</v>
      </c>
      <c r="G830" s="204">
        <v>41131</v>
      </c>
      <c r="H830" s="176">
        <v>10</v>
      </c>
      <c r="I830" s="176">
        <v>8</v>
      </c>
      <c r="J830" s="175">
        <v>2012</v>
      </c>
      <c r="K830" s="210" t="s">
        <v>30</v>
      </c>
      <c r="L830" s="210" t="s">
        <v>2149</v>
      </c>
      <c r="M830" s="210" t="s">
        <v>649</v>
      </c>
      <c r="N830" s="173">
        <v>3509.9989920000003</v>
      </c>
      <c r="Q830" s="205">
        <v>10</v>
      </c>
      <c r="R830" s="207">
        <f t="shared" si="89"/>
        <v>29.249991600000001</v>
      </c>
      <c r="S830" s="186">
        <f t="shared" si="90"/>
        <v>818.99976480000009</v>
      </c>
      <c r="T830" s="207">
        <f t="shared" si="91"/>
        <v>2690.9992272</v>
      </c>
      <c r="U830" s="205">
        <v>17317</v>
      </c>
      <c r="X830" s="219">
        <f t="shared" si="92"/>
        <v>28</v>
      </c>
    </row>
    <row r="831" spans="2:24" x14ac:dyDescent="0.25">
      <c r="B831" s="174" t="s">
        <v>2153</v>
      </c>
      <c r="F831" s="174" t="s">
        <v>2164</v>
      </c>
      <c r="G831" s="204">
        <v>41131</v>
      </c>
      <c r="H831" s="176">
        <v>10</v>
      </c>
      <c r="I831" s="176">
        <v>8</v>
      </c>
      <c r="J831" s="175">
        <v>2012</v>
      </c>
      <c r="K831" s="210" t="s">
        <v>30</v>
      </c>
      <c r="L831" s="210" t="s">
        <v>2149</v>
      </c>
      <c r="M831" s="210" t="s">
        <v>649</v>
      </c>
      <c r="N831" s="173">
        <v>3509.9989920000003</v>
      </c>
      <c r="Q831" s="205">
        <v>10</v>
      </c>
      <c r="R831" s="207">
        <f t="shared" si="89"/>
        <v>29.249991600000001</v>
      </c>
      <c r="S831" s="186">
        <f t="shared" si="90"/>
        <v>818.99976480000009</v>
      </c>
      <c r="T831" s="207">
        <f t="shared" si="91"/>
        <v>2690.9992272</v>
      </c>
      <c r="U831" s="205">
        <v>17317</v>
      </c>
      <c r="X831" s="219">
        <f t="shared" si="92"/>
        <v>28</v>
      </c>
    </row>
    <row r="832" spans="2:24" x14ac:dyDescent="0.25">
      <c r="B832" s="174" t="s">
        <v>2153</v>
      </c>
      <c r="F832" s="174" t="s">
        <v>2164</v>
      </c>
      <c r="G832" s="204">
        <v>41131</v>
      </c>
      <c r="H832" s="176">
        <v>10</v>
      </c>
      <c r="I832" s="176">
        <v>8</v>
      </c>
      <c r="J832" s="175">
        <v>2012</v>
      </c>
      <c r="K832" s="210" t="s">
        <v>30</v>
      </c>
      <c r="L832" s="210" t="s">
        <v>2149</v>
      </c>
      <c r="M832" s="210" t="s">
        <v>649</v>
      </c>
      <c r="N832" s="173">
        <v>3509.9989920000003</v>
      </c>
      <c r="Q832" s="205">
        <v>10</v>
      </c>
      <c r="R832" s="207">
        <f t="shared" si="89"/>
        <v>29.249991600000001</v>
      </c>
      <c r="S832" s="186">
        <f t="shared" si="90"/>
        <v>818.99976480000009</v>
      </c>
      <c r="T832" s="207">
        <f t="shared" si="91"/>
        <v>2690.9992272</v>
      </c>
      <c r="U832" s="205">
        <v>17317</v>
      </c>
      <c r="X832" s="219">
        <f t="shared" si="92"/>
        <v>28</v>
      </c>
    </row>
    <row r="833" spans="2:24" x14ac:dyDescent="0.25">
      <c r="B833" s="174" t="s">
        <v>2153</v>
      </c>
      <c r="F833" s="174" t="s">
        <v>2164</v>
      </c>
      <c r="G833" s="204">
        <v>41131</v>
      </c>
      <c r="H833" s="176">
        <v>10</v>
      </c>
      <c r="I833" s="176">
        <v>8</v>
      </c>
      <c r="J833" s="175">
        <v>2012</v>
      </c>
      <c r="K833" s="210" t="s">
        <v>30</v>
      </c>
      <c r="L833" s="210" t="s">
        <v>2149</v>
      </c>
      <c r="M833" s="210" t="s">
        <v>649</v>
      </c>
      <c r="N833" s="173">
        <f>3509.998992-0.09</f>
        <v>3509.9089919999997</v>
      </c>
      <c r="Q833" s="205">
        <v>10</v>
      </c>
      <c r="R833" s="207">
        <f t="shared" si="89"/>
        <v>29.249241599999994</v>
      </c>
      <c r="S833" s="186">
        <f t="shared" si="90"/>
        <v>818.97876479999979</v>
      </c>
      <c r="T833" s="207">
        <f t="shared" si="91"/>
        <v>2690.9302272</v>
      </c>
      <c r="U833" s="205">
        <v>17317</v>
      </c>
      <c r="X833" s="219">
        <f t="shared" si="92"/>
        <v>28</v>
      </c>
    </row>
    <row r="834" spans="2:24" x14ac:dyDescent="0.25">
      <c r="B834" s="174" t="s">
        <v>2166</v>
      </c>
      <c r="C834" s="174" t="s">
        <v>1699</v>
      </c>
      <c r="D834" s="174" t="s">
        <v>2167</v>
      </c>
      <c r="F834" s="174" t="s">
        <v>742</v>
      </c>
      <c r="G834" s="204">
        <v>41131</v>
      </c>
      <c r="H834" s="176">
        <v>10</v>
      </c>
      <c r="I834" s="176">
        <v>8</v>
      </c>
      <c r="J834" s="175">
        <v>2012</v>
      </c>
      <c r="K834" s="210" t="s">
        <v>30</v>
      </c>
      <c r="L834" s="210" t="s">
        <v>2165</v>
      </c>
      <c r="M834" s="210" t="s">
        <v>649</v>
      </c>
      <c r="N834" s="173">
        <f>4284*1.16</f>
        <v>4969.4399999999996</v>
      </c>
      <c r="Q834" s="205">
        <v>10</v>
      </c>
      <c r="R834" s="207">
        <f t="shared" si="89"/>
        <v>41.411999999999999</v>
      </c>
      <c r="S834" s="186">
        <f t="shared" si="90"/>
        <v>1159.5360000000001</v>
      </c>
      <c r="T834" s="207">
        <f t="shared" si="91"/>
        <v>3809.9039999999995</v>
      </c>
      <c r="U834" s="205">
        <v>17315</v>
      </c>
      <c r="X834" s="219">
        <f t="shared" si="92"/>
        <v>28</v>
      </c>
    </row>
    <row r="835" spans="2:24" x14ac:dyDescent="0.25">
      <c r="B835" s="174" t="s">
        <v>2166</v>
      </c>
      <c r="C835" s="174" t="s">
        <v>1699</v>
      </c>
      <c r="D835" s="174" t="s">
        <v>2167</v>
      </c>
      <c r="F835" s="174" t="s">
        <v>742</v>
      </c>
      <c r="G835" s="204">
        <v>41131</v>
      </c>
      <c r="H835" s="176">
        <v>10</v>
      </c>
      <c r="I835" s="176">
        <v>8</v>
      </c>
      <c r="J835" s="175">
        <v>2012</v>
      </c>
      <c r="K835" s="210" t="s">
        <v>30</v>
      </c>
      <c r="L835" s="210" t="s">
        <v>2165</v>
      </c>
      <c r="M835" s="210" t="s">
        <v>649</v>
      </c>
      <c r="N835" s="173">
        <f>4284*1.16</f>
        <v>4969.4399999999996</v>
      </c>
      <c r="Q835" s="205">
        <v>10</v>
      </c>
      <c r="R835" s="207">
        <f t="shared" si="89"/>
        <v>41.411999999999999</v>
      </c>
      <c r="S835" s="186">
        <f t="shared" si="90"/>
        <v>1159.5360000000001</v>
      </c>
      <c r="T835" s="207">
        <f t="shared" si="91"/>
        <v>3809.9039999999995</v>
      </c>
      <c r="U835" s="205">
        <v>17315</v>
      </c>
      <c r="X835" s="219">
        <f t="shared" si="92"/>
        <v>28</v>
      </c>
    </row>
    <row r="836" spans="2:24" x14ac:dyDescent="0.25">
      <c r="B836" s="174" t="s">
        <v>2166</v>
      </c>
      <c r="C836" s="174" t="s">
        <v>1699</v>
      </c>
      <c r="D836" s="174" t="s">
        <v>2167</v>
      </c>
      <c r="F836" s="174" t="s">
        <v>742</v>
      </c>
      <c r="G836" s="204">
        <v>41131</v>
      </c>
      <c r="H836" s="176">
        <v>10</v>
      </c>
      <c r="I836" s="176">
        <v>8</v>
      </c>
      <c r="J836" s="175">
        <v>2012</v>
      </c>
      <c r="K836" s="210" t="s">
        <v>30</v>
      </c>
      <c r="L836" s="210" t="s">
        <v>2165</v>
      </c>
      <c r="M836" s="210" t="s">
        <v>649</v>
      </c>
      <c r="N836" s="173">
        <f>4284*1.16</f>
        <v>4969.4399999999996</v>
      </c>
      <c r="Q836" s="205">
        <v>10</v>
      </c>
      <c r="R836" s="207">
        <f t="shared" si="89"/>
        <v>41.411999999999999</v>
      </c>
      <c r="S836" s="186">
        <f t="shared" si="90"/>
        <v>1159.5360000000001</v>
      </c>
      <c r="T836" s="207">
        <f t="shared" si="91"/>
        <v>3809.9039999999995</v>
      </c>
      <c r="U836" s="205">
        <v>17315</v>
      </c>
      <c r="X836" s="219">
        <f t="shared" si="92"/>
        <v>28</v>
      </c>
    </row>
    <row r="837" spans="2:24" x14ac:dyDescent="0.25">
      <c r="B837" s="174" t="s">
        <v>2166</v>
      </c>
      <c r="C837" s="174" t="s">
        <v>1699</v>
      </c>
      <c r="D837" s="174" t="s">
        <v>2167</v>
      </c>
      <c r="F837" s="174" t="s">
        <v>742</v>
      </c>
      <c r="G837" s="204">
        <v>41131</v>
      </c>
      <c r="H837" s="176">
        <v>10</v>
      </c>
      <c r="I837" s="176">
        <v>8</v>
      </c>
      <c r="J837" s="175">
        <v>2012</v>
      </c>
      <c r="K837" s="210" t="s">
        <v>30</v>
      </c>
      <c r="L837" s="210" t="s">
        <v>2165</v>
      </c>
      <c r="M837" s="210" t="s">
        <v>649</v>
      </c>
      <c r="N837" s="173">
        <f>4284*1.16</f>
        <v>4969.4399999999996</v>
      </c>
      <c r="Q837" s="205">
        <v>10</v>
      </c>
      <c r="R837" s="207">
        <f t="shared" si="89"/>
        <v>41.411999999999999</v>
      </c>
      <c r="S837" s="186">
        <f t="shared" si="90"/>
        <v>1159.5360000000001</v>
      </c>
      <c r="T837" s="207">
        <f t="shared" si="91"/>
        <v>3809.9039999999995</v>
      </c>
      <c r="U837" s="205">
        <v>17315</v>
      </c>
      <c r="X837" s="219">
        <f t="shared" si="92"/>
        <v>28</v>
      </c>
    </row>
    <row r="838" spans="2:24" x14ac:dyDescent="0.25">
      <c r="B838" s="174" t="s">
        <v>1430</v>
      </c>
      <c r="C838" s="174" t="s">
        <v>421</v>
      </c>
      <c r="D838" s="174" t="s">
        <v>2168</v>
      </c>
      <c r="F838" s="174" t="s">
        <v>89</v>
      </c>
      <c r="G838" s="204">
        <v>41122</v>
      </c>
      <c r="H838" s="176">
        <v>1</v>
      </c>
      <c r="I838" s="176">
        <v>8</v>
      </c>
      <c r="J838" s="175">
        <v>2012</v>
      </c>
      <c r="K838" s="210" t="s">
        <v>30</v>
      </c>
      <c r="L838" s="210" t="s">
        <v>2169</v>
      </c>
      <c r="M838" s="210" t="s">
        <v>649</v>
      </c>
      <c r="N838" s="173">
        <v>5995</v>
      </c>
      <c r="Q838" s="205">
        <v>10</v>
      </c>
      <c r="R838" s="207">
        <f t="shared" si="89"/>
        <v>49.958333333333336</v>
      </c>
      <c r="S838" s="186">
        <f t="shared" si="90"/>
        <v>1398.8333333333335</v>
      </c>
      <c r="T838" s="207">
        <f t="shared" si="91"/>
        <v>4596.1666666666661</v>
      </c>
      <c r="U838" s="205">
        <v>17375</v>
      </c>
      <c r="X838" s="219">
        <f t="shared" si="92"/>
        <v>28</v>
      </c>
    </row>
    <row r="839" spans="2:24" x14ac:dyDescent="0.25">
      <c r="B839" s="174" t="s">
        <v>2171</v>
      </c>
      <c r="C839" s="174" t="s">
        <v>2170</v>
      </c>
      <c r="D839" s="174">
        <v>3300</v>
      </c>
      <c r="F839" s="174" t="s">
        <v>89</v>
      </c>
      <c r="G839" s="204">
        <v>41122</v>
      </c>
      <c r="H839" s="176">
        <v>1</v>
      </c>
      <c r="I839" s="176">
        <v>8</v>
      </c>
      <c r="J839" s="175">
        <v>2012</v>
      </c>
      <c r="K839" s="210" t="s">
        <v>30</v>
      </c>
      <c r="L839" s="210" t="s">
        <v>2172</v>
      </c>
      <c r="M839" s="210" t="s">
        <v>649</v>
      </c>
      <c r="N839" s="173">
        <v>1675</v>
      </c>
      <c r="Q839" s="205">
        <v>10</v>
      </c>
      <c r="R839" s="207">
        <f t="shared" si="89"/>
        <v>13.958333333333334</v>
      </c>
      <c r="S839" s="186">
        <f t="shared" si="90"/>
        <v>390.83333333333337</v>
      </c>
      <c r="T839" s="207">
        <f t="shared" si="91"/>
        <v>1284.1666666666665</v>
      </c>
      <c r="U839" s="205">
        <v>17375</v>
      </c>
      <c r="X839" s="219">
        <f t="shared" si="92"/>
        <v>28</v>
      </c>
    </row>
    <row r="840" spans="2:24" x14ac:dyDescent="0.25">
      <c r="B840" s="174" t="s">
        <v>2171</v>
      </c>
      <c r="C840" s="174" t="s">
        <v>2170</v>
      </c>
      <c r="D840" s="174">
        <v>3300</v>
      </c>
      <c r="F840" s="174" t="s">
        <v>89</v>
      </c>
      <c r="G840" s="204">
        <v>41122</v>
      </c>
      <c r="H840" s="176">
        <v>1</v>
      </c>
      <c r="I840" s="176">
        <v>8</v>
      </c>
      <c r="J840" s="175">
        <v>2012</v>
      </c>
      <c r="K840" s="210" t="s">
        <v>30</v>
      </c>
      <c r="L840" s="210" t="s">
        <v>2172</v>
      </c>
      <c r="M840" s="210" t="s">
        <v>649</v>
      </c>
      <c r="N840" s="173">
        <v>1675</v>
      </c>
      <c r="Q840" s="205">
        <v>10</v>
      </c>
      <c r="R840" s="207">
        <f t="shared" si="89"/>
        <v>13.958333333333334</v>
      </c>
      <c r="S840" s="186">
        <f t="shared" si="90"/>
        <v>390.83333333333337</v>
      </c>
      <c r="T840" s="207">
        <f t="shared" si="91"/>
        <v>1284.1666666666665</v>
      </c>
      <c r="U840" s="205">
        <v>17375</v>
      </c>
      <c r="X840" s="219">
        <f t="shared" si="92"/>
        <v>28</v>
      </c>
    </row>
    <row r="841" spans="2:24" x14ac:dyDescent="0.25">
      <c r="B841" s="174" t="s">
        <v>2171</v>
      </c>
      <c r="C841" s="174" t="s">
        <v>2170</v>
      </c>
      <c r="D841" s="174">
        <v>3300</v>
      </c>
      <c r="F841" s="174" t="s">
        <v>89</v>
      </c>
      <c r="G841" s="204">
        <v>41122</v>
      </c>
      <c r="H841" s="176">
        <v>1</v>
      </c>
      <c r="I841" s="176">
        <v>8</v>
      </c>
      <c r="J841" s="175">
        <v>2012</v>
      </c>
      <c r="K841" s="210" t="s">
        <v>30</v>
      </c>
      <c r="L841" s="210" t="s">
        <v>2172</v>
      </c>
      <c r="M841" s="210" t="s">
        <v>649</v>
      </c>
      <c r="N841" s="173">
        <v>1675</v>
      </c>
      <c r="Q841" s="205">
        <v>10</v>
      </c>
      <c r="R841" s="207">
        <f t="shared" si="89"/>
        <v>13.958333333333334</v>
      </c>
      <c r="S841" s="186">
        <f t="shared" si="90"/>
        <v>390.83333333333337</v>
      </c>
      <c r="T841" s="207">
        <f t="shared" si="91"/>
        <v>1284.1666666666665</v>
      </c>
      <c r="U841" s="205">
        <v>17375</v>
      </c>
      <c r="X841" s="219">
        <f t="shared" si="92"/>
        <v>28</v>
      </c>
    </row>
    <row r="842" spans="2:24" x14ac:dyDescent="0.25">
      <c r="B842" s="174" t="s">
        <v>2173</v>
      </c>
      <c r="C842" s="174" t="s">
        <v>736</v>
      </c>
      <c r="D842" s="174" t="s">
        <v>2174</v>
      </c>
      <c r="F842" s="174" t="s">
        <v>89</v>
      </c>
      <c r="G842" s="204">
        <v>41122</v>
      </c>
      <c r="H842" s="176">
        <v>1</v>
      </c>
      <c r="I842" s="176">
        <v>8</v>
      </c>
      <c r="J842" s="175">
        <v>2012</v>
      </c>
      <c r="K842" s="210" t="s">
        <v>30</v>
      </c>
      <c r="L842" s="210" t="s">
        <v>2175</v>
      </c>
      <c r="M842" s="210" t="s">
        <v>649</v>
      </c>
      <c r="N842" s="173">
        <v>29575</v>
      </c>
      <c r="Q842" s="205">
        <v>10</v>
      </c>
      <c r="R842" s="207">
        <f t="shared" si="89"/>
        <v>246.45833333333334</v>
      </c>
      <c r="S842" s="186">
        <f t="shared" si="90"/>
        <v>6900.8333333333339</v>
      </c>
      <c r="T842" s="207">
        <f t="shared" si="91"/>
        <v>22674.166666666664</v>
      </c>
      <c r="U842" s="205">
        <v>17375</v>
      </c>
      <c r="X842" s="219">
        <f t="shared" si="92"/>
        <v>28</v>
      </c>
    </row>
    <row r="843" spans="2:24" x14ac:dyDescent="0.25">
      <c r="B843" s="174" t="s">
        <v>2171</v>
      </c>
      <c r="C843" s="174" t="s">
        <v>2170</v>
      </c>
      <c r="D843" s="174">
        <v>3300</v>
      </c>
      <c r="F843" s="174" t="s">
        <v>89</v>
      </c>
      <c r="G843" s="204">
        <v>41122</v>
      </c>
      <c r="H843" s="176">
        <v>1</v>
      </c>
      <c r="I843" s="176">
        <v>8</v>
      </c>
      <c r="J843" s="175">
        <v>2012</v>
      </c>
      <c r="K843" s="210" t="s">
        <v>30</v>
      </c>
      <c r="L843" s="210" t="s">
        <v>2181</v>
      </c>
      <c r="M843" s="210" t="s">
        <v>649</v>
      </c>
      <c r="N843" s="173">
        <v>1675</v>
      </c>
      <c r="Q843" s="205">
        <v>10</v>
      </c>
      <c r="R843" s="207">
        <f t="shared" si="89"/>
        <v>13.958333333333334</v>
      </c>
      <c r="S843" s="186">
        <f t="shared" si="90"/>
        <v>390.83333333333337</v>
      </c>
      <c r="T843" s="207">
        <f t="shared" si="91"/>
        <v>1284.1666666666665</v>
      </c>
      <c r="U843" s="205">
        <v>17375</v>
      </c>
      <c r="X843" s="219">
        <f t="shared" si="92"/>
        <v>28</v>
      </c>
    </row>
    <row r="844" spans="2:24" x14ac:dyDescent="0.25">
      <c r="B844" s="174" t="s">
        <v>2171</v>
      </c>
      <c r="C844" s="174" t="s">
        <v>2170</v>
      </c>
      <c r="D844" s="174">
        <v>3300</v>
      </c>
      <c r="F844" s="174" t="s">
        <v>89</v>
      </c>
      <c r="G844" s="204">
        <v>41122</v>
      </c>
      <c r="H844" s="176">
        <v>1</v>
      </c>
      <c r="I844" s="176">
        <v>8</v>
      </c>
      <c r="J844" s="175">
        <v>2012</v>
      </c>
      <c r="K844" s="210" t="s">
        <v>30</v>
      </c>
      <c r="L844" s="210" t="s">
        <v>2181</v>
      </c>
      <c r="M844" s="210" t="s">
        <v>649</v>
      </c>
      <c r="N844" s="173">
        <v>1675</v>
      </c>
      <c r="Q844" s="205">
        <v>10</v>
      </c>
      <c r="R844" s="207">
        <f t="shared" si="89"/>
        <v>13.958333333333334</v>
      </c>
      <c r="S844" s="186">
        <f t="shared" si="90"/>
        <v>390.83333333333337</v>
      </c>
      <c r="T844" s="207">
        <f t="shared" si="91"/>
        <v>1284.1666666666665</v>
      </c>
      <c r="U844" s="205">
        <v>17375</v>
      </c>
      <c r="X844" s="219">
        <f t="shared" si="92"/>
        <v>28</v>
      </c>
    </row>
    <row r="845" spans="2:24" x14ac:dyDescent="0.25">
      <c r="B845" s="174" t="s">
        <v>2171</v>
      </c>
      <c r="C845" s="174" t="s">
        <v>2170</v>
      </c>
      <c r="D845" s="174">
        <v>3300</v>
      </c>
      <c r="F845" s="174" t="s">
        <v>89</v>
      </c>
      <c r="G845" s="204">
        <v>41122</v>
      </c>
      <c r="H845" s="176">
        <v>1</v>
      </c>
      <c r="I845" s="176">
        <v>8</v>
      </c>
      <c r="J845" s="175">
        <v>2012</v>
      </c>
      <c r="K845" s="210" t="s">
        <v>30</v>
      </c>
      <c r="L845" s="210" t="s">
        <v>2181</v>
      </c>
      <c r="M845" s="210" t="s">
        <v>649</v>
      </c>
      <c r="N845" s="173">
        <v>1675</v>
      </c>
      <c r="Q845" s="205">
        <v>10</v>
      </c>
      <c r="R845" s="207">
        <f t="shared" si="89"/>
        <v>13.958333333333334</v>
      </c>
      <c r="S845" s="186">
        <f t="shared" si="90"/>
        <v>390.83333333333337</v>
      </c>
      <c r="T845" s="207">
        <f t="shared" si="91"/>
        <v>1284.1666666666665</v>
      </c>
      <c r="U845" s="205">
        <v>17375</v>
      </c>
      <c r="X845" s="219">
        <f t="shared" si="92"/>
        <v>28</v>
      </c>
    </row>
    <row r="846" spans="2:24" x14ac:dyDescent="0.25">
      <c r="B846" s="174" t="s">
        <v>2171</v>
      </c>
      <c r="C846" s="174" t="s">
        <v>2170</v>
      </c>
      <c r="D846" s="174">
        <v>3300</v>
      </c>
      <c r="F846" s="174" t="s">
        <v>89</v>
      </c>
      <c r="G846" s="204">
        <v>41122</v>
      </c>
      <c r="H846" s="176">
        <v>1</v>
      </c>
      <c r="I846" s="176">
        <v>8</v>
      </c>
      <c r="J846" s="175">
        <v>2012</v>
      </c>
      <c r="K846" s="210" t="s">
        <v>30</v>
      </c>
      <c r="L846" s="210" t="s">
        <v>2181</v>
      </c>
      <c r="M846" s="210" t="s">
        <v>649</v>
      </c>
      <c r="N846" s="173">
        <v>1675</v>
      </c>
      <c r="Q846" s="205">
        <v>10</v>
      </c>
      <c r="R846" s="207">
        <f t="shared" ref="R846:R874" si="93">(N846/Q846)/12</f>
        <v>13.958333333333334</v>
      </c>
      <c r="S846" s="186">
        <f t="shared" ref="S846:S874" si="94">X846*R846</f>
        <v>390.83333333333337</v>
      </c>
      <c r="T846" s="207">
        <f t="shared" ref="T846:T874" si="95">N846-S846</f>
        <v>1284.1666666666665</v>
      </c>
      <c r="U846" s="205">
        <v>17375</v>
      </c>
      <c r="X846" s="219">
        <f t="shared" ref="X846:X874" si="96">IF((DATEDIF(G846,X$4,"m"))&gt;=120,120,(DATEDIF(G846,X$4,"m")))</f>
        <v>28</v>
      </c>
    </row>
    <row r="847" spans="2:24" x14ac:dyDescent="0.25">
      <c r="B847" s="174" t="s">
        <v>2171</v>
      </c>
      <c r="C847" s="174" t="s">
        <v>2170</v>
      </c>
      <c r="D847" s="174">
        <v>3300</v>
      </c>
      <c r="F847" s="174" t="s">
        <v>89</v>
      </c>
      <c r="G847" s="204">
        <v>41122</v>
      </c>
      <c r="H847" s="176">
        <v>1</v>
      </c>
      <c r="I847" s="176">
        <v>8</v>
      </c>
      <c r="J847" s="175">
        <v>2012</v>
      </c>
      <c r="K847" s="210" t="s">
        <v>30</v>
      </c>
      <c r="L847" s="210" t="s">
        <v>2181</v>
      </c>
      <c r="M847" s="210" t="s">
        <v>649</v>
      </c>
      <c r="N847" s="173">
        <v>1675</v>
      </c>
      <c r="Q847" s="205">
        <v>10</v>
      </c>
      <c r="R847" s="207">
        <f t="shared" si="93"/>
        <v>13.958333333333334</v>
      </c>
      <c r="S847" s="186">
        <f t="shared" si="94"/>
        <v>390.83333333333337</v>
      </c>
      <c r="T847" s="207">
        <f t="shared" si="95"/>
        <v>1284.1666666666665</v>
      </c>
      <c r="U847" s="205">
        <v>17375</v>
      </c>
      <c r="X847" s="219">
        <f t="shared" si="96"/>
        <v>28</v>
      </c>
    </row>
    <row r="848" spans="2:24" x14ac:dyDescent="0.25">
      <c r="B848" s="174" t="s">
        <v>2171</v>
      </c>
      <c r="C848" s="174" t="s">
        <v>2170</v>
      </c>
      <c r="D848" s="174">
        <v>3300</v>
      </c>
      <c r="F848" s="174" t="s">
        <v>89</v>
      </c>
      <c r="G848" s="204">
        <v>41122</v>
      </c>
      <c r="H848" s="176">
        <v>1</v>
      </c>
      <c r="I848" s="176">
        <v>8</v>
      </c>
      <c r="J848" s="175">
        <v>2012</v>
      </c>
      <c r="K848" s="210" t="s">
        <v>30</v>
      </c>
      <c r="L848" s="210" t="s">
        <v>2181</v>
      </c>
      <c r="M848" s="210" t="s">
        <v>649</v>
      </c>
      <c r="N848" s="173">
        <v>1675</v>
      </c>
      <c r="Q848" s="205">
        <v>10</v>
      </c>
      <c r="R848" s="207">
        <f t="shared" si="93"/>
        <v>13.958333333333334</v>
      </c>
      <c r="S848" s="186">
        <f t="shared" si="94"/>
        <v>390.83333333333337</v>
      </c>
      <c r="T848" s="207">
        <f t="shared" si="95"/>
        <v>1284.1666666666665</v>
      </c>
      <c r="U848" s="205">
        <v>17375</v>
      </c>
      <c r="X848" s="219">
        <f t="shared" si="96"/>
        <v>28</v>
      </c>
    </row>
    <row r="849" spans="1:24" s="354" customFormat="1" x14ac:dyDescent="0.25">
      <c r="A849" s="349"/>
      <c r="B849" s="349" t="s">
        <v>2177</v>
      </c>
      <c r="C849" s="349"/>
      <c r="D849" s="349"/>
      <c r="E849" s="349"/>
      <c r="F849" s="349" t="s">
        <v>708</v>
      </c>
      <c r="G849" s="350">
        <v>41122</v>
      </c>
      <c r="H849" s="351">
        <v>1</v>
      </c>
      <c r="I849" s="351">
        <v>8</v>
      </c>
      <c r="J849" s="352">
        <v>2012</v>
      </c>
      <c r="K849" s="353" t="s">
        <v>30</v>
      </c>
      <c r="L849" s="353" t="s">
        <v>2176</v>
      </c>
      <c r="M849" s="353" t="s">
        <v>649</v>
      </c>
      <c r="N849" s="173">
        <v>725</v>
      </c>
      <c r="O849" s="173"/>
      <c r="Q849" s="355">
        <v>10</v>
      </c>
      <c r="R849" s="356">
        <f t="shared" si="93"/>
        <v>6.041666666666667</v>
      </c>
      <c r="S849" s="357">
        <f t="shared" si="94"/>
        <v>169.16666666666669</v>
      </c>
      <c r="T849" s="356">
        <f t="shared" si="95"/>
        <v>555.83333333333326</v>
      </c>
      <c r="U849" s="355">
        <v>17384</v>
      </c>
      <c r="X849" s="535">
        <f t="shared" si="96"/>
        <v>28</v>
      </c>
    </row>
    <row r="850" spans="1:24" s="354" customFormat="1" x14ac:dyDescent="0.25">
      <c r="A850" s="349"/>
      <c r="B850" s="349" t="s">
        <v>2177</v>
      </c>
      <c r="C850" s="349"/>
      <c r="D850" s="349"/>
      <c r="E850" s="349"/>
      <c r="F850" s="349" t="s">
        <v>708</v>
      </c>
      <c r="G850" s="350">
        <v>41122</v>
      </c>
      <c r="H850" s="351">
        <v>1</v>
      </c>
      <c r="I850" s="351">
        <v>8</v>
      </c>
      <c r="J850" s="352">
        <v>2012</v>
      </c>
      <c r="K850" s="353" t="s">
        <v>30</v>
      </c>
      <c r="L850" s="353" t="s">
        <v>2176</v>
      </c>
      <c r="M850" s="353" t="s">
        <v>649</v>
      </c>
      <c r="N850" s="173">
        <v>725</v>
      </c>
      <c r="O850" s="173"/>
      <c r="Q850" s="355">
        <v>10</v>
      </c>
      <c r="R850" s="356">
        <f t="shared" si="93"/>
        <v>6.041666666666667</v>
      </c>
      <c r="S850" s="357">
        <f t="shared" si="94"/>
        <v>169.16666666666669</v>
      </c>
      <c r="T850" s="356">
        <f t="shared" si="95"/>
        <v>555.83333333333326</v>
      </c>
      <c r="U850" s="355">
        <v>17384</v>
      </c>
      <c r="X850" s="535">
        <f t="shared" si="96"/>
        <v>28</v>
      </c>
    </row>
    <row r="851" spans="1:24" s="354" customFormat="1" x14ac:dyDescent="0.25">
      <c r="A851" s="349"/>
      <c r="B851" s="349" t="s">
        <v>2177</v>
      </c>
      <c r="C851" s="349"/>
      <c r="D851" s="349"/>
      <c r="E851" s="349"/>
      <c r="F851" s="349" t="s">
        <v>708</v>
      </c>
      <c r="G851" s="350">
        <v>41122</v>
      </c>
      <c r="H851" s="351">
        <v>1</v>
      </c>
      <c r="I851" s="351">
        <v>8</v>
      </c>
      <c r="J851" s="352">
        <v>2012</v>
      </c>
      <c r="K851" s="353" t="s">
        <v>30</v>
      </c>
      <c r="L851" s="353" t="s">
        <v>2176</v>
      </c>
      <c r="M851" s="353" t="s">
        <v>649</v>
      </c>
      <c r="N851" s="173">
        <v>725</v>
      </c>
      <c r="O851" s="173"/>
      <c r="Q851" s="355">
        <v>10</v>
      </c>
      <c r="R851" s="356">
        <f t="shared" si="93"/>
        <v>6.041666666666667</v>
      </c>
      <c r="S851" s="357">
        <f t="shared" si="94"/>
        <v>169.16666666666669</v>
      </c>
      <c r="T851" s="356">
        <f t="shared" si="95"/>
        <v>555.83333333333326</v>
      </c>
      <c r="U851" s="355">
        <v>17384</v>
      </c>
      <c r="X851" s="535">
        <f t="shared" si="96"/>
        <v>28</v>
      </c>
    </row>
    <row r="852" spans="1:24" s="354" customFormat="1" x14ac:dyDescent="0.25">
      <c r="A852" s="349"/>
      <c r="B852" s="349" t="s">
        <v>2177</v>
      </c>
      <c r="C852" s="349"/>
      <c r="D852" s="349"/>
      <c r="E852" s="349"/>
      <c r="F852" s="349" t="s">
        <v>708</v>
      </c>
      <c r="G852" s="350">
        <v>41122</v>
      </c>
      <c r="H852" s="351">
        <v>1</v>
      </c>
      <c r="I852" s="351">
        <v>8</v>
      </c>
      <c r="J852" s="352">
        <v>2012</v>
      </c>
      <c r="K852" s="353" t="s">
        <v>30</v>
      </c>
      <c r="L852" s="353" t="s">
        <v>2176</v>
      </c>
      <c r="M852" s="353" t="s">
        <v>649</v>
      </c>
      <c r="N852" s="173">
        <v>725</v>
      </c>
      <c r="O852" s="173"/>
      <c r="Q852" s="355">
        <v>10</v>
      </c>
      <c r="R852" s="356">
        <f t="shared" si="93"/>
        <v>6.041666666666667</v>
      </c>
      <c r="S852" s="357">
        <f t="shared" si="94"/>
        <v>169.16666666666669</v>
      </c>
      <c r="T852" s="356">
        <f t="shared" si="95"/>
        <v>555.83333333333326</v>
      </c>
      <c r="U852" s="355">
        <v>17384</v>
      </c>
      <c r="X852" s="535">
        <f t="shared" si="96"/>
        <v>28</v>
      </c>
    </row>
    <row r="853" spans="1:24" s="354" customFormat="1" x14ac:dyDescent="0.25">
      <c r="A853" s="349"/>
      <c r="B853" s="349" t="s">
        <v>2177</v>
      </c>
      <c r="C853" s="349"/>
      <c r="D853" s="349"/>
      <c r="E853" s="349"/>
      <c r="F853" s="349" t="s">
        <v>708</v>
      </c>
      <c r="G853" s="350">
        <v>41122</v>
      </c>
      <c r="H853" s="351">
        <v>1</v>
      </c>
      <c r="I853" s="351">
        <v>8</v>
      </c>
      <c r="J853" s="352">
        <v>2012</v>
      </c>
      <c r="K853" s="353" t="s">
        <v>30</v>
      </c>
      <c r="L853" s="353" t="s">
        <v>2176</v>
      </c>
      <c r="M853" s="353" t="s">
        <v>649</v>
      </c>
      <c r="N853" s="173">
        <v>725</v>
      </c>
      <c r="O853" s="173"/>
      <c r="Q853" s="355">
        <v>10</v>
      </c>
      <c r="R853" s="356">
        <f t="shared" si="93"/>
        <v>6.041666666666667</v>
      </c>
      <c r="S853" s="357">
        <f t="shared" si="94"/>
        <v>169.16666666666669</v>
      </c>
      <c r="T853" s="356">
        <f t="shared" si="95"/>
        <v>555.83333333333326</v>
      </c>
      <c r="U853" s="355">
        <v>17384</v>
      </c>
      <c r="X853" s="535">
        <f t="shared" si="96"/>
        <v>28</v>
      </c>
    </row>
    <row r="854" spans="1:24" s="354" customFormat="1" x14ac:dyDescent="0.25">
      <c r="A854" s="349"/>
      <c r="B854" s="349" t="s">
        <v>2177</v>
      </c>
      <c r="C854" s="349"/>
      <c r="D854" s="349"/>
      <c r="E854" s="349"/>
      <c r="F854" s="349" t="s">
        <v>708</v>
      </c>
      <c r="G854" s="350">
        <v>41122</v>
      </c>
      <c r="H854" s="351">
        <v>1</v>
      </c>
      <c r="I854" s="351">
        <v>8</v>
      </c>
      <c r="J854" s="352">
        <v>2012</v>
      </c>
      <c r="K854" s="353" t="s">
        <v>30</v>
      </c>
      <c r="L854" s="353" t="s">
        <v>2176</v>
      </c>
      <c r="M854" s="353" t="s">
        <v>649</v>
      </c>
      <c r="N854" s="173">
        <v>725</v>
      </c>
      <c r="O854" s="173"/>
      <c r="Q854" s="355">
        <v>10</v>
      </c>
      <c r="R854" s="356">
        <f t="shared" si="93"/>
        <v>6.041666666666667</v>
      </c>
      <c r="S854" s="357">
        <f t="shared" si="94"/>
        <v>169.16666666666669</v>
      </c>
      <c r="T854" s="356">
        <f t="shared" si="95"/>
        <v>555.83333333333326</v>
      </c>
      <c r="U854" s="355">
        <v>17384</v>
      </c>
      <c r="X854" s="535">
        <f t="shared" si="96"/>
        <v>28</v>
      </c>
    </row>
    <row r="855" spans="1:24" s="354" customFormat="1" x14ac:dyDescent="0.25">
      <c r="A855" s="349"/>
      <c r="B855" s="349" t="s">
        <v>2177</v>
      </c>
      <c r="C855" s="349"/>
      <c r="D855" s="349"/>
      <c r="E855" s="349"/>
      <c r="F855" s="349" t="s">
        <v>708</v>
      </c>
      <c r="G855" s="350">
        <v>41122</v>
      </c>
      <c r="H855" s="351">
        <v>1</v>
      </c>
      <c r="I855" s="351">
        <v>8</v>
      </c>
      <c r="J855" s="352">
        <v>2012</v>
      </c>
      <c r="K855" s="353" t="s">
        <v>30</v>
      </c>
      <c r="L855" s="353" t="s">
        <v>2176</v>
      </c>
      <c r="M855" s="353" t="s">
        <v>649</v>
      </c>
      <c r="N855" s="173">
        <v>725</v>
      </c>
      <c r="O855" s="173"/>
      <c r="Q855" s="355">
        <v>10</v>
      </c>
      <c r="R855" s="356">
        <f t="shared" si="93"/>
        <v>6.041666666666667</v>
      </c>
      <c r="S855" s="357">
        <f t="shared" si="94"/>
        <v>169.16666666666669</v>
      </c>
      <c r="T855" s="356">
        <f t="shared" si="95"/>
        <v>555.83333333333326</v>
      </c>
      <c r="U855" s="355">
        <v>17384</v>
      </c>
      <c r="X855" s="535">
        <f t="shared" si="96"/>
        <v>28</v>
      </c>
    </row>
    <row r="856" spans="1:24" s="354" customFormat="1" x14ac:dyDescent="0.25">
      <c r="A856" s="349"/>
      <c r="B856" s="349" t="s">
        <v>2177</v>
      </c>
      <c r="C856" s="349"/>
      <c r="D856" s="349"/>
      <c r="E856" s="349"/>
      <c r="F856" s="349" t="s">
        <v>708</v>
      </c>
      <c r="G856" s="350">
        <v>41122</v>
      </c>
      <c r="H856" s="351">
        <v>1</v>
      </c>
      <c r="I856" s="351">
        <v>8</v>
      </c>
      <c r="J856" s="352">
        <v>2012</v>
      </c>
      <c r="K856" s="353" t="s">
        <v>30</v>
      </c>
      <c r="L856" s="353" t="s">
        <v>2176</v>
      </c>
      <c r="M856" s="353" t="s">
        <v>649</v>
      </c>
      <c r="N856" s="173">
        <v>725</v>
      </c>
      <c r="O856" s="173"/>
      <c r="Q856" s="355">
        <v>10</v>
      </c>
      <c r="R856" s="356">
        <f t="shared" si="93"/>
        <v>6.041666666666667</v>
      </c>
      <c r="S856" s="357">
        <f t="shared" si="94"/>
        <v>169.16666666666669</v>
      </c>
      <c r="T856" s="356">
        <f t="shared" si="95"/>
        <v>555.83333333333326</v>
      </c>
      <c r="U856" s="355">
        <v>17384</v>
      </c>
      <c r="X856" s="535">
        <f t="shared" si="96"/>
        <v>28</v>
      </c>
    </row>
    <row r="857" spans="1:24" s="354" customFormat="1" x14ac:dyDescent="0.25">
      <c r="A857" s="349"/>
      <c r="B857" s="349" t="s">
        <v>2177</v>
      </c>
      <c r="C857" s="349"/>
      <c r="D857" s="349"/>
      <c r="E857" s="349"/>
      <c r="F857" s="349" t="s">
        <v>708</v>
      </c>
      <c r="G857" s="350">
        <v>41122</v>
      </c>
      <c r="H857" s="351">
        <v>1</v>
      </c>
      <c r="I857" s="351">
        <v>8</v>
      </c>
      <c r="J857" s="352">
        <v>2012</v>
      </c>
      <c r="K857" s="353" t="s">
        <v>30</v>
      </c>
      <c r="L857" s="353" t="s">
        <v>2176</v>
      </c>
      <c r="M857" s="353" t="s">
        <v>649</v>
      </c>
      <c r="N857" s="173">
        <v>725</v>
      </c>
      <c r="O857" s="173"/>
      <c r="Q857" s="355">
        <v>10</v>
      </c>
      <c r="R857" s="356">
        <f t="shared" si="93"/>
        <v>6.041666666666667</v>
      </c>
      <c r="S857" s="357">
        <f t="shared" si="94"/>
        <v>169.16666666666669</v>
      </c>
      <c r="T857" s="356">
        <f t="shared" si="95"/>
        <v>555.83333333333326</v>
      </c>
      <c r="U857" s="355">
        <v>17384</v>
      </c>
      <c r="X857" s="535">
        <f t="shared" si="96"/>
        <v>28</v>
      </c>
    </row>
    <row r="858" spans="1:24" s="354" customFormat="1" x14ac:dyDescent="0.25">
      <c r="A858" s="349"/>
      <c r="B858" s="349" t="s">
        <v>2177</v>
      </c>
      <c r="C858" s="349"/>
      <c r="D858" s="349"/>
      <c r="E858" s="349"/>
      <c r="F858" s="349" t="s">
        <v>708</v>
      </c>
      <c r="G858" s="350">
        <v>41122</v>
      </c>
      <c r="H858" s="351">
        <v>1</v>
      </c>
      <c r="I858" s="351">
        <v>8</v>
      </c>
      <c r="J858" s="352">
        <v>2012</v>
      </c>
      <c r="K858" s="353" t="s">
        <v>30</v>
      </c>
      <c r="L858" s="353" t="s">
        <v>2176</v>
      </c>
      <c r="M858" s="353" t="s">
        <v>649</v>
      </c>
      <c r="N858" s="173">
        <v>725</v>
      </c>
      <c r="O858" s="173"/>
      <c r="Q858" s="355">
        <v>10</v>
      </c>
      <c r="R858" s="356">
        <f t="shared" si="93"/>
        <v>6.041666666666667</v>
      </c>
      <c r="S858" s="357">
        <f t="shared" si="94"/>
        <v>169.16666666666669</v>
      </c>
      <c r="T858" s="356">
        <f t="shared" si="95"/>
        <v>555.83333333333326</v>
      </c>
      <c r="U858" s="355">
        <v>17384</v>
      </c>
      <c r="X858" s="535">
        <f t="shared" si="96"/>
        <v>28</v>
      </c>
    </row>
    <row r="859" spans="1:24" s="354" customFormat="1" x14ac:dyDescent="0.25">
      <c r="A859" s="349"/>
      <c r="B859" s="349" t="s">
        <v>2177</v>
      </c>
      <c r="C859" s="349"/>
      <c r="D859" s="349"/>
      <c r="E859" s="349"/>
      <c r="F859" s="349" t="s">
        <v>708</v>
      </c>
      <c r="G859" s="350">
        <v>41122</v>
      </c>
      <c r="H859" s="351">
        <v>1</v>
      </c>
      <c r="I859" s="351">
        <v>8</v>
      </c>
      <c r="J859" s="352">
        <v>2012</v>
      </c>
      <c r="K859" s="353" t="s">
        <v>30</v>
      </c>
      <c r="L859" s="353" t="s">
        <v>2176</v>
      </c>
      <c r="M859" s="353" t="s">
        <v>649</v>
      </c>
      <c r="N859" s="173">
        <v>725</v>
      </c>
      <c r="O859" s="173"/>
      <c r="Q859" s="355">
        <v>10</v>
      </c>
      <c r="R859" s="356">
        <f t="shared" si="93"/>
        <v>6.041666666666667</v>
      </c>
      <c r="S859" s="357">
        <f t="shared" si="94"/>
        <v>169.16666666666669</v>
      </c>
      <c r="T859" s="356">
        <f t="shared" si="95"/>
        <v>555.83333333333326</v>
      </c>
      <c r="U859" s="355">
        <v>17384</v>
      </c>
      <c r="X859" s="535">
        <f t="shared" si="96"/>
        <v>28</v>
      </c>
    </row>
    <row r="860" spans="1:24" s="354" customFormat="1" x14ac:dyDescent="0.25">
      <c r="A860" s="349"/>
      <c r="B860" s="349" t="s">
        <v>2177</v>
      </c>
      <c r="C860" s="349"/>
      <c r="D860" s="349"/>
      <c r="E860" s="349"/>
      <c r="F860" s="349" t="s">
        <v>708</v>
      </c>
      <c r="G860" s="350">
        <v>41122</v>
      </c>
      <c r="H860" s="351">
        <v>1</v>
      </c>
      <c r="I860" s="351">
        <v>8</v>
      </c>
      <c r="J860" s="352">
        <v>2012</v>
      </c>
      <c r="K860" s="353" t="s">
        <v>30</v>
      </c>
      <c r="L860" s="353" t="s">
        <v>2176</v>
      </c>
      <c r="M860" s="353" t="s">
        <v>649</v>
      </c>
      <c r="N860" s="173">
        <v>725</v>
      </c>
      <c r="O860" s="173"/>
      <c r="Q860" s="355">
        <v>10</v>
      </c>
      <c r="R860" s="356">
        <f t="shared" si="93"/>
        <v>6.041666666666667</v>
      </c>
      <c r="S860" s="357">
        <f t="shared" si="94"/>
        <v>169.16666666666669</v>
      </c>
      <c r="T860" s="356">
        <f t="shared" si="95"/>
        <v>555.83333333333326</v>
      </c>
      <c r="U860" s="355">
        <v>17384</v>
      </c>
      <c r="X860" s="535">
        <f t="shared" si="96"/>
        <v>28</v>
      </c>
    </row>
    <row r="861" spans="1:24" s="354" customFormat="1" x14ac:dyDescent="0.25">
      <c r="A861" s="349"/>
      <c r="B861" s="349" t="s">
        <v>2177</v>
      </c>
      <c r="C861" s="349"/>
      <c r="D861" s="349"/>
      <c r="E861" s="349"/>
      <c r="F861" s="349" t="s">
        <v>708</v>
      </c>
      <c r="G861" s="350">
        <v>41122</v>
      </c>
      <c r="H861" s="351">
        <v>1</v>
      </c>
      <c r="I861" s="351">
        <v>8</v>
      </c>
      <c r="J861" s="352">
        <v>2012</v>
      </c>
      <c r="K861" s="353" t="s">
        <v>30</v>
      </c>
      <c r="L861" s="353" t="s">
        <v>2176</v>
      </c>
      <c r="M861" s="353" t="s">
        <v>649</v>
      </c>
      <c r="N861" s="173">
        <v>725</v>
      </c>
      <c r="O861" s="173"/>
      <c r="Q861" s="355">
        <v>10</v>
      </c>
      <c r="R861" s="356">
        <f t="shared" si="93"/>
        <v>6.041666666666667</v>
      </c>
      <c r="S861" s="357">
        <f t="shared" si="94"/>
        <v>169.16666666666669</v>
      </c>
      <c r="T861" s="356">
        <f t="shared" si="95"/>
        <v>555.83333333333326</v>
      </c>
      <c r="U861" s="355">
        <v>17384</v>
      </c>
      <c r="X861" s="535">
        <f t="shared" si="96"/>
        <v>28</v>
      </c>
    </row>
    <row r="862" spans="1:24" s="354" customFormat="1" x14ac:dyDescent="0.25">
      <c r="A862" s="349"/>
      <c r="B862" s="349" t="s">
        <v>2177</v>
      </c>
      <c r="C862" s="349"/>
      <c r="D862" s="349"/>
      <c r="E862" s="349"/>
      <c r="F862" s="349" t="s">
        <v>708</v>
      </c>
      <c r="G862" s="350">
        <v>41122</v>
      </c>
      <c r="H862" s="351">
        <v>1</v>
      </c>
      <c r="I862" s="351">
        <v>8</v>
      </c>
      <c r="J862" s="352">
        <v>2012</v>
      </c>
      <c r="K862" s="353" t="s">
        <v>30</v>
      </c>
      <c r="L862" s="353" t="s">
        <v>2176</v>
      </c>
      <c r="M862" s="353" t="s">
        <v>649</v>
      </c>
      <c r="N862" s="173">
        <v>725</v>
      </c>
      <c r="O862" s="173"/>
      <c r="Q862" s="355">
        <v>10</v>
      </c>
      <c r="R862" s="356">
        <f t="shared" si="93"/>
        <v>6.041666666666667</v>
      </c>
      <c r="S862" s="357">
        <f t="shared" si="94"/>
        <v>169.16666666666669</v>
      </c>
      <c r="T862" s="356">
        <f t="shared" si="95"/>
        <v>555.83333333333326</v>
      </c>
      <c r="U862" s="355">
        <v>17384</v>
      </c>
      <c r="X862" s="535">
        <f t="shared" si="96"/>
        <v>28</v>
      </c>
    </row>
    <row r="863" spans="1:24" s="354" customFormat="1" x14ac:dyDescent="0.25">
      <c r="A863" s="349"/>
      <c r="B863" s="349" t="s">
        <v>2177</v>
      </c>
      <c r="C863" s="349"/>
      <c r="D863" s="349"/>
      <c r="E863" s="349"/>
      <c r="F863" s="349" t="s">
        <v>708</v>
      </c>
      <c r="G863" s="350">
        <v>41122</v>
      </c>
      <c r="H863" s="351">
        <v>1</v>
      </c>
      <c r="I863" s="351">
        <v>8</v>
      </c>
      <c r="J863" s="352">
        <v>2012</v>
      </c>
      <c r="K863" s="353" t="s">
        <v>30</v>
      </c>
      <c r="L863" s="353" t="s">
        <v>2176</v>
      </c>
      <c r="M863" s="353" t="s">
        <v>649</v>
      </c>
      <c r="N863" s="173">
        <v>725</v>
      </c>
      <c r="O863" s="173"/>
      <c r="Q863" s="355">
        <v>10</v>
      </c>
      <c r="R863" s="356">
        <f t="shared" si="93"/>
        <v>6.041666666666667</v>
      </c>
      <c r="S863" s="357">
        <f t="shared" si="94"/>
        <v>169.16666666666669</v>
      </c>
      <c r="T863" s="356">
        <f t="shared" si="95"/>
        <v>555.83333333333326</v>
      </c>
      <c r="U863" s="355">
        <v>17384</v>
      </c>
      <c r="X863" s="535">
        <f t="shared" si="96"/>
        <v>28</v>
      </c>
    </row>
    <row r="864" spans="1:24" s="354" customFormat="1" x14ac:dyDescent="0.25">
      <c r="A864" s="349"/>
      <c r="B864" s="349" t="s">
        <v>2177</v>
      </c>
      <c r="C864" s="349"/>
      <c r="D864" s="349"/>
      <c r="E864" s="349"/>
      <c r="F864" s="349" t="s">
        <v>708</v>
      </c>
      <c r="G864" s="350">
        <v>41122</v>
      </c>
      <c r="H864" s="351">
        <v>1</v>
      </c>
      <c r="I864" s="351">
        <v>8</v>
      </c>
      <c r="J864" s="352">
        <v>2012</v>
      </c>
      <c r="K864" s="353" t="s">
        <v>30</v>
      </c>
      <c r="L864" s="353" t="s">
        <v>2176</v>
      </c>
      <c r="M864" s="353" t="s">
        <v>649</v>
      </c>
      <c r="N864" s="173">
        <v>725</v>
      </c>
      <c r="O864" s="173"/>
      <c r="Q864" s="355">
        <v>10</v>
      </c>
      <c r="R864" s="356">
        <f t="shared" si="93"/>
        <v>6.041666666666667</v>
      </c>
      <c r="S864" s="357">
        <f t="shared" si="94"/>
        <v>169.16666666666669</v>
      </c>
      <c r="T864" s="356">
        <f t="shared" si="95"/>
        <v>555.83333333333326</v>
      </c>
      <c r="U864" s="355">
        <v>17384</v>
      </c>
      <c r="X864" s="535">
        <f t="shared" si="96"/>
        <v>28</v>
      </c>
    </row>
    <row r="865" spans="1:24" s="354" customFormat="1" x14ac:dyDescent="0.25">
      <c r="A865" s="349"/>
      <c r="B865" s="349" t="s">
        <v>2177</v>
      </c>
      <c r="C865" s="349"/>
      <c r="D865" s="349"/>
      <c r="E865" s="349"/>
      <c r="F865" s="349" t="s">
        <v>708</v>
      </c>
      <c r="G865" s="350">
        <v>41122</v>
      </c>
      <c r="H865" s="351">
        <v>1</v>
      </c>
      <c r="I865" s="351">
        <v>8</v>
      </c>
      <c r="J865" s="352">
        <v>2012</v>
      </c>
      <c r="K865" s="353" t="s">
        <v>30</v>
      </c>
      <c r="L865" s="353" t="s">
        <v>2176</v>
      </c>
      <c r="M865" s="353" t="s">
        <v>649</v>
      </c>
      <c r="N865" s="173">
        <v>725</v>
      </c>
      <c r="O865" s="173"/>
      <c r="Q865" s="355">
        <v>10</v>
      </c>
      <c r="R865" s="356">
        <f t="shared" si="93"/>
        <v>6.041666666666667</v>
      </c>
      <c r="S865" s="357">
        <f t="shared" si="94"/>
        <v>169.16666666666669</v>
      </c>
      <c r="T865" s="356">
        <f t="shared" si="95"/>
        <v>555.83333333333326</v>
      </c>
      <c r="U865" s="355">
        <v>17384</v>
      </c>
      <c r="X865" s="535">
        <f t="shared" si="96"/>
        <v>28</v>
      </c>
    </row>
    <row r="866" spans="1:24" s="354" customFormat="1" x14ac:dyDescent="0.25">
      <c r="A866" s="349"/>
      <c r="B866" s="349" t="s">
        <v>2177</v>
      </c>
      <c r="C866" s="349"/>
      <c r="D866" s="349"/>
      <c r="E866" s="349"/>
      <c r="F866" s="349" t="s">
        <v>708</v>
      </c>
      <c r="G866" s="350">
        <v>41122</v>
      </c>
      <c r="H866" s="351">
        <v>1</v>
      </c>
      <c r="I866" s="351">
        <v>8</v>
      </c>
      <c r="J866" s="352">
        <v>2012</v>
      </c>
      <c r="K866" s="353" t="s">
        <v>30</v>
      </c>
      <c r="L866" s="353" t="s">
        <v>2176</v>
      </c>
      <c r="M866" s="353" t="s">
        <v>649</v>
      </c>
      <c r="N866" s="173">
        <v>725</v>
      </c>
      <c r="O866" s="173"/>
      <c r="Q866" s="355">
        <v>10</v>
      </c>
      <c r="R866" s="356">
        <f t="shared" si="93"/>
        <v>6.041666666666667</v>
      </c>
      <c r="S866" s="357">
        <f t="shared" si="94"/>
        <v>169.16666666666669</v>
      </c>
      <c r="T866" s="356">
        <f t="shared" si="95"/>
        <v>555.83333333333326</v>
      </c>
      <c r="U866" s="355">
        <v>17384</v>
      </c>
      <c r="X866" s="535">
        <f t="shared" si="96"/>
        <v>28</v>
      </c>
    </row>
    <row r="867" spans="1:24" s="354" customFormat="1" x14ac:dyDescent="0.25">
      <c r="A867" s="349"/>
      <c r="B867" s="349" t="s">
        <v>2177</v>
      </c>
      <c r="C867" s="349"/>
      <c r="D867" s="349"/>
      <c r="E867" s="349"/>
      <c r="F867" s="349" t="s">
        <v>708</v>
      </c>
      <c r="G867" s="350">
        <v>41122</v>
      </c>
      <c r="H867" s="351">
        <v>1</v>
      </c>
      <c r="I867" s="351">
        <v>8</v>
      </c>
      <c r="J867" s="352">
        <v>2012</v>
      </c>
      <c r="K867" s="353" t="s">
        <v>30</v>
      </c>
      <c r="L867" s="353" t="s">
        <v>2176</v>
      </c>
      <c r="M867" s="353" t="s">
        <v>649</v>
      </c>
      <c r="N867" s="173">
        <v>725</v>
      </c>
      <c r="O867" s="173"/>
      <c r="Q867" s="355">
        <v>10</v>
      </c>
      <c r="R867" s="356">
        <f t="shared" si="93"/>
        <v>6.041666666666667</v>
      </c>
      <c r="S867" s="357">
        <f t="shared" si="94"/>
        <v>169.16666666666669</v>
      </c>
      <c r="T867" s="356">
        <f t="shared" si="95"/>
        <v>555.83333333333326</v>
      </c>
      <c r="U867" s="355">
        <v>17384</v>
      </c>
      <c r="X867" s="535">
        <f t="shared" si="96"/>
        <v>28</v>
      </c>
    </row>
    <row r="868" spans="1:24" s="354" customFormat="1" x14ac:dyDescent="0.25">
      <c r="A868" s="349"/>
      <c r="B868" s="349" t="s">
        <v>2177</v>
      </c>
      <c r="C868" s="349"/>
      <c r="D868" s="349"/>
      <c r="E868" s="349"/>
      <c r="F868" s="349" t="s">
        <v>708</v>
      </c>
      <c r="G868" s="350">
        <v>41122</v>
      </c>
      <c r="H868" s="351">
        <v>1</v>
      </c>
      <c r="I868" s="351">
        <v>8</v>
      </c>
      <c r="J868" s="352">
        <v>2012</v>
      </c>
      <c r="K868" s="353" t="s">
        <v>30</v>
      </c>
      <c r="L868" s="353" t="s">
        <v>2176</v>
      </c>
      <c r="M868" s="353" t="s">
        <v>649</v>
      </c>
      <c r="N868" s="173">
        <v>725</v>
      </c>
      <c r="O868" s="173"/>
      <c r="Q868" s="355">
        <v>10</v>
      </c>
      <c r="R868" s="356">
        <f t="shared" si="93"/>
        <v>6.041666666666667</v>
      </c>
      <c r="S868" s="357">
        <f t="shared" si="94"/>
        <v>169.16666666666669</v>
      </c>
      <c r="T868" s="356">
        <f t="shared" si="95"/>
        <v>555.83333333333326</v>
      </c>
      <c r="U868" s="355">
        <v>17384</v>
      </c>
      <c r="X868" s="535">
        <f t="shared" si="96"/>
        <v>28</v>
      </c>
    </row>
    <row r="869" spans="1:24" s="354" customFormat="1" x14ac:dyDescent="0.25">
      <c r="A869" s="349"/>
      <c r="B869" s="349" t="s">
        <v>2177</v>
      </c>
      <c r="C869" s="349"/>
      <c r="D869" s="349"/>
      <c r="E869" s="349"/>
      <c r="F869" s="349" t="s">
        <v>708</v>
      </c>
      <c r="G869" s="350">
        <v>41122</v>
      </c>
      <c r="H869" s="351">
        <v>1</v>
      </c>
      <c r="I869" s="351">
        <v>8</v>
      </c>
      <c r="J869" s="352">
        <v>2012</v>
      </c>
      <c r="K869" s="353" t="s">
        <v>30</v>
      </c>
      <c r="L869" s="353" t="s">
        <v>2176</v>
      </c>
      <c r="M869" s="353" t="s">
        <v>649</v>
      </c>
      <c r="N869" s="173">
        <v>725</v>
      </c>
      <c r="O869" s="173"/>
      <c r="Q869" s="355">
        <v>10</v>
      </c>
      <c r="R869" s="356">
        <f t="shared" si="93"/>
        <v>6.041666666666667</v>
      </c>
      <c r="S869" s="357">
        <f t="shared" si="94"/>
        <v>169.16666666666669</v>
      </c>
      <c r="T869" s="356">
        <f t="shared" si="95"/>
        <v>555.83333333333326</v>
      </c>
      <c r="U869" s="355">
        <v>17384</v>
      </c>
      <c r="X869" s="535">
        <f t="shared" si="96"/>
        <v>28</v>
      </c>
    </row>
    <row r="870" spans="1:24" s="354" customFormat="1" x14ac:dyDescent="0.25">
      <c r="A870" s="349"/>
      <c r="B870" s="349" t="s">
        <v>2177</v>
      </c>
      <c r="C870" s="349"/>
      <c r="D870" s="349"/>
      <c r="E870" s="349"/>
      <c r="F870" s="349" t="s">
        <v>708</v>
      </c>
      <c r="G870" s="350">
        <v>41122</v>
      </c>
      <c r="H870" s="351">
        <v>1</v>
      </c>
      <c r="I870" s="351">
        <v>8</v>
      </c>
      <c r="J870" s="352">
        <v>2012</v>
      </c>
      <c r="K870" s="353" t="s">
        <v>30</v>
      </c>
      <c r="L870" s="353" t="s">
        <v>2176</v>
      </c>
      <c r="M870" s="353" t="s">
        <v>649</v>
      </c>
      <c r="N870" s="173">
        <v>725</v>
      </c>
      <c r="O870" s="173"/>
      <c r="Q870" s="355">
        <v>10</v>
      </c>
      <c r="R870" s="356">
        <f t="shared" si="93"/>
        <v>6.041666666666667</v>
      </c>
      <c r="S870" s="357">
        <f t="shared" si="94"/>
        <v>169.16666666666669</v>
      </c>
      <c r="T870" s="356">
        <f t="shared" si="95"/>
        <v>555.83333333333326</v>
      </c>
      <c r="U870" s="355">
        <v>17384</v>
      </c>
      <c r="X870" s="535">
        <f t="shared" si="96"/>
        <v>28</v>
      </c>
    </row>
    <row r="871" spans="1:24" s="354" customFormat="1" x14ac:dyDescent="0.25">
      <c r="A871" s="349"/>
      <c r="B871" s="349" t="s">
        <v>2177</v>
      </c>
      <c r="C871" s="349"/>
      <c r="D871" s="349"/>
      <c r="E871" s="349"/>
      <c r="F871" s="349" t="s">
        <v>708</v>
      </c>
      <c r="G871" s="350">
        <v>41122</v>
      </c>
      <c r="H871" s="351">
        <v>1</v>
      </c>
      <c r="I871" s="351">
        <v>8</v>
      </c>
      <c r="J871" s="352">
        <v>2012</v>
      </c>
      <c r="K871" s="353" t="s">
        <v>30</v>
      </c>
      <c r="L871" s="353" t="s">
        <v>2176</v>
      </c>
      <c r="M871" s="353" t="s">
        <v>649</v>
      </c>
      <c r="N871" s="173">
        <v>725</v>
      </c>
      <c r="O871" s="173"/>
      <c r="Q871" s="355">
        <v>10</v>
      </c>
      <c r="R871" s="356">
        <f t="shared" si="93"/>
        <v>6.041666666666667</v>
      </c>
      <c r="S871" s="357">
        <f t="shared" si="94"/>
        <v>169.16666666666669</v>
      </c>
      <c r="T871" s="356">
        <f t="shared" si="95"/>
        <v>555.83333333333326</v>
      </c>
      <c r="U871" s="355">
        <v>17384</v>
      </c>
      <c r="X871" s="535">
        <f t="shared" si="96"/>
        <v>28</v>
      </c>
    </row>
    <row r="872" spans="1:24" s="354" customFormat="1" x14ac:dyDescent="0.25">
      <c r="A872" s="349"/>
      <c r="B872" s="349" t="s">
        <v>2177</v>
      </c>
      <c r="C872" s="349"/>
      <c r="D872" s="349"/>
      <c r="E872" s="349"/>
      <c r="F872" s="349" t="s">
        <v>708</v>
      </c>
      <c r="G872" s="350">
        <v>41122</v>
      </c>
      <c r="H872" s="351">
        <v>1</v>
      </c>
      <c r="I872" s="351">
        <v>8</v>
      </c>
      <c r="J872" s="352">
        <v>2012</v>
      </c>
      <c r="K872" s="353" t="s">
        <v>30</v>
      </c>
      <c r="L872" s="353" t="s">
        <v>2176</v>
      </c>
      <c r="M872" s="353" t="s">
        <v>649</v>
      </c>
      <c r="N872" s="173">
        <v>725</v>
      </c>
      <c r="O872" s="173"/>
      <c r="Q872" s="355">
        <v>10</v>
      </c>
      <c r="R872" s="356">
        <f t="shared" si="93"/>
        <v>6.041666666666667</v>
      </c>
      <c r="S872" s="357">
        <f t="shared" si="94"/>
        <v>169.16666666666669</v>
      </c>
      <c r="T872" s="356">
        <f t="shared" si="95"/>
        <v>555.83333333333326</v>
      </c>
      <c r="U872" s="355">
        <v>17384</v>
      </c>
      <c r="X872" s="535">
        <f t="shared" si="96"/>
        <v>28</v>
      </c>
    </row>
    <row r="873" spans="1:24" s="354" customFormat="1" x14ac:dyDescent="0.25">
      <c r="A873" s="349"/>
      <c r="B873" s="349" t="s">
        <v>2177</v>
      </c>
      <c r="C873" s="349"/>
      <c r="D873" s="349"/>
      <c r="E873" s="349"/>
      <c r="F873" s="349" t="s">
        <v>708</v>
      </c>
      <c r="G873" s="350">
        <v>41122</v>
      </c>
      <c r="H873" s="351">
        <v>1</v>
      </c>
      <c r="I873" s="351">
        <v>8</v>
      </c>
      <c r="J873" s="352">
        <v>2012</v>
      </c>
      <c r="K873" s="353" t="s">
        <v>30</v>
      </c>
      <c r="L873" s="353" t="s">
        <v>2176</v>
      </c>
      <c r="M873" s="353" t="s">
        <v>649</v>
      </c>
      <c r="N873" s="173">
        <v>725</v>
      </c>
      <c r="O873" s="173"/>
      <c r="Q873" s="355">
        <v>10</v>
      </c>
      <c r="R873" s="356">
        <f t="shared" si="93"/>
        <v>6.041666666666667</v>
      </c>
      <c r="S873" s="357">
        <f t="shared" si="94"/>
        <v>169.16666666666669</v>
      </c>
      <c r="T873" s="356">
        <f t="shared" si="95"/>
        <v>555.83333333333326</v>
      </c>
      <c r="U873" s="355">
        <v>17384</v>
      </c>
      <c r="X873" s="535">
        <f t="shared" si="96"/>
        <v>28</v>
      </c>
    </row>
    <row r="874" spans="1:24" s="354" customFormat="1" x14ac:dyDescent="0.25">
      <c r="A874" s="349"/>
      <c r="B874" s="349" t="s">
        <v>2177</v>
      </c>
      <c r="C874" s="349"/>
      <c r="D874" s="349"/>
      <c r="E874" s="349"/>
      <c r="F874" s="349" t="s">
        <v>708</v>
      </c>
      <c r="G874" s="350">
        <v>41122</v>
      </c>
      <c r="H874" s="351">
        <v>1</v>
      </c>
      <c r="I874" s="351">
        <v>8</v>
      </c>
      <c r="J874" s="352">
        <v>2012</v>
      </c>
      <c r="K874" s="353" t="s">
        <v>30</v>
      </c>
      <c r="L874" s="353" t="s">
        <v>2176</v>
      </c>
      <c r="M874" s="353" t="s">
        <v>649</v>
      </c>
      <c r="N874" s="173">
        <v>725</v>
      </c>
      <c r="O874" s="173"/>
      <c r="Q874" s="355">
        <v>10</v>
      </c>
      <c r="R874" s="356">
        <f t="shared" si="93"/>
        <v>6.041666666666667</v>
      </c>
      <c r="S874" s="357">
        <f t="shared" si="94"/>
        <v>169.16666666666669</v>
      </c>
      <c r="T874" s="356">
        <f t="shared" si="95"/>
        <v>555.83333333333326</v>
      </c>
      <c r="U874" s="355">
        <v>17384</v>
      </c>
      <c r="X874" s="535">
        <f t="shared" si="96"/>
        <v>28</v>
      </c>
    </row>
    <row r="875" spans="1:24" s="354" customFormat="1" x14ac:dyDescent="0.25">
      <c r="A875" s="349"/>
      <c r="B875" s="349"/>
      <c r="C875" s="349"/>
      <c r="D875" s="349"/>
      <c r="E875" s="349"/>
      <c r="F875" s="349"/>
      <c r="N875" s="342">
        <f>SUM(N784:P874)</f>
        <v>269282.75748000015</v>
      </c>
      <c r="O875" s="274">
        <f>SUM(O784:O833)</f>
        <v>0</v>
      </c>
      <c r="P875" s="274">
        <f>SUM(P784:P833)</f>
        <v>0</v>
      </c>
      <c r="Q875" s="358"/>
      <c r="R875" s="344">
        <f>SUM(R784:R874)</f>
        <v>2244.0229789999953</v>
      </c>
      <c r="S875" s="344">
        <f>SUM(S784:S874)</f>
        <v>62832.643411999969</v>
      </c>
      <c r="T875" s="344">
        <f>SUM(T784:T874)</f>
        <v>206450.11406800002</v>
      </c>
      <c r="X875" s="535"/>
    </row>
    <row r="876" spans="1:24" s="354" customFormat="1" x14ac:dyDescent="0.25">
      <c r="A876" s="349"/>
      <c r="B876" s="349"/>
      <c r="C876" s="349"/>
      <c r="D876" s="349"/>
      <c r="E876" s="349"/>
      <c r="F876" s="349"/>
      <c r="N876" s="214"/>
      <c r="O876" s="173"/>
      <c r="P876" s="173"/>
      <c r="Q876" s="355"/>
      <c r="R876" s="356"/>
      <c r="S876" s="356"/>
      <c r="T876" s="356"/>
      <c r="X876" s="535"/>
    </row>
    <row r="877" spans="1:24" s="354" customFormat="1" x14ac:dyDescent="0.25">
      <c r="A877" s="349"/>
      <c r="B877" s="349" t="s">
        <v>2178</v>
      </c>
      <c r="C877" s="349"/>
      <c r="D877" s="349" t="s">
        <v>2179</v>
      </c>
      <c r="E877" s="349"/>
      <c r="F877" s="349" t="s">
        <v>742</v>
      </c>
      <c r="G877" s="350">
        <v>41180</v>
      </c>
      <c r="H877" s="351">
        <v>28</v>
      </c>
      <c r="I877" s="351">
        <v>9</v>
      </c>
      <c r="J877" s="352">
        <v>2012</v>
      </c>
      <c r="K877" s="353" t="s">
        <v>30</v>
      </c>
      <c r="L877" s="353" t="s">
        <v>2180</v>
      </c>
      <c r="M877" s="353" t="s">
        <v>649</v>
      </c>
      <c r="N877" s="173">
        <v>18071.64</v>
      </c>
      <c r="O877" s="173"/>
      <c r="Q877" s="355">
        <v>10</v>
      </c>
      <c r="R877" s="207">
        <f>(N877/Q877)/12</f>
        <v>150.59700000000001</v>
      </c>
      <c r="S877" s="357">
        <f>X877*R877</f>
        <v>4066.1190000000001</v>
      </c>
      <c r="T877" s="356">
        <f>N877-S877</f>
        <v>14005.520999999999</v>
      </c>
      <c r="U877" s="355">
        <v>17419</v>
      </c>
      <c r="X877" s="535">
        <f>IF((DATEDIF(G877,X$4,"m"))&gt;=120,120,(DATEDIF(G877,X$4,"m")))</f>
        <v>27</v>
      </c>
    </row>
    <row r="878" spans="1:24" x14ac:dyDescent="0.25">
      <c r="G878" s="171"/>
      <c r="H878" s="171"/>
      <c r="I878" s="171"/>
      <c r="J878" s="171"/>
      <c r="K878" s="171"/>
      <c r="L878" s="171"/>
      <c r="M878" s="171"/>
      <c r="X878" s="219"/>
    </row>
    <row r="879" spans="1:24" x14ac:dyDescent="0.25">
      <c r="B879" s="210" t="s">
        <v>2182</v>
      </c>
      <c r="D879" s="174">
        <v>2000</v>
      </c>
      <c r="F879" s="192" t="s">
        <v>654</v>
      </c>
      <c r="G879" s="204">
        <v>41190</v>
      </c>
      <c r="H879" s="176">
        <v>8</v>
      </c>
      <c r="I879" s="176">
        <v>10</v>
      </c>
      <c r="J879" s="175">
        <v>2012</v>
      </c>
      <c r="K879" s="210" t="s">
        <v>30</v>
      </c>
      <c r="L879" s="210" t="s">
        <v>2183</v>
      </c>
      <c r="M879" s="210" t="s">
        <v>649</v>
      </c>
      <c r="N879" s="160">
        <v>9072.7099999999991</v>
      </c>
      <c r="O879" s="225" t="s">
        <v>1286</v>
      </c>
      <c r="P879" s="205"/>
      <c r="Q879" s="205">
        <v>10</v>
      </c>
      <c r="R879" s="207">
        <f>(N879/Q879)/12</f>
        <v>75.605916666666658</v>
      </c>
      <c r="S879" s="186">
        <f>X879*R879</f>
        <v>1965.7538333333332</v>
      </c>
      <c r="T879" s="207">
        <f>N879-S879</f>
        <v>7106.9561666666659</v>
      </c>
      <c r="U879" s="205">
        <v>17577</v>
      </c>
      <c r="V879" s="216"/>
      <c r="W879" s="206"/>
      <c r="X879" s="219">
        <f>IF((DATEDIF(G879,X$4,"m"))&gt;=120,120,(DATEDIF(G879,X$4,"m")))</f>
        <v>26</v>
      </c>
    </row>
    <row r="880" spans="1:24" s="355" customFormat="1" x14ac:dyDescent="0.25">
      <c r="A880" s="353"/>
      <c r="B880" s="353" t="s">
        <v>2365</v>
      </c>
      <c r="C880" s="353" t="s">
        <v>1328</v>
      </c>
      <c r="D880" s="353" t="s">
        <v>2367</v>
      </c>
      <c r="E880" s="353" t="s">
        <v>2366</v>
      </c>
      <c r="F880" s="349" t="s">
        <v>708</v>
      </c>
      <c r="G880" s="350">
        <v>41235</v>
      </c>
      <c r="H880" s="528">
        <v>22</v>
      </c>
      <c r="I880" s="528">
        <v>11</v>
      </c>
      <c r="J880" s="529">
        <v>2012</v>
      </c>
      <c r="K880" s="353" t="s">
        <v>30</v>
      </c>
      <c r="L880" s="353" t="s">
        <v>2364</v>
      </c>
      <c r="M880" s="353" t="s">
        <v>649</v>
      </c>
      <c r="N880" s="160">
        <v>9495</v>
      </c>
      <c r="O880" s="225" t="s">
        <v>1286</v>
      </c>
      <c r="Q880" s="355">
        <v>10</v>
      </c>
      <c r="R880" s="356">
        <f t="shared" ref="R880" si="97">(N880/Q880)/12</f>
        <v>79.125</v>
      </c>
      <c r="S880" s="357">
        <f>X880*R880</f>
        <v>1978.125</v>
      </c>
      <c r="T880" s="356">
        <f>N880-S880</f>
        <v>7516.875</v>
      </c>
      <c r="U880" s="355">
        <v>17876</v>
      </c>
      <c r="V880" s="381"/>
      <c r="W880" s="382"/>
      <c r="X880" s="535">
        <f>IF((DATEDIF(G880,X$4,"m"))&gt;=120,120,(DATEDIF(G880,X$4,"m")))</f>
        <v>25</v>
      </c>
    </row>
    <row r="882" spans="1:24" x14ac:dyDescent="0.25">
      <c r="B882" s="517" t="s">
        <v>2358</v>
      </c>
      <c r="N882" s="518">
        <f>+N879+N877+N875+N782+N767+N880</f>
        <v>376447.56248000014</v>
      </c>
      <c r="O882" s="518"/>
      <c r="P882" s="518"/>
      <c r="Q882" s="100"/>
      <c r="R882" s="518">
        <f>+R879+R877+R875+R782+R767+R880</f>
        <v>3137.0630206666619</v>
      </c>
      <c r="S882" s="518">
        <f>+S879+S877+S875+S782+S767+S880</f>
        <v>88434.418870333306</v>
      </c>
      <c r="T882" s="518">
        <f>+T879+T877+T875+T782+T767+T880</f>
        <v>288013.14360966673</v>
      </c>
    </row>
    <row r="883" spans="1:24" x14ac:dyDescent="0.25">
      <c r="Q883" s="379"/>
    </row>
    <row r="884" spans="1:24" ht="16.5" thickBot="1" x14ac:dyDescent="0.3">
      <c r="N884" s="275">
        <f>+N762+N882</f>
        <v>7944666.0629800083</v>
      </c>
      <c r="O884" s="274"/>
      <c r="P884" s="264"/>
      <c r="Q884" s="264"/>
      <c r="R884" s="275">
        <f>+R762+R767+R782+R875+R877+R879</f>
        <v>77156.741719277896</v>
      </c>
      <c r="S884" s="275">
        <f>+S762+S767+S782+S875+S877+S879</f>
        <v>5575452.276932844</v>
      </c>
      <c r="T884" s="275">
        <f>+T762+T767+T782+T875+T877+T879</f>
        <v>2359718.7860471657</v>
      </c>
    </row>
    <row r="885" spans="1:24" ht="16.5" thickTop="1" x14ac:dyDescent="0.25"/>
    <row r="886" spans="1:24" s="205" customFormat="1" x14ac:dyDescent="0.25">
      <c r="A886" s="210"/>
      <c r="B886" s="210" t="s">
        <v>2187</v>
      </c>
      <c r="C886" s="210"/>
      <c r="D886" s="210"/>
      <c r="E886" s="210"/>
      <c r="F886" s="349" t="s">
        <v>708</v>
      </c>
      <c r="G886" s="204">
        <v>41304</v>
      </c>
      <c r="H886" s="224">
        <v>30</v>
      </c>
      <c r="I886" s="224">
        <v>1</v>
      </c>
      <c r="J886" s="209">
        <v>2013</v>
      </c>
      <c r="K886" s="210" t="s">
        <v>30</v>
      </c>
      <c r="L886" s="210" t="s">
        <v>2188</v>
      </c>
      <c r="M886" s="210" t="s">
        <v>649</v>
      </c>
      <c r="N886" s="160">
        <v>7850</v>
      </c>
      <c r="O886" s="225" t="s">
        <v>1286</v>
      </c>
      <c r="Q886" s="205">
        <v>10</v>
      </c>
      <c r="R886" s="207">
        <f>(N886/Q886)/12</f>
        <v>65.416666666666671</v>
      </c>
      <c r="S886" s="186">
        <f>X886*R886</f>
        <v>1504.5833333333335</v>
      </c>
      <c r="T886" s="207">
        <f>N886-S886</f>
        <v>6345.4166666666661</v>
      </c>
      <c r="U886" s="205">
        <v>17876</v>
      </c>
      <c r="V886" s="216"/>
      <c r="W886" s="206"/>
      <c r="X886" s="219">
        <f>IF((DATEDIF(G886,X$4,"m"))&gt;=120,120,(DATEDIF(G886,X$4,"m")))</f>
        <v>23</v>
      </c>
    </row>
    <row r="887" spans="1:24" s="205" customFormat="1" x14ac:dyDescent="0.25">
      <c r="A887" s="210"/>
      <c r="B887" s="210" t="s">
        <v>2187</v>
      </c>
      <c r="C887" s="210"/>
      <c r="D887" s="210"/>
      <c r="E887" s="210"/>
      <c r="F887" s="349" t="s">
        <v>708</v>
      </c>
      <c r="G887" s="204">
        <v>41304</v>
      </c>
      <c r="H887" s="224">
        <v>30</v>
      </c>
      <c r="I887" s="224">
        <v>1</v>
      </c>
      <c r="J887" s="209">
        <v>2013</v>
      </c>
      <c r="K887" s="210" t="s">
        <v>30</v>
      </c>
      <c r="L887" s="210" t="s">
        <v>2188</v>
      </c>
      <c r="M887" s="210" t="s">
        <v>649</v>
      </c>
      <c r="N887" s="160">
        <v>7850</v>
      </c>
      <c r="O887" s="225" t="s">
        <v>1286</v>
      </c>
      <c r="Q887" s="205">
        <v>10</v>
      </c>
      <c r="R887" s="207">
        <f>(N887/Q887)/12</f>
        <v>65.416666666666671</v>
      </c>
      <c r="S887" s="186">
        <f>X887*R887</f>
        <v>1504.5833333333335</v>
      </c>
      <c r="T887" s="207">
        <f>N887-S887</f>
        <v>6345.4166666666661</v>
      </c>
      <c r="U887" s="205">
        <v>17876</v>
      </c>
      <c r="V887" s="216"/>
      <c r="W887" s="206"/>
      <c r="X887" s="219">
        <f>IF((DATEDIF(G887,X$4,"m"))&gt;=120,120,(DATEDIF(G887,X$4,"m")))</f>
        <v>23</v>
      </c>
    </row>
    <row r="888" spans="1:24" s="205" customFormat="1" x14ac:dyDescent="0.25">
      <c r="A888" s="210"/>
      <c r="B888" s="210"/>
      <c r="C888" s="210"/>
      <c r="D888" s="210"/>
      <c r="E888" s="210"/>
      <c r="F888" s="210"/>
      <c r="G888" s="204"/>
      <c r="H888" s="224"/>
      <c r="I888" s="224"/>
      <c r="J888" s="209"/>
      <c r="K888" s="210"/>
      <c r="L888" s="210"/>
      <c r="M888" s="210"/>
      <c r="N888" s="342">
        <f>SUM(N885:N887)</f>
        <v>15700</v>
      </c>
      <c r="O888" s="274"/>
      <c r="P888" s="343"/>
      <c r="Q888" s="343"/>
      <c r="R888" s="344">
        <f>SUM(R885:R887)</f>
        <v>130.83333333333334</v>
      </c>
      <c r="S888" s="344">
        <f>SUM(S885:S887)</f>
        <v>3009.166666666667</v>
      </c>
      <c r="T888" s="344">
        <f>SUM(T885:T887)</f>
        <v>12690.833333333332</v>
      </c>
      <c r="V888" s="216"/>
      <c r="W888" s="206"/>
      <c r="X888" s="219"/>
    </row>
    <row r="890" spans="1:24" s="205" customFormat="1" x14ac:dyDescent="0.25">
      <c r="A890" s="210"/>
      <c r="B890" s="210" t="s">
        <v>2189</v>
      </c>
      <c r="C890" s="210" t="s">
        <v>2190</v>
      </c>
      <c r="D890" s="210" t="s">
        <v>2191</v>
      </c>
      <c r="E890" s="210"/>
      <c r="F890" s="210" t="s">
        <v>1211</v>
      </c>
      <c r="G890" s="204">
        <v>41309</v>
      </c>
      <c r="H890" s="224">
        <v>4</v>
      </c>
      <c r="I890" s="224">
        <v>2</v>
      </c>
      <c r="J890" s="209">
        <v>2013</v>
      </c>
      <c r="K890" s="210" t="s">
        <v>30</v>
      </c>
      <c r="L890" s="210" t="s">
        <v>2192</v>
      </c>
      <c r="M890" s="210" t="s">
        <v>649</v>
      </c>
      <c r="N890" s="160">
        <v>23417.1</v>
      </c>
      <c r="O890" s="225" t="s">
        <v>1286</v>
      </c>
      <c r="Q890" s="205">
        <v>10</v>
      </c>
      <c r="R890" s="207">
        <f>(N890/Q890)/12</f>
        <v>195.14250000000001</v>
      </c>
      <c r="S890" s="186">
        <f>X890*R890</f>
        <v>4293.1350000000002</v>
      </c>
      <c r="T890" s="207">
        <f>N890-S890</f>
        <v>19123.964999999997</v>
      </c>
      <c r="U890" s="205">
        <v>17890</v>
      </c>
      <c r="V890" s="216"/>
      <c r="W890" s="206"/>
      <c r="X890" s="219">
        <f>IF((DATEDIF(G890,X$4,"m"))&gt;=120,120,(DATEDIF(G890,X$4,"m")))</f>
        <v>22</v>
      </c>
    </row>
    <row r="891" spans="1:24" s="205" customFormat="1" x14ac:dyDescent="0.25">
      <c r="B891" s="205" t="s">
        <v>2193</v>
      </c>
      <c r="C891" s="205" t="s">
        <v>736</v>
      </c>
      <c r="E891" s="210" t="s">
        <v>2194</v>
      </c>
      <c r="F891" s="210" t="s">
        <v>89</v>
      </c>
      <c r="G891" s="204">
        <v>41316</v>
      </c>
      <c r="H891" s="224">
        <v>11</v>
      </c>
      <c r="I891" s="224">
        <v>2</v>
      </c>
      <c r="J891" s="209">
        <v>2013</v>
      </c>
      <c r="K891" s="210" t="s">
        <v>30</v>
      </c>
      <c r="L891" s="210" t="s">
        <v>2195</v>
      </c>
      <c r="M891" s="210" t="s">
        <v>649</v>
      </c>
      <c r="N891" s="160">
        <v>38490</v>
      </c>
      <c r="O891" s="225"/>
      <c r="Q891" s="205">
        <v>10</v>
      </c>
      <c r="R891" s="207">
        <f>(((N891)-1)/10)/12</f>
        <v>320.74166666666667</v>
      </c>
      <c r="S891" s="186">
        <f>X891*R891</f>
        <v>7056.3166666666666</v>
      </c>
      <c r="T891" s="207">
        <f>N891-S891</f>
        <v>31433.683333333334</v>
      </c>
      <c r="U891" s="205">
        <v>18036</v>
      </c>
      <c r="W891" s="207"/>
      <c r="X891" s="219">
        <f>IF((DATEDIF(G891,X$4,"m"))&gt;=120,120,(DATEDIF(G891,X$4,"m")))</f>
        <v>22</v>
      </c>
    </row>
    <row r="892" spans="1:24" x14ac:dyDescent="0.25">
      <c r="N892" s="342">
        <f>SUM(N890:N891)</f>
        <v>61907.1</v>
      </c>
      <c r="O892" s="274"/>
      <c r="P892" s="343"/>
      <c r="Q892" s="343"/>
      <c r="R892" s="344">
        <f>SUM(R890:R891)</f>
        <v>515.88416666666672</v>
      </c>
      <c r="S892" s="344">
        <f>SUM(S890:S891)</f>
        <v>11349.451666666668</v>
      </c>
      <c r="T892" s="344">
        <f>SUM(T890:T891)</f>
        <v>50557.648333333331</v>
      </c>
    </row>
    <row r="894" spans="1:24" x14ac:dyDescent="0.25">
      <c r="G894" s="204"/>
      <c r="K894" s="210"/>
      <c r="L894" s="210"/>
      <c r="M894" s="210"/>
      <c r="N894" s="160"/>
      <c r="Q894" s="205"/>
      <c r="R894" s="207"/>
      <c r="S894" s="186"/>
      <c r="T894" s="207"/>
      <c r="U894" s="205"/>
      <c r="V894" s="205"/>
      <c r="W894" s="207"/>
      <c r="X894" s="219"/>
    </row>
    <row r="895" spans="1:24" x14ac:dyDescent="0.25">
      <c r="N895" s="342">
        <f>SUM(N894)</f>
        <v>0</v>
      </c>
      <c r="Q895" s="343"/>
      <c r="R895" s="344">
        <f>SUM(R893:R894)</f>
        <v>0</v>
      </c>
      <c r="S895" s="344">
        <f>SUM(S893:S894)</f>
        <v>0</v>
      </c>
      <c r="T895" s="344">
        <f>SUM(T893:T894)</f>
        <v>0</v>
      </c>
      <c r="X895" s="219"/>
    </row>
    <row r="896" spans="1:24" x14ac:dyDescent="0.25">
      <c r="N896" s="372"/>
      <c r="Q896" s="343"/>
      <c r="R896" s="373"/>
      <c r="S896" s="373"/>
      <c r="T896" s="373"/>
      <c r="X896" s="219"/>
    </row>
    <row r="897" spans="2:24" x14ac:dyDescent="0.25">
      <c r="B897" s="174" t="s">
        <v>2235</v>
      </c>
      <c r="F897" s="174" t="s">
        <v>2236</v>
      </c>
      <c r="G897" s="204">
        <v>41438</v>
      </c>
      <c r="H897" s="176">
        <v>13</v>
      </c>
      <c r="I897" s="176">
        <v>6</v>
      </c>
      <c r="J897" s="175">
        <v>2013</v>
      </c>
      <c r="K897" s="210" t="s">
        <v>30</v>
      </c>
      <c r="L897" s="210" t="s">
        <v>2233</v>
      </c>
      <c r="M897" s="210" t="s">
        <v>649</v>
      </c>
      <c r="N897" s="160">
        <v>26845</v>
      </c>
      <c r="Q897" s="205">
        <v>10</v>
      </c>
      <c r="R897" s="207">
        <f>(((N897)-1)/10)/12</f>
        <v>223.70000000000002</v>
      </c>
      <c r="S897" s="186">
        <f>X897*R897</f>
        <v>4026.6000000000004</v>
      </c>
      <c r="T897" s="207">
        <f>N897-S897</f>
        <v>22818.400000000001</v>
      </c>
      <c r="U897" s="205">
        <v>18257</v>
      </c>
      <c r="V897" s="205"/>
      <c r="W897" s="207"/>
      <c r="X897" s="219">
        <f>IF((DATEDIF(G897,X$4,"m"))&gt;=120,120,(DATEDIF(G897,X$4,"m")))</f>
        <v>18</v>
      </c>
    </row>
    <row r="898" spans="2:24" x14ac:dyDescent="0.25">
      <c r="B898" s="174" t="s">
        <v>2238</v>
      </c>
      <c r="C898" s="174" t="s">
        <v>2237</v>
      </c>
      <c r="F898" s="174" t="s">
        <v>2239</v>
      </c>
      <c r="G898" s="204">
        <v>41443</v>
      </c>
      <c r="H898" s="176">
        <v>18</v>
      </c>
      <c r="I898" s="176">
        <v>6</v>
      </c>
      <c r="J898" s="175">
        <v>2013</v>
      </c>
      <c r="K898" s="210" t="s">
        <v>30</v>
      </c>
      <c r="L898" s="210" t="s">
        <v>2234</v>
      </c>
      <c r="M898" s="210" t="s">
        <v>649</v>
      </c>
      <c r="N898" s="160">
        <v>196151.4</v>
      </c>
      <c r="Q898" s="205">
        <v>10</v>
      </c>
      <c r="R898" s="207">
        <f>(((N898)-1)/10)/12</f>
        <v>1634.5866666666668</v>
      </c>
      <c r="S898" s="186">
        <f>X898*R898</f>
        <v>29422.560000000001</v>
      </c>
      <c r="T898" s="207">
        <f>N898-S898</f>
        <v>166728.84</v>
      </c>
      <c r="U898" s="205">
        <v>18058</v>
      </c>
      <c r="V898" s="205"/>
      <c r="W898" s="207"/>
      <c r="X898" s="219">
        <f>IF((DATEDIF(G898,X$4,"m"))&gt;=120,120,(DATEDIF(G898,X$4,"m")))</f>
        <v>18</v>
      </c>
    </row>
    <row r="899" spans="2:24" x14ac:dyDescent="0.25">
      <c r="N899" s="342">
        <f>SUM(N897:N898)</f>
        <v>222996.4</v>
      </c>
      <c r="Q899" s="343"/>
      <c r="R899" s="344">
        <f>SUM(R897:R898)</f>
        <v>1858.2866666666669</v>
      </c>
      <c r="S899" s="344">
        <f>SUM(S897:S898)</f>
        <v>33449.160000000003</v>
      </c>
      <c r="T899" s="344">
        <f>SUM(T897:T898)</f>
        <v>189547.24</v>
      </c>
      <c r="X899" s="219">
        <f>IF((DATEDIF(G899,X$4,"m"))&gt;=120,120,(DATEDIF(G899,X$4,"m")))</f>
        <v>120</v>
      </c>
    </row>
    <row r="900" spans="2:24" x14ac:dyDescent="0.25">
      <c r="N900" s="372"/>
      <c r="Q900" s="343"/>
      <c r="R900" s="373"/>
      <c r="S900" s="373"/>
      <c r="T900" s="373"/>
      <c r="X900" s="219">
        <f>IF((DATEDIF(G900,X$4,"m"))&gt;=120,120,(DATEDIF(G900,X$4,"m")))</f>
        <v>120</v>
      </c>
    </row>
    <row r="901" spans="2:24" x14ac:dyDescent="0.25">
      <c r="B901" s="174" t="s">
        <v>2244</v>
      </c>
      <c r="D901" s="174" t="s">
        <v>2245</v>
      </c>
      <c r="F901" s="174" t="s">
        <v>2226</v>
      </c>
      <c r="G901" s="204">
        <v>41456</v>
      </c>
      <c r="H901" s="176">
        <v>1</v>
      </c>
      <c r="I901" s="176">
        <v>7</v>
      </c>
      <c r="J901" s="175">
        <v>2013</v>
      </c>
      <c r="K901" s="210" t="s">
        <v>30</v>
      </c>
      <c r="L901" s="210" t="s">
        <v>2246</v>
      </c>
      <c r="M901" s="210" t="s">
        <v>649</v>
      </c>
      <c r="N901" s="160">
        <v>7499.9970000000003</v>
      </c>
      <c r="Q901" s="103">
        <v>3</v>
      </c>
      <c r="R901" s="106">
        <f>(((N901)-1)/3)/12</f>
        <v>208.30547222222222</v>
      </c>
      <c r="S901" s="105">
        <f>R901*X901</f>
        <v>3541.1930277777778</v>
      </c>
      <c r="T901" s="105">
        <f t="shared" ref="T901:T907" si="98">N901-S901</f>
        <v>3958.8039722222225</v>
      </c>
      <c r="U901" s="205">
        <v>18253</v>
      </c>
      <c r="V901" s="205"/>
      <c r="W901" s="116"/>
      <c r="X901" s="219">
        <f>IF((DATEDIF(G901,X$4,"m"))&gt;=120,120,(DATEDIF(G901,X$4,"m")))</f>
        <v>17</v>
      </c>
    </row>
    <row r="902" spans="2:24" x14ac:dyDescent="0.25">
      <c r="B902" s="174" t="s">
        <v>2244</v>
      </c>
      <c r="D902" s="174" t="s">
        <v>2245</v>
      </c>
      <c r="F902" s="174" t="s">
        <v>2226</v>
      </c>
      <c r="G902" s="204">
        <v>41456</v>
      </c>
      <c r="H902" s="176">
        <v>1</v>
      </c>
      <c r="I902" s="176">
        <v>7</v>
      </c>
      <c r="J902" s="175">
        <v>2013</v>
      </c>
      <c r="K902" s="210" t="s">
        <v>30</v>
      </c>
      <c r="L902" s="210" t="s">
        <v>2246</v>
      </c>
      <c r="M902" s="210" t="s">
        <v>649</v>
      </c>
      <c r="N902" s="160">
        <v>7499.9970000000003</v>
      </c>
      <c r="Q902" s="103">
        <v>3</v>
      </c>
      <c r="R902" s="106">
        <f>(((N902)-1)/3)/12</f>
        <v>208.30547222222222</v>
      </c>
      <c r="S902" s="105">
        <f>R902*X902</f>
        <v>0</v>
      </c>
      <c r="T902" s="105">
        <f t="shared" si="98"/>
        <v>7499.9970000000003</v>
      </c>
      <c r="U902" s="205">
        <v>18253</v>
      </c>
      <c r="X902" s="219"/>
    </row>
    <row r="903" spans="2:24" x14ac:dyDescent="0.25">
      <c r="B903" s="174" t="s">
        <v>2244</v>
      </c>
      <c r="D903" s="174" t="s">
        <v>2245</v>
      </c>
      <c r="F903" s="174" t="s">
        <v>2226</v>
      </c>
      <c r="G903" s="204">
        <v>41464</v>
      </c>
      <c r="H903" s="176">
        <v>9</v>
      </c>
      <c r="I903" s="176">
        <v>7</v>
      </c>
      <c r="J903" s="175">
        <v>2013</v>
      </c>
      <c r="K903" s="210" t="s">
        <v>30</v>
      </c>
      <c r="L903" s="210" t="s">
        <v>2501</v>
      </c>
      <c r="M903" s="210" t="s">
        <v>649</v>
      </c>
      <c r="N903" s="160">
        <v>7499.9970000000003</v>
      </c>
      <c r="Q903" s="103">
        <v>3</v>
      </c>
      <c r="R903" s="106">
        <f>(((N903)-1)/3)/12</f>
        <v>208.30547222222222</v>
      </c>
      <c r="S903" s="105">
        <f>R903*X903</f>
        <v>0</v>
      </c>
      <c r="T903" s="105">
        <f t="shared" si="98"/>
        <v>7499.9970000000003</v>
      </c>
      <c r="U903" s="205">
        <v>18308</v>
      </c>
      <c r="X903" s="219"/>
    </row>
    <row r="904" spans="2:24" x14ac:dyDescent="0.25">
      <c r="B904" s="174" t="s">
        <v>2244</v>
      </c>
      <c r="D904" s="174" t="s">
        <v>2245</v>
      </c>
      <c r="F904" s="174" t="s">
        <v>2226</v>
      </c>
      <c r="G904" s="204">
        <v>41464</v>
      </c>
      <c r="H904" s="176">
        <v>9</v>
      </c>
      <c r="I904" s="176">
        <v>7</v>
      </c>
      <c r="J904" s="175">
        <v>2013</v>
      </c>
      <c r="K904" s="210" t="s">
        <v>30</v>
      </c>
      <c r="L904" s="210" t="s">
        <v>2501</v>
      </c>
      <c r="M904" s="210" t="s">
        <v>649</v>
      </c>
      <c r="N904" s="160">
        <v>7499.9970000000003</v>
      </c>
      <c r="Q904" s="103">
        <v>3</v>
      </c>
      <c r="R904" s="106">
        <f>(((N904)-1)/3)/12</f>
        <v>208.30547222222222</v>
      </c>
      <c r="S904" s="105">
        <f>R904*X904</f>
        <v>0</v>
      </c>
      <c r="T904" s="105">
        <f t="shared" si="98"/>
        <v>7499.9970000000003</v>
      </c>
      <c r="U904" s="205">
        <v>18308</v>
      </c>
      <c r="X904" s="219"/>
    </row>
    <row r="905" spans="2:24" x14ac:dyDescent="0.25">
      <c r="B905" s="174" t="s">
        <v>2241</v>
      </c>
      <c r="F905" s="174" t="s">
        <v>2242</v>
      </c>
      <c r="G905" s="204">
        <v>41479</v>
      </c>
      <c r="H905" s="176">
        <v>24</v>
      </c>
      <c r="I905" s="176">
        <v>7</v>
      </c>
      <c r="J905" s="175">
        <v>2013</v>
      </c>
      <c r="K905" s="210" t="s">
        <v>30</v>
      </c>
      <c r="L905" s="210" t="s">
        <v>2243</v>
      </c>
      <c r="M905" s="210" t="s">
        <v>649</v>
      </c>
      <c r="N905" s="160">
        <v>34667.22</v>
      </c>
      <c r="Q905" s="205">
        <v>10</v>
      </c>
      <c r="R905" s="207">
        <f>(((N905)-1)/10)/12</f>
        <v>288.88516666666669</v>
      </c>
      <c r="S905" s="105">
        <f>X905*R905</f>
        <v>4911.047833333334</v>
      </c>
      <c r="T905" s="207">
        <f t="shared" si="98"/>
        <v>29756.172166666667</v>
      </c>
      <c r="U905" s="205">
        <v>18384</v>
      </c>
      <c r="V905" s="205"/>
      <c r="W905" s="207"/>
      <c r="X905" s="219">
        <f>IF((DATEDIF(G905,X$4,"m"))&gt;=120,120,(DATEDIF(G905,X$4,"m")))</f>
        <v>17</v>
      </c>
    </row>
    <row r="906" spans="2:24" x14ac:dyDescent="0.25">
      <c r="B906" s="174" t="s">
        <v>2241</v>
      </c>
      <c r="F906" s="174" t="s">
        <v>2242</v>
      </c>
      <c r="G906" s="204">
        <v>41479</v>
      </c>
      <c r="H906" s="176">
        <v>24</v>
      </c>
      <c r="I906" s="176">
        <v>7</v>
      </c>
      <c r="J906" s="175">
        <v>2013</v>
      </c>
      <c r="K906" s="210" t="s">
        <v>30</v>
      </c>
      <c r="L906" s="210" t="s">
        <v>2243</v>
      </c>
      <c r="M906" s="210" t="s">
        <v>649</v>
      </c>
      <c r="N906" s="160">
        <v>34667.22</v>
      </c>
      <c r="Q906" s="205">
        <v>10</v>
      </c>
      <c r="R906" s="207">
        <f>(((N906)-1)/10)/12</f>
        <v>288.88516666666669</v>
      </c>
      <c r="S906" s="105">
        <f>X906*R906</f>
        <v>4911.047833333334</v>
      </c>
      <c r="T906" s="207">
        <f t="shared" si="98"/>
        <v>29756.172166666667</v>
      </c>
      <c r="U906" s="205">
        <v>18384</v>
      </c>
      <c r="V906" s="205"/>
      <c r="W906" s="207"/>
      <c r="X906" s="219">
        <f>IF((DATEDIF(G906,X$4,"m"))&gt;=120,120,(DATEDIF(G906,X$4,"m")))</f>
        <v>17</v>
      </c>
    </row>
    <row r="907" spans="2:24" x14ac:dyDescent="0.25">
      <c r="B907" s="174" t="s">
        <v>2238</v>
      </c>
      <c r="C907" s="174" t="s">
        <v>2237</v>
      </c>
      <c r="F907" s="174" t="s">
        <v>2239</v>
      </c>
      <c r="G907" s="204">
        <v>41486</v>
      </c>
      <c r="H907" s="176">
        <v>31</v>
      </c>
      <c r="I907" s="176">
        <v>7</v>
      </c>
      <c r="J907" s="175">
        <v>2013</v>
      </c>
      <c r="K907" s="210" t="s">
        <v>30</v>
      </c>
      <c r="L907" s="210" t="s">
        <v>2240</v>
      </c>
      <c r="M907" s="210" t="s">
        <v>649</v>
      </c>
      <c r="N907" s="160">
        <v>95580</v>
      </c>
      <c r="Q907" s="205">
        <v>10</v>
      </c>
      <c r="R907" s="207">
        <f>(((N907)-1)/10)/12</f>
        <v>796.49166666666667</v>
      </c>
      <c r="S907" s="105">
        <f>X907*R907</f>
        <v>13540.358333333334</v>
      </c>
      <c r="T907" s="207">
        <f t="shared" si="98"/>
        <v>82039.641666666663</v>
      </c>
      <c r="U907" s="205">
        <v>18325</v>
      </c>
      <c r="V907" s="205"/>
      <c r="W907" s="207"/>
      <c r="X907" s="219">
        <f>IF((DATEDIF(G907,X$4,"m"))&gt;=120,120,(DATEDIF(G907,X$4,"m")))</f>
        <v>17</v>
      </c>
    </row>
    <row r="908" spans="2:24" x14ac:dyDescent="0.25">
      <c r="N908" s="342">
        <f>SUM(N901:P907)</f>
        <v>194914.42800000001</v>
      </c>
      <c r="Q908" s="343"/>
      <c r="R908" s="342">
        <f>SUM(R901:R907)</f>
        <v>2207.4838888888889</v>
      </c>
      <c r="S908" s="342">
        <f>SUM(S901:S907)</f>
        <v>26903.647027777777</v>
      </c>
      <c r="T908" s="342">
        <f>SUM(T901:T907)</f>
        <v>168010.78097222222</v>
      </c>
      <c r="X908" s="219"/>
    </row>
    <row r="909" spans="2:24" x14ac:dyDescent="0.25">
      <c r="N909" s="372"/>
      <c r="Q909" s="343"/>
      <c r="R909" s="373"/>
      <c r="S909" s="373"/>
      <c r="T909" s="373"/>
      <c r="X909" s="219"/>
    </row>
    <row r="910" spans="2:24" x14ac:dyDescent="0.25">
      <c r="B910" s="174" t="s">
        <v>2247</v>
      </c>
      <c r="D910" s="174" t="s">
        <v>2249</v>
      </c>
      <c r="F910" s="174" t="s">
        <v>2250</v>
      </c>
      <c r="G910" s="204">
        <v>41519</v>
      </c>
      <c r="H910" s="176">
        <v>3</v>
      </c>
      <c r="I910" s="176">
        <v>9</v>
      </c>
      <c r="J910" s="175">
        <v>2013</v>
      </c>
      <c r="K910" s="210" t="s">
        <v>30</v>
      </c>
      <c r="L910" s="210" t="s">
        <v>2251</v>
      </c>
      <c r="M910" s="210" t="s">
        <v>649</v>
      </c>
      <c r="N910" s="160">
        <v>30906.05</v>
      </c>
      <c r="Q910" s="205">
        <v>10</v>
      </c>
      <c r="R910" s="207">
        <f>(((N910)-1)/10)/12</f>
        <v>257.54208333333332</v>
      </c>
      <c r="S910" s="105">
        <f>X910*R910</f>
        <v>3863.1312499999999</v>
      </c>
      <c r="T910" s="207">
        <f>N910-S910</f>
        <v>27042.918750000001</v>
      </c>
      <c r="U910" s="205">
        <v>18517</v>
      </c>
      <c r="V910" s="205"/>
      <c r="W910" s="207"/>
      <c r="X910" s="219">
        <f>IF((DATEDIF(G910,X$4,"m"))&gt;=120,120,(DATEDIF(G910,X$4,"m")))</f>
        <v>15</v>
      </c>
    </row>
    <row r="911" spans="2:24" x14ac:dyDescent="0.25">
      <c r="B911" s="174" t="s">
        <v>2248</v>
      </c>
      <c r="D911" s="174" t="s">
        <v>2249</v>
      </c>
      <c r="F911" s="174" t="s">
        <v>2250</v>
      </c>
      <c r="G911" s="204">
        <v>41519</v>
      </c>
      <c r="H911" s="176">
        <v>3</v>
      </c>
      <c r="I911" s="176">
        <v>9</v>
      </c>
      <c r="J911" s="175">
        <v>2013</v>
      </c>
      <c r="K911" s="210" t="s">
        <v>30</v>
      </c>
      <c r="L911" s="210" t="s">
        <v>2251</v>
      </c>
      <c r="M911" s="210" t="s">
        <v>649</v>
      </c>
      <c r="N911" s="160">
        <v>17271.02</v>
      </c>
      <c r="Q911" s="205">
        <v>10</v>
      </c>
      <c r="R911" s="207">
        <f>(((N911)-1)/10)/12</f>
        <v>143.91683333333333</v>
      </c>
      <c r="S911" s="105">
        <f>X911*R911</f>
        <v>2158.7525000000001</v>
      </c>
      <c r="T911" s="207">
        <f>N911-S911</f>
        <v>15112.2675</v>
      </c>
      <c r="U911" s="205">
        <v>18517</v>
      </c>
      <c r="V911" s="205"/>
      <c r="W911" s="207"/>
      <c r="X911" s="219">
        <f>IF((DATEDIF(G911,X$4,"m"))&gt;=120,120,(DATEDIF(G911,X$4,"m")))</f>
        <v>15</v>
      </c>
    </row>
    <row r="912" spans="2:24" x14ac:dyDescent="0.25">
      <c r="B912" s="174" t="s">
        <v>2248</v>
      </c>
      <c r="D912" s="174" t="s">
        <v>2249</v>
      </c>
      <c r="F912" s="174" t="s">
        <v>2250</v>
      </c>
      <c r="G912" s="204">
        <v>41519</v>
      </c>
      <c r="H912" s="176">
        <v>3</v>
      </c>
      <c r="I912" s="176">
        <v>9</v>
      </c>
      <c r="J912" s="175">
        <v>2013</v>
      </c>
      <c r="K912" s="210" t="s">
        <v>30</v>
      </c>
      <c r="L912" s="210" t="s">
        <v>2251</v>
      </c>
      <c r="M912" s="210" t="s">
        <v>649</v>
      </c>
      <c r="N912" s="160">
        <v>17271.02</v>
      </c>
      <c r="Q912" s="205">
        <v>10</v>
      </c>
      <c r="R912" s="207">
        <f>(((N912)-1)/10)/12</f>
        <v>143.91683333333333</v>
      </c>
      <c r="S912" s="105">
        <f>X912*R912</f>
        <v>2158.7525000000001</v>
      </c>
      <c r="T912" s="207">
        <f>N912-S912</f>
        <v>15112.2675</v>
      </c>
      <c r="U912" s="205">
        <v>18517</v>
      </c>
      <c r="V912" s="205"/>
      <c r="W912" s="207"/>
      <c r="X912" s="219">
        <f>IF((DATEDIF(G912,X$4,"m"))&gt;=120,120,(DATEDIF(G912,X$4,"m")))</f>
        <v>15</v>
      </c>
    </row>
    <row r="913" spans="1:24" x14ac:dyDescent="0.25">
      <c r="N913" s="342">
        <f>SUM(N910:N912)</f>
        <v>65448.09</v>
      </c>
      <c r="Q913" s="343"/>
      <c r="R913" s="344">
        <f>SUM(R910:R912)</f>
        <v>545.37574999999993</v>
      </c>
      <c r="S913" s="344">
        <f>SUM(S910:S912)</f>
        <v>8180.6362499999996</v>
      </c>
      <c r="T913" s="344">
        <f>SUM(T910:T912)</f>
        <v>57267.453750000001</v>
      </c>
      <c r="X913" s="219"/>
    </row>
    <row r="914" spans="1:24" x14ac:dyDescent="0.25">
      <c r="N914" s="372"/>
      <c r="Q914" s="343"/>
      <c r="R914" s="373"/>
      <c r="S914" s="373"/>
      <c r="T914" s="373"/>
      <c r="X914" s="219"/>
    </row>
    <row r="915" spans="1:24" x14ac:dyDescent="0.25">
      <c r="B915" s="174" t="s">
        <v>2252</v>
      </c>
      <c r="D915" s="174" t="s">
        <v>2249</v>
      </c>
      <c r="F915" s="174" t="s">
        <v>2250</v>
      </c>
      <c r="G915" s="204">
        <v>41549</v>
      </c>
      <c r="H915" s="176">
        <v>2</v>
      </c>
      <c r="I915" s="176">
        <v>10</v>
      </c>
      <c r="J915" s="175">
        <v>2013</v>
      </c>
      <c r="K915" s="210" t="s">
        <v>30</v>
      </c>
      <c r="L915" s="210" t="s">
        <v>2254</v>
      </c>
      <c r="M915" s="210" t="s">
        <v>649</v>
      </c>
      <c r="N915" s="160">
        <v>10030</v>
      </c>
      <c r="Q915" s="205">
        <v>10</v>
      </c>
      <c r="R915" s="207">
        <f>(((N915)-1)/10)/12</f>
        <v>83.575000000000003</v>
      </c>
      <c r="S915" s="105">
        <f>X915*R915</f>
        <v>1170.05</v>
      </c>
      <c r="T915" s="207">
        <f>N915-S915</f>
        <v>8859.9500000000007</v>
      </c>
      <c r="U915" s="205">
        <v>18561</v>
      </c>
      <c r="V915" s="205"/>
      <c r="W915" s="207"/>
      <c r="X915" s="219">
        <f>IF((DATEDIF(G915,X$4,"m"))&gt;=120,120,(DATEDIF(G915,X$4,"m")))</f>
        <v>14</v>
      </c>
    </row>
    <row r="916" spans="1:24" x14ac:dyDescent="0.25">
      <c r="B916" s="174" t="s">
        <v>2253</v>
      </c>
      <c r="D916" s="174" t="s">
        <v>2249</v>
      </c>
      <c r="F916" s="174" t="s">
        <v>2250</v>
      </c>
      <c r="G916" s="204">
        <v>41549</v>
      </c>
      <c r="H916" s="176">
        <v>2</v>
      </c>
      <c r="I916" s="176">
        <v>10</v>
      </c>
      <c r="J916" s="175">
        <v>2013</v>
      </c>
      <c r="K916" s="210" t="s">
        <v>30</v>
      </c>
      <c r="L916" s="210" t="s">
        <v>2254</v>
      </c>
      <c r="M916" s="210" t="s">
        <v>649</v>
      </c>
      <c r="N916" s="160">
        <v>7670</v>
      </c>
      <c r="Q916" s="205">
        <v>10</v>
      </c>
      <c r="R916" s="207">
        <f>(((N916)-1)/10)/12</f>
        <v>63.908333333333331</v>
      </c>
      <c r="S916" s="105">
        <f>X916*R916</f>
        <v>894.7166666666667</v>
      </c>
      <c r="T916" s="207">
        <f>N916-S916</f>
        <v>6775.2833333333328</v>
      </c>
      <c r="U916" s="205">
        <v>18561</v>
      </c>
      <c r="V916" s="205"/>
      <c r="W916" s="207"/>
      <c r="X916" s="219">
        <f>IF((DATEDIF(G916,X$4,"m"))&gt;=120,120,(DATEDIF(G916,X$4,"m")))</f>
        <v>14</v>
      </c>
    </row>
    <row r="917" spans="1:24" x14ac:dyDescent="0.25">
      <c r="N917" s="342">
        <f>SUM(N914:N916)</f>
        <v>17700</v>
      </c>
      <c r="Q917" s="343"/>
      <c r="R917" s="344">
        <f>SUM(R914:R916)</f>
        <v>147.48333333333335</v>
      </c>
      <c r="S917" s="344">
        <f>SUM(S914:S916)</f>
        <v>2064.7666666666664</v>
      </c>
      <c r="T917" s="344">
        <f>SUM(T914:T916)</f>
        <v>15635.233333333334</v>
      </c>
      <c r="X917" s="219"/>
    </row>
    <row r="918" spans="1:24" x14ac:dyDescent="0.25">
      <c r="B918" s="171"/>
      <c r="C918" s="171"/>
      <c r="D918" s="171"/>
      <c r="E918" s="171"/>
      <c r="F918" s="171"/>
      <c r="G918" s="171"/>
      <c r="H918" s="171"/>
      <c r="I918" s="171"/>
      <c r="J918" s="171"/>
      <c r="K918" s="171"/>
      <c r="L918" s="171"/>
      <c r="M918" s="171"/>
      <c r="N918" s="171"/>
      <c r="O918" s="171"/>
      <c r="X918" s="219"/>
    </row>
    <row r="919" spans="1:24" x14ac:dyDescent="0.25">
      <c r="B919" s="517" t="s">
        <v>2264</v>
      </c>
      <c r="N919" s="518">
        <f>+N888+N892+N895+N899+N908+N913+N917</f>
        <v>578666.01800000004</v>
      </c>
      <c r="O919" s="518"/>
      <c r="P919" s="518"/>
      <c r="R919" s="518">
        <f>+R888+R892+R895+R899+R908+R913+R917</f>
        <v>5405.3471388888893</v>
      </c>
      <c r="S919" s="518">
        <f>+S888+S892+S895+S899+S908+S913+S917</f>
        <v>84956.828277777779</v>
      </c>
      <c r="T919" s="518">
        <f>+T888+T892+T895+T899+T908+T913+T917</f>
        <v>493709.18972222222</v>
      </c>
      <c r="X919" s="219"/>
    </row>
    <row r="920" spans="1:24" x14ac:dyDescent="0.25">
      <c r="X920" s="219"/>
    </row>
    <row r="921" spans="1:24" x14ac:dyDescent="0.25">
      <c r="X921" s="219"/>
    </row>
    <row r="922" spans="1:24" s="205" customFormat="1" ht="14.25" customHeight="1" x14ac:dyDescent="0.25">
      <c r="A922" s="210"/>
      <c r="B922" s="174" t="s">
        <v>2287</v>
      </c>
      <c r="C922" s="210"/>
      <c r="D922" s="210"/>
      <c r="E922" s="210"/>
      <c r="F922" s="210" t="s">
        <v>2289</v>
      </c>
      <c r="G922" s="204" t="str">
        <f>CONCATENATE(H922,"/",I922,"/",J922,)</f>
        <v>14/1/2014</v>
      </c>
      <c r="H922" s="224">
        <v>14</v>
      </c>
      <c r="I922" s="224">
        <v>1</v>
      </c>
      <c r="J922" s="209">
        <v>2014</v>
      </c>
      <c r="K922" s="210" t="s">
        <v>30</v>
      </c>
      <c r="L922" s="210" t="s">
        <v>2288</v>
      </c>
      <c r="M922" s="210" t="s">
        <v>649</v>
      </c>
      <c r="N922" s="214">
        <v>5338.32</v>
      </c>
      <c r="O922" s="214"/>
      <c r="Q922" s="205">
        <v>10</v>
      </c>
      <c r="R922" s="106">
        <f>(((N922)-1)/10)/12</f>
        <v>44.477666666666664</v>
      </c>
      <c r="S922" s="207">
        <f>X922*R922</f>
        <v>489.25433333333331</v>
      </c>
      <c r="T922" s="207">
        <f>N922-S922</f>
        <v>4849.0656666666664</v>
      </c>
      <c r="U922" s="374" t="s">
        <v>2290</v>
      </c>
      <c r="V922" s="216"/>
      <c r="W922" s="207"/>
      <c r="X922" s="219">
        <f>IF((DATEDIF(G922,X$4,"m"))&gt;=120,120,(DATEDIF(G922,X$4,"m")))</f>
        <v>11</v>
      </c>
    </row>
    <row r="923" spans="1:24" s="205" customFormat="1" ht="14.25" customHeight="1" x14ac:dyDescent="0.25">
      <c r="A923" s="210"/>
      <c r="B923" s="174" t="s">
        <v>2287</v>
      </c>
      <c r="C923" s="210"/>
      <c r="D923" s="210"/>
      <c r="E923" s="210"/>
      <c r="F923" s="210" t="s">
        <v>2289</v>
      </c>
      <c r="G923" s="204" t="str">
        <f>CONCATENATE(H923,"/",I923,"/",J923,)</f>
        <v>14/1/2014</v>
      </c>
      <c r="H923" s="224">
        <v>14</v>
      </c>
      <c r="I923" s="224">
        <v>1</v>
      </c>
      <c r="J923" s="209">
        <v>2014</v>
      </c>
      <c r="K923" s="210" t="s">
        <v>30</v>
      </c>
      <c r="L923" s="210" t="s">
        <v>2288</v>
      </c>
      <c r="M923" s="210" t="s">
        <v>649</v>
      </c>
      <c r="N923" s="214">
        <v>5338.32</v>
      </c>
      <c r="O923" s="214"/>
      <c r="Q923" s="205">
        <v>10</v>
      </c>
      <c r="R923" s="106">
        <f>(((N923)-1)/10)/12</f>
        <v>44.477666666666664</v>
      </c>
      <c r="S923" s="207">
        <f>X923*R923</f>
        <v>489.25433333333331</v>
      </c>
      <c r="T923" s="207">
        <f>N923-S923</f>
        <v>4849.0656666666664</v>
      </c>
      <c r="U923" s="374" t="s">
        <v>2290</v>
      </c>
      <c r="V923" s="216"/>
      <c r="W923" s="207"/>
      <c r="X923" s="219">
        <f>IF((DATEDIF(G923,X$4,"m"))&gt;=120,120,(DATEDIF(G923,X$4,"m")))</f>
        <v>11</v>
      </c>
    </row>
    <row r="924" spans="1:24" x14ac:dyDescent="0.25">
      <c r="B924" s="517" t="s">
        <v>2319</v>
      </c>
      <c r="N924" s="342">
        <f>SUM(N921:N923)</f>
        <v>10676.64</v>
      </c>
      <c r="Q924" s="343"/>
      <c r="R924" s="344">
        <f>SUM(R921:R923)</f>
        <v>88.955333333333328</v>
      </c>
      <c r="S924" s="344">
        <f>SUM(S921:S923)</f>
        <v>978.50866666666661</v>
      </c>
      <c r="T924" s="344">
        <f>SUM(T921:T923)</f>
        <v>9698.1313333333328</v>
      </c>
      <c r="X924" s="219"/>
    </row>
    <row r="925" spans="1:24" x14ac:dyDescent="0.25">
      <c r="N925" s="372"/>
      <c r="Q925" s="343"/>
      <c r="R925" s="373"/>
      <c r="S925" s="373"/>
      <c r="T925" s="373"/>
      <c r="X925" s="219"/>
    </row>
    <row r="926" spans="1:24" x14ac:dyDescent="0.25">
      <c r="N926" s="372"/>
      <c r="Q926" s="343"/>
      <c r="R926" s="373"/>
      <c r="S926" s="373"/>
      <c r="T926" s="373"/>
      <c r="X926" s="219"/>
    </row>
    <row r="927" spans="1:24" s="205" customFormat="1" ht="14.25" customHeight="1" x14ac:dyDescent="0.25">
      <c r="A927" s="210"/>
      <c r="B927" s="174" t="s">
        <v>2291</v>
      </c>
      <c r="C927" s="210"/>
      <c r="D927" s="210"/>
      <c r="E927" s="210"/>
      <c r="F927" s="210" t="s">
        <v>2289</v>
      </c>
      <c r="G927" s="204">
        <v>41690</v>
      </c>
      <c r="H927" s="224">
        <v>20</v>
      </c>
      <c r="I927" s="224">
        <v>2</v>
      </c>
      <c r="J927" s="209">
        <v>2014</v>
      </c>
      <c r="K927" s="210" t="s">
        <v>30</v>
      </c>
      <c r="L927" s="210" t="s">
        <v>2292</v>
      </c>
      <c r="M927" s="210" t="s">
        <v>649</v>
      </c>
      <c r="N927" s="214">
        <v>20392.382399999999</v>
      </c>
      <c r="O927" s="214"/>
      <c r="Q927" s="205">
        <v>10</v>
      </c>
      <c r="R927" s="106">
        <f t="shared" ref="R927:R933" si="99">(((N927)-1)/10)/12</f>
        <v>169.92818666666665</v>
      </c>
      <c r="S927" s="207">
        <f t="shared" ref="S927:S933" si="100">X927*R927</f>
        <v>1699.2818666666665</v>
      </c>
      <c r="T927" s="207">
        <f t="shared" ref="T927:T933" si="101">N927-S927</f>
        <v>18693.100533333331</v>
      </c>
      <c r="U927" s="374" t="s">
        <v>2293</v>
      </c>
      <c r="V927" s="216"/>
      <c r="W927" s="207"/>
      <c r="X927" s="219">
        <f t="shared" ref="X927:X933" si="102">IF((DATEDIF(G927,X$4,"m"))&gt;=120,120,(DATEDIF(G927,X$4,"m")))</f>
        <v>10</v>
      </c>
    </row>
    <row r="928" spans="1:24" s="205" customFormat="1" ht="14.25" customHeight="1" x14ac:dyDescent="0.25">
      <c r="A928" s="210"/>
      <c r="B928" s="174" t="s">
        <v>2291</v>
      </c>
      <c r="C928" s="210"/>
      <c r="D928" s="210"/>
      <c r="E928" s="210"/>
      <c r="F928" s="210" t="s">
        <v>2289</v>
      </c>
      <c r="G928" s="204">
        <v>41690</v>
      </c>
      <c r="H928" s="224">
        <v>20</v>
      </c>
      <c r="I928" s="224">
        <v>2</v>
      </c>
      <c r="J928" s="209">
        <v>2014</v>
      </c>
      <c r="K928" s="210" t="s">
        <v>30</v>
      </c>
      <c r="L928" s="210" t="s">
        <v>2292</v>
      </c>
      <c r="M928" s="210" t="s">
        <v>649</v>
      </c>
      <c r="N928" s="214">
        <v>20392.382399999999</v>
      </c>
      <c r="O928" s="214"/>
      <c r="Q928" s="205">
        <v>10</v>
      </c>
      <c r="R928" s="106">
        <f t="shared" si="99"/>
        <v>169.92818666666665</v>
      </c>
      <c r="S928" s="207">
        <f t="shared" si="100"/>
        <v>1699.2818666666665</v>
      </c>
      <c r="T928" s="207">
        <f t="shared" si="101"/>
        <v>18693.100533333331</v>
      </c>
      <c r="U928" s="374" t="s">
        <v>2293</v>
      </c>
      <c r="V928" s="216"/>
      <c r="W928" s="207"/>
      <c r="X928" s="219">
        <f t="shared" si="102"/>
        <v>10</v>
      </c>
    </row>
    <row r="929" spans="1:24" s="205" customFormat="1" ht="14.25" customHeight="1" x14ac:dyDescent="0.25">
      <c r="A929" s="210"/>
      <c r="B929" s="174" t="s">
        <v>2291</v>
      </c>
      <c r="C929" s="210"/>
      <c r="D929" s="210"/>
      <c r="E929" s="210"/>
      <c r="F929" s="210" t="s">
        <v>2289</v>
      </c>
      <c r="G929" s="204">
        <v>41690</v>
      </c>
      <c r="H929" s="224">
        <v>20</v>
      </c>
      <c r="I929" s="224">
        <v>2</v>
      </c>
      <c r="J929" s="209">
        <v>2014</v>
      </c>
      <c r="K929" s="210" t="s">
        <v>30</v>
      </c>
      <c r="L929" s="210" t="s">
        <v>2292</v>
      </c>
      <c r="M929" s="210" t="s">
        <v>649</v>
      </c>
      <c r="N929" s="214">
        <v>20392.382399999999</v>
      </c>
      <c r="O929" s="214"/>
      <c r="Q929" s="205">
        <v>10</v>
      </c>
      <c r="R929" s="106">
        <f t="shared" si="99"/>
        <v>169.92818666666665</v>
      </c>
      <c r="S929" s="207">
        <f t="shared" si="100"/>
        <v>1699.2818666666665</v>
      </c>
      <c r="T929" s="207">
        <f t="shared" si="101"/>
        <v>18693.100533333331</v>
      </c>
      <c r="U929" s="374" t="s">
        <v>2293</v>
      </c>
      <c r="V929" s="216"/>
      <c r="W929" s="207"/>
      <c r="X929" s="219">
        <f t="shared" si="102"/>
        <v>10</v>
      </c>
    </row>
    <row r="930" spans="1:24" s="205" customFormat="1" ht="14.25" customHeight="1" x14ac:dyDescent="0.25">
      <c r="A930" s="210"/>
      <c r="B930" s="174" t="s">
        <v>2294</v>
      </c>
      <c r="C930" s="210"/>
      <c r="D930" s="210"/>
      <c r="E930" s="210"/>
      <c r="F930" s="210" t="s">
        <v>2289</v>
      </c>
      <c r="G930" s="204">
        <v>41690</v>
      </c>
      <c r="H930" s="224">
        <v>20</v>
      </c>
      <c r="I930" s="224">
        <v>2</v>
      </c>
      <c r="J930" s="209">
        <v>2014</v>
      </c>
      <c r="K930" s="210" t="s">
        <v>30</v>
      </c>
      <c r="L930" s="210" t="s">
        <v>2292</v>
      </c>
      <c r="M930" s="210" t="s">
        <v>649</v>
      </c>
      <c r="N930" s="214">
        <v>4511.9070000000002</v>
      </c>
      <c r="O930" s="214"/>
      <c r="Q930" s="205">
        <v>10</v>
      </c>
      <c r="R930" s="106">
        <f t="shared" si="99"/>
        <v>37.590891666666671</v>
      </c>
      <c r="S930" s="207">
        <f t="shared" si="100"/>
        <v>375.9089166666667</v>
      </c>
      <c r="T930" s="207">
        <f t="shared" si="101"/>
        <v>4135.9980833333339</v>
      </c>
      <c r="U930" s="374" t="s">
        <v>2293</v>
      </c>
      <c r="V930" s="216"/>
      <c r="W930" s="207"/>
      <c r="X930" s="219">
        <f t="shared" si="102"/>
        <v>10</v>
      </c>
    </row>
    <row r="931" spans="1:24" s="205" customFormat="1" ht="14.25" customHeight="1" x14ac:dyDescent="0.25">
      <c r="A931" s="210"/>
      <c r="B931" s="174" t="s">
        <v>2287</v>
      </c>
      <c r="C931" s="210"/>
      <c r="D931" s="210"/>
      <c r="E931" s="210"/>
      <c r="F931" s="210" t="s">
        <v>2289</v>
      </c>
      <c r="G931" s="204">
        <v>41690</v>
      </c>
      <c r="H931" s="224">
        <v>20</v>
      </c>
      <c r="I931" s="224">
        <v>2</v>
      </c>
      <c r="J931" s="209">
        <v>2014</v>
      </c>
      <c r="K931" s="210" t="s">
        <v>30</v>
      </c>
      <c r="L931" s="210" t="s">
        <v>2292</v>
      </c>
      <c r="M931" s="210" t="s">
        <v>649</v>
      </c>
      <c r="N931" s="214">
        <v>5338.32</v>
      </c>
      <c r="O931" s="214"/>
      <c r="Q931" s="205">
        <v>10</v>
      </c>
      <c r="R931" s="106">
        <f t="shared" si="99"/>
        <v>44.477666666666664</v>
      </c>
      <c r="S931" s="207">
        <f t="shared" si="100"/>
        <v>444.77666666666664</v>
      </c>
      <c r="T931" s="207">
        <f t="shared" si="101"/>
        <v>4893.5433333333331</v>
      </c>
      <c r="U931" s="374" t="s">
        <v>2293</v>
      </c>
      <c r="V931" s="216"/>
      <c r="W931" s="207"/>
      <c r="X931" s="219">
        <f t="shared" si="102"/>
        <v>10</v>
      </c>
    </row>
    <row r="932" spans="1:24" s="205" customFormat="1" ht="14.25" customHeight="1" x14ac:dyDescent="0.25">
      <c r="A932" s="210"/>
      <c r="B932" s="174" t="s">
        <v>2287</v>
      </c>
      <c r="C932" s="210"/>
      <c r="D932" s="210"/>
      <c r="E932" s="210"/>
      <c r="F932" s="210" t="s">
        <v>2289</v>
      </c>
      <c r="G932" s="204">
        <v>41690</v>
      </c>
      <c r="H932" s="224">
        <v>20</v>
      </c>
      <c r="I932" s="224">
        <v>2</v>
      </c>
      <c r="J932" s="209">
        <v>2014</v>
      </c>
      <c r="K932" s="210" t="s">
        <v>30</v>
      </c>
      <c r="L932" s="210" t="s">
        <v>2292</v>
      </c>
      <c r="M932" s="210" t="s">
        <v>649</v>
      </c>
      <c r="N932" s="214">
        <v>5338.32</v>
      </c>
      <c r="O932" s="214"/>
      <c r="Q932" s="205">
        <v>10</v>
      </c>
      <c r="R932" s="106">
        <f t="shared" si="99"/>
        <v>44.477666666666664</v>
      </c>
      <c r="S932" s="207">
        <f t="shared" si="100"/>
        <v>444.77666666666664</v>
      </c>
      <c r="T932" s="207">
        <f t="shared" si="101"/>
        <v>4893.5433333333331</v>
      </c>
      <c r="U932" s="374" t="s">
        <v>2293</v>
      </c>
      <c r="V932" s="216"/>
      <c r="W932" s="207"/>
      <c r="X932" s="219">
        <f t="shared" si="102"/>
        <v>10</v>
      </c>
    </row>
    <row r="933" spans="1:24" s="205" customFormat="1" ht="14.25" customHeight="1" x14ac:dyDescent="0.25">
      <c r="A933" s="210"/>
      <c r="B933" s="174" t="s">
        <v>2287</v>
      </c>
      <c r="C933" s="210"/>
      <c r="D933" s="210"/>
      <c r="E933" s="210"/>
      <c r="F933" s="210" t="s">
        <v>2289</v>
      </c>
      <c r="G933" s="204">
        <v>41690</v>
      </c>
      <c r="H933" s="224">
        <v>20</v>
      </c>
      <c r="I933" s="224">
        <v>2</v>
      </c>
      <c r="J933" s="209">
        <v>2014</v>
      </c>
      <c r="K933" s="210" t="s">
        <v>30</v>
      </c>
      <c r="L933" s="210" t="s">
        <v>2292</v>
      </c>
      <c r="M933" s="210" t="s">
        <v>649</v>
      </c>
      <c r="N933" s="214">
        <v>5338.32</v>
      </c>
      <c r="O933" s="214"/>
      <c r="Q933" s="205">
        <v>10</v>
      </c>
      <c r="R933" s="106">
        <f t="shared" si="99"/>
        <v>44.477666666666664</v>
      </c>
      <c r="S933" s="207">
        <f t="shared" si="100"/>
        <v>444.77666666666664</v>
      </c>
      <c r="T933" s="207">
        <f t="shared" si="101"/>
        <v>4893.5433333333331</v>
      </c>
      <c r="U933" s="374" t="s">
        <v>2293</v>
      </c>
      <c r="V933" s="216"/>
      <c r="W933" s="207"/>
      <c r="X933" s="219">
        <f t="shared" si="102"/>
        <v>10</v>
      </c>
    </row>
    <row r="934" spans="1:24" x14ac:dyDescent="0.25">
      <c r="B934" s="517" t="s">
        <v>2320</v>
      </c>
      <c r="N934" s="342">
        <f>SUM(N927:N933)</f>
        <v>81704.014200000005</v>
      </c>
      <c r="Q934" s="343"/>
      <c r="R934" s="344">
        <f>SUM(R926:R933)</f>
        <v>680.80845166666666</v>
      </c>
      <c r="S934" s="344">
        <f>SUM(S926:S933)</f>
        <v>6808.0845166666659</v>
      </c>
      <c r="T934" s="344">
        <f>SUM(T926:T933)</f>
        <v>74895.929683333321</v>
      </c>
      <c r="X934" s="219"/>
    </row>
    <row r="935" spans="1:24" x14ac:dyDescent="0.25">
      <c r="B935" s="517"/>
      <c r="N935" s="372"/>
      <c r="Q935" s="343"/>
      <c r="R935" s="373"/>
      <c r="S935" s="373"/>
      <c r="T935" s="373"/>
      <c r="X935" s="219"/>
    </row>
    <row r="936" spans="1:24" x14ac:dyDescent="0.25">
      <c r="N936" s="372"/>
      <c r="Q936" s="343"/>
      <c r="R936" s="373"/>
      <c r="S936" s="373"/>
      <c r="T936" s="373"/>
      <c r="X936" s="219"/>
    </row>
    <row r="937" spans="1:24" s="205" customFormat="1" ht="14.25" customHeight="1" x14ac:dyDescent="0.25">
      <c r="A937" s="210"/>
      <c r="B937" s="174" t="s">
        <v>2312</v>
      </c>
      <c r="C937" s="210"/>
      <c r="D937" s="210"/>
      <c r="E937" s="210"/>
      <c r="F937" s="210" t="s">
        <v>2289</v>
      </c>
      <c r="G937" s="204">
        <v>41834</v>
      </c>
      <c r="H937" s="224">
        <v>14</v>
      </c>
      <c r="I937" s="224">
        <v>7</v>
      </c>
      <c r="J937" s="209">
        <v>2014</v>
      </c>
      <c r="K937" s="210" t="s">
        <v>30</v>
      </c>
      <c r="L937" s="210" t="s">
        <v>2313</v>
      </c>
      <c r="M937" s="210" t="s">
        <v>649</v>
      </c>
      <c r="N937" s="214">
        <v>8202.5300000000007</v>
      </c>
      <c r="O937" s="214"/>
      <c r="Q937" s="205">
        <v>10</v>
      </c>
      <c r="R937" s="106">
        <f>(((N937)-1)/10)/12</f>
        <v>68.34608333333334</v>
      </c>
      <c r="S937" s="207">
        <f>X937*R937</f>
        <v>341.73041666666671</v>
      </c>
      <c r="T937" s="207">
        <f>N937-S937</f>
        <v>7860.7995833333343</v>
      </c>
      <c r="U937" s="374" t="s">
        <v>2314</v>
      </c>
      <c r="V937" s="216"/>
      <c r="W937" s="207"/>
      <c r="X937" s="219">
        <f>IF((DATEDIF(G937,X$4,"m"))&gt;=120,120,(DATEDIF(G937,X$4,"m")))</f>
        <v>5</v>
      </c>
    </row>
    <row r="938" spans="1:24" x14ac:dyDescent="0.25">
      <c r="B938" s="517" t="s">
        <v>2321</v>
      </c>
      <c r="N938" s="342">
        <f>SUM(N937)</f>
        <v>8202.5300000000007</v>
      </c>
      <c r="Q938" s="343"/>
      <c r="R938" s="344">
        <f>SUM(R937)</f>
        <v>68.34608333333334</v>
      </c>
      <c r="S938" s="344">
        <f>SUM(S937)</f>
        <v>341.73041666666671</v>
      </c>
      <c r="T938" s="344">
        <f>SUM(T937)</f>
        <v>7860.7995833333343</v>
      </c>
      <c r="X938" s="219"/>
    </row>
    <row r="939" spans="1:24" x14ac:dyDescent="0.25">
      <c r="N939" s="372"/>
      <c r="Q939" s="343"/>
      <c r="R939" s="373"/>
      <c r="S939" s="373"/>
      <c r="T939" s="373"/>
      <c r="X939" s="219"/>
    </row>
    <row r="940" spans="1:24" s="205" customFormat="1" ht="14.25" customHeight="1" x14ac:dyDescent="0.25">
      <c r="A940" s="210"/>
      <c r="B940" s="174" t="s">
        <v>2317</v>
      </c>
      <c r="C940" s="210"/>
      <c r="D940" s="210"/>
      <c r="E940" s="210"/>
      <c r="F940" s="210" t="s">
        <v>2316</v>
      </c>
      <c r="G940" s="204">
        <v>41877</v>
      </c>
      <c r="H940" s="224">
        <v>26</v>
      </c>
      <c r="I940" s="224">
        <v>8</v>
      </c>
      <c r="J940" s="209">
        <v>2014</v>
      </c>
      <c r="K940" s="210" t="s">
        <v>30</v>
      </c>
      <c r="L940" s="210" t="s">
        <v>2315</v>
      </c>
      <c r="M940" s="210" t="s">
        <v>649</v>
      </c>
      <c r="N940" s="214">
        <v>18836.895</v>
      </c>
      <c r="O940" s="214"/>
      <c r="Q940" s="205">
        <v>10</v>
      </c>
      <c r="R940" s="106">
        <f>(((N940)-1)/10)/12</f>
        <v>156.96579166666666</v>
      </c>
      <c r="S940" s="207">
        <f>X940*R940</f>
        <v>627.86316666666664</v>
      </c>
      <c r="T940" s="207">
        <f>N940-S940</f>
        <v>18209.031833333334</v>
      </c>
      <c r="U940" s="374" t="s">
        <v>2318</v>
      </c>
      <c r="V940" s="216"/>
      <c r="W940" s="207"/>
      <c r="X940" s="219">
        <f>IF((DATEDIF(G940,X$4,"m"))&gt;=120,120,(DATEDIF(G940,X$4,"m")))</f>
        <v>4</v>
      </c>
    </row>
    <row r="941" spans="1:24" s="205" customFormat="1" ht="14.25" customHeight="1" x14ac:dyDescent="0.25">
      <c r="A941" s="210"/>
      <c r="B941" s="174" t="s">
        <v>2317</v>
      </c>
      <c r="C941" s="210"/>
      <c r="D941" s="210"/>
      <c r="E941" s="210"/>
      <c r="F941" s="210" t="s">
        <v>2316</v>
      </c>
      <c r="G941" s="204">
        <v>41877</v>
      </c>
      <c r="H941" s="224">
        <v>26</v>
      </c>
      <c r="I941" s="224">
        <v>8</v>
      </c>
      <c r="J941" s="209">
        <v>2014</v>
      </c>
      <c r="K941" s="210" t="s">
        <v>30</v>
      </c>
      <c r="L941" s="210" t="s">
        <v>2315</v>
      </c>
      <c r="M941" s="210" t="s">
        <v>649</v>
      </c>
      <c r="N941" s="214">
        <v>18836.895</v>
      </c>
      <c r="O941" s="214"/>
      <c r="Q941" s="205">
        <v>10</v>
      </c>
      <c r="R941" s="106">
        <f>(((N941)-1)/10)/12</f>
        <v>156.96579166666666</v>
      </c>
      <c r="S941" s="207">
        <f>X941*R941</f>
        <v>627.86316666666664</v>
      </c>
      <c r="T941" s="207">
        <f>N941-S941</f>
        <v>18209.031833333334</v>
      </c>
      <c r="U941" s="374" t="s">
        <v>2318</v>
      </c>
      <c r="V941" s="216"/>
      <c r="W941" s="207"/>
      <c r="X941" s="219">
        <f>IF((DATEDIF(G941,X$4,"m"))&gt;=120,120,(DATEDIF(G941,X$4,"m")))</f>
        <v>4</v>
      </c>
    </row>
    <row r="942" spans="1:24" x14ac:dyDescent="0.25">
      <c r="B942" s="517" t="s">
        <v>2322</v>
      </c>
      <c r="N942" s="342">
        <f>SUM(N940:N941)</f>
        <v>37673.79</v>
      </c>
      <c r="Q942" s="343"/>
      <c r="R942" s="344">
        <f>SUM(R940:R941)</f>
        <v>313.93158333333332</v>
      </c>
      <c r="S942" s="344">
        <f>SUM(S940:S941)</f>
        <v>1255.7263333333333</v>
      </c>
      <c r="T942" s="344">
        <f>SUM(T940:T941)</f>
        <v>36418.063666666669</v>
      </c>
      <c r="X942" s="219"/>
    </row>
    <row r="943" spans="1:24" x14ac:dyDescent="0.25">
      <c r="B943" s="517"/>
      <c r="N943" s="372"/>
      <c r="Q943" s="343"/>
      <c r="R943" s="373"/>
      <c r="S943" s="373"/>
      <c r="T943" s="373"/>
      <c r="X943" s="219"/>
    </row>
    <row r="944" spans="1:24" s="205" customFormat="1" ht="14.25" customHeight="1" x14ac:dyDescent="0.25">
      <c r="A944" s="210"/>
      <c r="B944" s="174" t="s">
        <v>2352</v>
      </c>
      <c r="C944" s="210" t="s">
        <v>503</v>
      </c>
      <c r="D944" s="210" t="s">
        <v>2331</v>
      </c>
      <c r="E944" s="210" t="s">
        <v>2332</v>
      </c>
      <c r="F944" s="92" t="s">
        <v>2335</v>
      </c>
      <c r="G944" s="151">
        <v>41960</v>
      </c>
      <c r="H944" s="108">
        <v>17</v>
      </c>
      <c r="I944" s="108">
        <v>8</v>
      </c>
      <c r="J944" s="107">
        <v>2014</v>
      </c>
      <c r="K944" s="92" t="s">
        <v>30</v>
      </c>
      <c r="L944" s="92" t="s">
        <v>2336</v>
      </c>
      <c r="M944" s="92" t="s">
        <v>348</v>
      </c>
      <c r="N944" s="106">
        <v>530575.19999999995</v>
      </c>
      <c r="O944" s="214"/>
      <c r="Q944" s="205">
        <v>10</v>
      </c>
      <c r="R944" s="106">
        <f>(((N944)-1)/10)/12</f>
        <v>4421.4516666666668</v>
      </c>
      <c r="S944" s="207">
        <f>X944*R944</f>
        <v>4421.4516666666668</v>
      </c>
      <c r="T944" s="207">
        <f>N944-S944</f>
        <v>526153.74833333329</v>
      </c>
      <c r="U944" s="374" t="s">
        <v>2337</v>
      </c>
      <c r="V944" s="216"/>
      <c r="W944" s="207"/>
      <c r="X944" s="219">
        <f>IF((DATEDIF(G944,X$4,"m"))&gt;=120,120,(DATEDIF(G944,X$4,"m")))</f>
        <v>1</v>
      </c>
    </row>
    <row r="945" spans="1:24" s="205" customFormat="1" ht="14.25" customHeight="1" x14ac:dyDescent="0.25">
      <c r="A945" s="210"/>
      <c r="B945" s="174" t="s">
        <v>2338</v>
      </c>
      <c r="C945" s="210" t="s">
        <v>2339</v>
      </c>
      <c r="D945" s="210"/>
      <c r="E945" s="210" t="s">
        <v>2340</v>
      </c>
      <c r="F945" s="92" t="s">
        <v>712</v>
      </c>
      <c r="G945" s="151">
        <v>41964</v>
      </c>
      <c r="H945" s="108">
        <v>21</v>
      </c>
      <c r="I945" s="108">
        <v>11</v>
      </c>
      <c r="J945" s="107">
        <v>14</v>
      </c>
      <c r="K945" s="92" t="s">
        <v>30</v>
      </c>
      <c r="L945" s="92" t="s">
        <v>2341</v>
      </c>
      <c r="M945" s="92" t="s">
        <v>348</v>
      </c>
      <c r="N945" s="106">
        <v>18500</v>
      </c>
      <c r="O945" s="214"/>
      <c r="Q945" s="205">
        <v>10</v>
      </c>
      <c r="R945" s="106">
        <f>(((N945)-1)/10)/12</f>
        <v>154.15833333333333</v>
      </c>
      <c r="S945" s="207">
        <f>X945*R945</f>
        <v>154.15833333333333</v>
      </c>
      <c r="T945" s="207">
        <f>N945-S945</f>
        <v>18345.841666666667</v>
      </c>
      <c r="U945" s="374" t="s">
        <v>2342</v>
      </c>
      <c r="V945" s="216"/>
      <c r="W945" s="207"/>
      <c r="X945" s="219">
        <f>IF((DATEDIF(G945,X$4,"m"))&gt;=120,120,(DATEDIF(G945,X$4,"m")))</f>
        <v>1</v>
      </c>
    </row>
    <row r="946" spans="1:24" s="205" customFormat="1" ht="14.25" customHeight="1" x14ac:dyDescent="0.25">
      <c r="A946" s="210"/>
      <c r="B946" s="174" t="s">
        <v>2344</v>
      </c>
      <c r="C946" s="210" t="s">
        <v>2237</v>
      </c>
      <c r="D946" s="210" t="s">
        <v>2343</v>
      </c>
      <c r="E946" s="210"/>
      <c r="F946" s="92" t="s">
        <v>2239</v>
      </c>
      <c r="G946" s="151">
        <v>41969</v>
      </c>
      <c r="H946" s="108">
        <v>26</v>
      </c>
      <c r="I946" s="108">
        <v>11</v>
      </c>
      <c r="J946" s="107">
        <v>14</v>
      </c>
      <c r="K946" s="92" t="s">
        <v>30</v>
      </c>
      <c r="L946" s="92" t="s">
        <v>2351</v>
      </c>
      <c r="M946" s="92" t="s">
        <v>348</v>
      </c>
      <c r="N946" s="106">
        <v>190983</v>
      </c>
      <c r="O946" s="214"/>
      <c r="Q946" s="205">
        <v>10</v>
      </c>
      <c r="R946" s="106">
        <f>(((N946)-1)/10)/12</f>
        <v>1591.5166666666667</v>
      </c>
      <c r="S946" s="207">
        <f>X946*R946</f>
        <v>1591.5166666666667</v>
      </c>
      <c r="T946" s="207">
        <f>N946-S946</f>
        <v>189391.48333333334</v>
      </c>
      <c r="U946" s="374" t="s">
        <v>2345</v>
      </c>
      <c r="V946" s="216"/>
      <c r="W946" s="207"/>
      <c r="X946" s="219">
        <f>IF((DATEDIF(G946,X$4,"m"))&gt;=120,120,(DATEDIF(G946,X$4,"m")))</f>
        <v>1</v>
      </c>
    </row>
    <row r="947" spans="1:24" s="205" customFormat="1" ht="14.25" customHeight="1" x14ac:dyDescent="0.25">
      <c r="A947" s="210"/>
      <c r="B947" s="174" t="s">
        <v>2344</v>
      </c>
      <c r="C947" s="210" t="s">
        <v>2237</v>
      </c>
      <c r="D947" s="210" t="s">
        <v>2343</v>
      </c>
      <c r="E947" s="210"/>
      <c r="F947" s="92" t="s">
        <v>2239</v>
      </c>
      <c r="G947" s="151">
        <v>41969</v>
      </c>
      <c r="H947" s="108">
        <v>26</v>
      </c>
      <c r="I947" s="108">
        <v>11</v>
      </c>
      <c r="J947" s="107">
        <v>14</v>
      </c>
      <c r="K947" s="92" t="s">
        <v>30</v>
      </c>
      <c r="L947" s="92" t="s">
        <v>2351</v>
      </c>
      <c r="M947" s="92" t="s">
        <v>348</v>
      </c>
      <c r="N947" s="106">
        <v>190983</v>
      </c>
      <c r="O947" s="214"/>
      <c r="Q947" s="205">
        <v>10</v>
      </c>
      <c r="R947" s="106">
        <f t="shared" ref="R947:R948" si="103">(((N947)-1)/10)/12</f>
        <v>1591.5166666666667</v>
      </c>
      <c r="S947" s="207">
        <f t="shared" ref="S947:S948" si="104">X947*R947</f>
        <v>1591.5166666666667</v>
      </c>
      <c r="T947" s="207">
        <f t="shared" ref="T947:T948" si="105">N947-S947</f>
        <v>189391.48333333334</v>
      </c>
      <c r="U947" s="374" t="s">
        <v>2345</v>
      </c>
      <c r="V947" s="216"/>
      <c r="W947" s="207"/>
      <c r="X947" s="219">
        <f t="shared" ref="X947:X948" si="106">IF((DATEDIF(G947,X$4,"m"))&gt;=120,120,(DATEDIF(G947,X$4,"m")))</f>
        <v>1</v>
      </c>
    </row>
    <row r="948" spans="1:24" s="205" customFormat="1" ht="14.25" customHeight="1" x14ac:dyDescent="0.25">
      <c r="A948" s="210"/>
      <c r="B948" s="174" t="s">
        <v>2344</v>
      </c>
      <c r="C948" s="210" t="s">
        <v>2237</v>
      </c>
      <c r="D948" s="210" t="s">
        <v>2343</v>
      </c>
      <c r="E948" s="210"/>
      <c r="F948" s="92" t="s">
        <v>2239</v>
      </c>
      <c r="G948" s="151">
        <v>41969</v>
      </c>
      <c r="H948" s="108">
        <v>26</v>
      </c>
      <c r="I948" s="108">
        <v>11</v>
      </c>
      <c r="J948" s="107">
        <v>14</v>
      </c>
      <c r="K948" s="92" t="s">
        <v>30</v>
      </c>
      <c r="L948" s="92" t="s">
        <v>2351</v>
      </c>
      <c r="M948" s="92" t="s">
        <v>348</v>
      </c>
      <c r="N948" s="106">
        <v>190983</v>
      </c>
      <c r="O948" s="214"/>
      <c r="Q948" s="205">
        <v>10</v>
      </c>
      <c r="R948" s="106">
        <f t="shared" si="103"/>
        <v>1591.5166666666667</v>
      </c>
      <c r="S948" s="207">
        <f t="shared" si="104"/>
        <v>1591.5166666666667</v>
      </c>
      <c r="T948" s="207">
        <f t="shared" si="105"/>
        <v>189391.48333333334</v>
      </c>
      <c r="U948" s="374" t="s">
        <v>2345</v>
      </c>
      <c r="V948" s="216"/>
      <c r="W948" s="207"/>
      <c r="X948" s="219">
        <f t="shared" si="106"/>
        <v>1</v>
      </c>
    </row>
    <row r="949" spans="1:24" s="205" customFormat="1" ht="14.25" customHeight="1" x14ac:dyDescent="0.25">
      <c r="A949" s="210"/>
      <c r="B949" s="174" t="s">
        <v>2347</v>
      </c>
      <c r="C949" s="210" t="s">
        <v>2348</v>
      </c>
      <c r="D949" s="210" t="s">
        <v>2346</v>
      </c>
      <c r="E949" s="210"/>
      <c r="F949" s="92" t="s">
        <v>2239</v>
      </c>
      <c r="G949" s="151">
        <v>41969</v>
      </c>
      <c r="H949" s="108">
        <v>26</v>
      </c>
      <c r="I949" s="108">
        <v>11</v>
      </c>
      <c r="J949" s="107">
        <v>14</v>
      </c>
      <c r="K949" s="92" t="s">
        <v>30</v>
      </c>
      <c r="L949" s="92" t="s">
        <v>2351</v>
      </c>
      <c r="M949" s="92" t="s">
        <v>348</v>
      </c>
      <c r="N949" s="106">
        <v>6821.52</v>
      </c>
      <c r="O949" s="214"/>
      <c r="Q949" s="205">
        <v>10</v>
      </c>
      <c r="R949" s="106">
        <f t="shared" ref="R949" si="107">(((N949)-1)/10)/12</f>
        <v>56.837666666666671</v>
      </c>
      <c r="S949" s="207">
        <f t="shared" ref="S949" si="108">X949*R949</f>
        <v>56.837666666666671</v>
      </c>
      <c r="T949" s="207">
        <f t="shared" ref="T949" si="109">N949-S949</f>
        <v>6764.6823333333341</v>
      </c>
      <c r="U949" s="374" t="s">
        <v>2345</v>
      </c>
      <c r="V949" s="216"/>
      <c r="W949" s="207"/>
      <c r="X949" s="219">
        <f t="shared" ref="X949" si="110">IF((DATEDIF(G949,X$4,"m"))&gt;=120,120,(DATEDIF(G949,X$4,"m")))</f>
        <v>1</v>
      </c>
    </row>
    <row r="950" spans="1:24" s="205" customFormat="1" ht="14.25" customHeight="1" x14ac:dyDescent="0.25">
      <c r="A950" s="210"/>
      <c r="B950" s="174" t="s">
        <v>2347</v>
      </c>
      <c r="C950" s="210" t="s">
        <v>2348</v>
      </c>
      <c r="D950" s="210" t="s">
        <v>2346</v>
      </c>
      <c r="E950" s="210"/>
      <c r="F950" s="92" t="s">
        <v>2239</v>
      </c>
      <c r="G950" s="151">
        <v>41969</v>
      </c>
      <c r="H950" s="108">
        <v>26</v>
      </c>
      <c r="I950" s="108">
        <v>11</v>
      </c>
      <c r="J950" s="107">
        <v>14</v>
      </c>
      <c r="K950" s="92" t="s">
        <v>30</v>
      </c>
      <c r="L950" s="92" t="s">
        <v>2351</v>
      </c>
      <c r="M950" s="92" t="s">
        <v>348</v>
      </c>
      <c r="N950" s="106">
        <v>6821.52</v>
      </c>
      <c r="O950" s="214"/>
      <c r="Q950" s="205">
        <v>10</v>
      </c>
      <c r="R950" s="106">
        <f t="shared" ref="R950" si="111">(((N950)-1)/10)/12</f>
        <v>56.837666666666671</v>
      </c>
      <c r="S950" s="207">
        <f t="shared" ref="S950" si="112">X950*R950</f>
        <v>56.837666666666671</v>
      </c>
      <c r="T950" s="207">
        <f t="shared" ref="T950" si="113">N950-S950</f>
        <v>6764.6823333333341</v>
      </c>
      <c r="U950" s="374" t="s">
        <v>2345</v>
      </c>
      <c r="V950" s="216"/>
      <c r="W950" s="207"/>
      <c r="X950" s="219">
        <f t="shared" ref="X950" si="114">IF((DATEDIF(G950,X$4,"m"))&gt;=120,120,(DATEDIF(G950,X$4,"m")))</f>
        <v>1</v>
      </c>
    </row>
    <row r="951" spans="1:24" s="205" customFormat="1" ht="14.25" customHeight="1" x14ac:dyDescent="0.25">
      <c r="A951" s="210"/>
      <c r="B951" s="174" t="s">
        <v>2349</v>
      </c>
      <c r="C951" s="210" t="s">
        <v>2350</v>
      </c>
      <c r="D951" s="210"/>
      <c r="E951" s="210"/>
      <c r="F951" s="92" t="s">
        <v>2239</v>
      </c>
      <c r="G951" s="151">
        <v>41969</v>
      </c>
      <c r="H951" s="108">
        <v>26</v>
      </c>
      <c r="I951" s="108">
        <v>11</v>
      </c>
      <c r="J951" s="107">
        <v>14</v>
      </c>
      <c r="K951" s="92" t="s">
        <v>30</v>
      </c>
      <c r="L951" s="92" t="s">
        <v>2351</v>
      </c>
      <c r="M951" s="92" t="s">
        <v>348</v>
      </c>
      <c r="N951" s="106">
        <v>8385.6200000000008</v>
      </c>
      <c r="O951" s="214"/>
      <c r="Q951" s="205">
        <v>10</v>
      </c>
      <c r="R951" s="106">
        <f t="shared" ref="R951" si="115">(((N951)-1)/10)/12</f>
        <v>69.871833333333342</v>
      </c>
      <c r="S951" s="207">
        <f t="shared" ref="S951" si="116">X951*R951</f>
        <v>69.871833333333342</v>
      </c>
      <c r="T951" s="207">
        <f t="shared" ref="T951" si="117">N951-S951</f>
        <v>8315.7481666666681</v>
      </c>
      <c r="U951" s="374" t="s">
        <v>2345</v>
      </c>
      <c r="V951" s="216"/>
      <c r="W951" s="207"/>
      <c r="X951" s="219">
        <f t="shared" ref="X951" si="118">IF((DATEDIF(G951,X$4,"m"))&gt;=120,120,(DATEDIF(G951,X$4,"m")))</f>
        <v>1</v>
      </c>
    </row>
    <row r="952" spans="1:24" s="205" customFormat="1" ht="14.25" customHeight="1" x14ac:dyDescent="0.25">
      <c r="A952" s="210"/>
      <c r="B952" s="174" t="s">
        <v>2349</v>
      </c>
      <c r="C952" s="210" t="s">
        <v>2350</v>
      </c>
      <c r="D952" s="210"/>
      <c r="E952" s="210"/>
      <c r="F952" s="92" t="s">
        <v>2239</v>
      </c>
      <c r="G952" s="151">
        <v>41969</v>
      </c>
      <c r="H952" s="108">
        <v>26</v>
      </c>
      <c r="I952" s="108">
        <v>11</v>
      </c>
      <c r="J952" s="107">
        <v>14</v>
      </c>
      <c r="K952" s="92" t="s">
        <v>30</v>
      </c>
      <c r="L952" s="92" t="s">
        <v>2351</v>
      </c>
      <c r="M952" s="92" t="s">
        <v>348</v>
      </c>
      <c r="N952" s="106">
        <v>8385.6200000000008</v>
      </c>
      <c r="O952" s="214"/>
      <c r="Q952" s="205">
        <v>10</v>
      </c>
      <c r="R952" s="106">
        <f t="shared" ref="R952:R958" si="119">(((N952)-1)/10)/12</f>
        <v>69.871833333333342</v>
      </c>
      <c r="S952" s="207">
        <f t="shared" ref="S952:S958" si="120">X952*R952</f>
        <v>69.871833333333342</v>
      </c>
      <c r="T952" s="207">
        <f t="shared" ref="T952:T958" si="121">N952-S952</f>
        <v>8315.7481666666681</v>
      </c>
      <c r="U952" s="374" t="s">
        <v>2345</v>
      </c>
      <c r="V952" s="216"/>
      <c r="W952" s="207"/>
      <c r="X952" s="219">
        <f t="shared" ref="X952:X958" si="122">IF((DATEDIF(G952,X$4,"m"))&gt;=120,120,(DATEDIF(G952,X$4,"m")))</f>
        <v>1</v>
      </c>
    </row>
    <row r="953" spans="1:24" s="205" customFormat="1" ht="14.25" customHeight="1" x14ac:dyDescent="0.25">
      <c r="A953" s="210"/>
      <c r="B953" s="174" t="s">
        <v>2349</v>
      </c>
      <c r="C953" s="210" t="s">
        <v>2350</v>
      </c>
      <c r="D953" s="210"/>
      <c r="E953" s="210"/>
      <c r="F953" s="92" t="s">
        <v>2239</v>
      </c>
      <c r="G953" s="151">
        <v>41969</v>
      </c>
      <c r="H953" s="108">
        <v>26</v>
      </c>
      <c r="I953" s="108">
        <v>11</v>
      </c>
      <c r="J953" s="107">
        <v>14</v>
      </c>
      <c r="K953" s="92" t="s">
        <v>30</v>
      </c>
      <c r="L953" s="92" t="s">
        <v>2351</v>
      </c>
      <c r="M953" s="92" t="s">
        <v>348</v>
      </c>
      <c r="N953" s="106">
        <v>8385.6200000000008</v>
      </c>
      <c r="O953" s="214"/>
      <c r="Q953" s="205">
        <v>10</v>
      </c>
      <c r="R953" s="106">
        <f t="shared" si="119"/>
        <v>69.871833333333342</v>
      </c>
      <c r="S953" s="207">
        <f t="shared" si="120"/>
        <v>69.871833333333342</v>
      </c>
      <c r="T953" s="207">
        <f t="shared" si="121"/>
        <v>8315.7481666666681</v>
      </c>
      <c r="U953" s="374" t="s">
        <v>2345</v>
      </c>
      <c r="V953" s="216"/>
      <c r="W953" s="207"/>
      <c r="X953" s="219">
        <f t="shared" si="122"/>
        <v>1</v>
      </c>
    </row>
    <row r="954" spans="1:24" s="205" customFormat="1" ht="14.25" customHeight="1" x14ac:dyDescent="0.25">
      <c r="A954" s="210"/>
      <c r="B954" s="174" t="s">
        <v>2349</v>
      </c>
      <c r="C954" s="210" t="s">
        <v>2350</v>
      </c>
      <c r="D954" s="210"/>
      <c r="E954" s="210"/>
      <c r="F954" s="92" t="s">
        <v>2239</v>
      </c>
      <c r="G954" s="151">
        <v>41969</v>
      </c>
      <c r="H954" s="108">
        <v>26</v>
      </c>
      <c r="I954" s="108">
        <v>11</v>
      </c>
      <c r="J954" s="107">
        <v>14</v>
      </c>
      <c r="K954" s="92" t="s">
        <v>30</v>
      </c>
      <c r="L954" s="92" t="s">
        <v>2351</v>
      </c>
      <c r="M954" s="92" t="s">
        <v>348</v>
      </c>
      <c r="N954" s="106">
        <v>8385.6200000000008</v>
      </c>
      <c r="O954" s="214"/>
      <c r="Q954" s="205">
        <v>10</v>
      </c>
      <c r="R954" s="106">
        <f t="shared" si="119"/>
        <v>69.871833333333342</v>
      </c>
      <c r="S954" s="207">
        <f t="shared" si="120"/>
        <v>69.871833333333342</v>
      </c>
      <c r="T954" s="207">
        <f t="shared" si="121"/>
        <v>8315.7481666666681</v>
      </c>
      <c r="U954" s="374" t="s">
        <v>2345</v>
      </c>
      <c r="V954" s="216"/>
      <c r="W954" s="207"/>
      <c r="X954" s="219">
        <f t="shared" si="122"/>
        <v>1</v>
      </c>
    </row>
    <row r="955" spans="1:24" s="205" customFormat="1" ht="14.25" customHeight="1" x14ac:dyDescent="0.25">
      <c r="A955" s="210"/>
      <c r="B955" s="174" t="s">
        <v>2349</v>
      </c>
      <c r="C955" s="210" t="s">
        <v>2350</v>
      </c>
      <c r="D955" s="210"/>
      <c r="E955" s="210"/>
      <c r="F955" s="92" t="s">
        <v>2239</v>
      </c>
      <c r="G955" s="151">
        <v>41969</v>
      </c>
      <c r="H955" s="108">
        <v>26</v>
      </c>
      <c r="I955" s="108">
        <v>11</v>
      </c>
      <c r="J955" s="107">
        <v>14</v>
      </c>
      <c r="K955" s="92" t="s">
        <v>30</v>
      </c>
      <c r="L955" s="92" t="s">
        <v>2351</v>
      </c>
      <c r="M955" s="92" t="s">
        <v>348</v>
      </c>
      <c r="N955" s="106">
        <v>8385.6200000000008</v>
      </c>
      <c r="O955" s="214"/>
      <c r="Q955" s="205">
        <v>10</v>
      </c>
      <c r="R955" s="106">
        <f t="shared" si="119"/>
        <v>69.871833333333342</v>
      </c>
      <c r="S955" s="207">
        <f t="shared" si="120"/>
        <v>69.871833333333342</v>
      </c>
      <c r="T955" s="207">
        <f t="shared" si="121"/>
        <v>8315.7481666666681</v>
      </c>
      <c r="U955" s="374" t="s">
        <v>2345</v>
      </c>
      <c r="V955" s="216"/>
      <c r="W955" s="207"/>
      <c r="X955" s="219">
        <f t="shared" si="122"/>
        <v>1</v>
      </c>
    </row>
    <row r="956" spans="1:24" s="205" customFormat="1" ht="14.25" customHeight="1" x14ac:dyDescent="0.25">
      <c r="A956" s="210"/>
      <c r="B956" s="174" t="s">
        <v>2349</v>
      </c>
      <c r="C956" s="210" t="s">
        <v>2350</v>
      </c>
      <c r="D956" s="210"/>
      <c r="E956" s="210"/>
      <c r="F956" s="92" t="s">
        <v>2239</v>
      </c>
      <c r="G956" s="151">
        <v>41969</v>
      </c>
      <c r="H956" s="108">
        <v>26</v>
      </c>
      <c r="I956" s="108">
        <v>11</v>
      </c>
      <c r="J956" s="107">
        <v>14</v>
      </c>
      <c r="K956" s="92" t="s">
        <v>30</v>
      </c>
      <c r="L956" s="92" t="s">
        <v>2351</v>
      </c>
      <c r="M956" s="92" t="s">
        <v>348</v>
      </c>
      <c r="N956" s="106">
        <v>8385.6200000000008</v>
      </c>
      <c r="O956" s="214"/>
      <c r="Q956" s="205">
        <v>10</v>
      </c>
      <c r="R956" s="106">
        <f t="shared" si="119"/>
        <v>69.871833333333342</v>
      </c>
      <c r="S956" s="207">
        <f t="shared" si="120"/>
        <v>69.871833333333342</v>
      </c>
      <c r="T956" s="207">
        <f t="shared" si="121"/>
        <v>8315.7481666666681</v>
      </c>
      <c r="U956" s="374" t="s">
        <v>2345</v>
      </c>
      <c r="V956" s="216"/>
      <c r="W956" s="207"/>
      <c r="X956" s="219">
        <f t="shared" si="122"/>
        <v>1</v>
      </c>
    </row>
    <row r="957" spans="1:24" s="205" customFormat="1" ht="14.25" customHeight="1" x14ac:dyDescent="0.25">
      <c r="A957" s="210"/>
      <c r="B957" s="174" t="s">
        <v>2349</v>
      </c>
      <c r="C957" s="210" t="s">
        <v>2350</v>
      </c>
      <c r="D957" s="210"/>
      <c r="E957" s="210"/>
      <c r="F957" s="92" t="s">
        <v>2239</v>
      </c>
      <c r="G957" s="151">
        <v>41969</v>
      </c>
      <c r="H957" s="108">
        <v>26</v>
      </c>
      <c r="I957" s="108">
        <v>11</v>
      </c>
      <c r="J957" s="107">
        <v>14</v>
      </c>
      <c r="K957" s="92" t="s">
        <v>30</v>
      </c>
      <c r="L957" s="92" t="s">
        <v>2351</v>
      </c>
      <c r="M957" s="92" t="s">
        <v>348</v>
      </c>
      <c r="N957" s="106">
        <v>8385.6200000000008</v>
      </c>
      <c r="O957" s="214"/>
      <c r="Q957" s="205">
        <v>10</v>
      </c>
      <c r="R957" s="106">
        <f t="shared" si="119"/>
        <v>69.871833333333342</v>
      </c>
      <c r="S957" s="207">
        <f t="shared" si="120"/>
        <v>69.871833333333342</v>
      </c>
      <c r="T957" s="207">
        <f t="shared" si="121"/>
        <v>8315.7481666666681</v>
      </c>
      <c r="U957" s="374" t="s">
        <v>2345</v>
      </c>
      <c r="V957" s="216"/>
      <c r="W957" s="207"/>
      <c r="X957" s="219">
        <f t="shared" si="122"/>
        <v>1</v>
      </c>
    </row>
    <row r="958" spans="1:24" s="205" customFormat="1" ht="14.25" customHeight="1" x14ac:dyDescent="0.25">
      <c r="A958" s="210"/>
      <c r="B958" s="174" t="s">
        <v>2349</v>
      </c>
      <c r="C958" s="210" t="s">
        <v>2350</v>
      </c>
      <c r="D958" s="210"/>
      <c r="E958" s="210"/>
      <c r="F958" s="92" t="s">
        <v>2239</v>
      </c>
      <c r="G958" s="151">
        <v>41969</v>
      </c>
      <c r="H958" s="108">
        <v>26</v>
      </c>
      <c r="I958" s="108">
        <v>11</v>
      </c>
      <c r="J958" s="107">
        <v>14</v>
      </c>
      <c r="K958" s="92" t="s">
        <v>30</v>
      </c>
      <c r="L958" s="92" t="s">
        <v>2351</v>
      </c>
      <c r="M958" s="92" t="s">
        <v>348</v>
      </c>
      <c r="N958" s="106">
        <v>8385.6200000000008</v>
      </c>
      <c r="O958" s="214"/>
      <c r="Q958" s="205">
        <v>10</v>
      </c>
      <c r="R958" s="106">
        <f t="shared" si="119"/>
        <v>69.871833333333342</v>
      </c>
      <c r="S958" s="207">
        <f t="shared" si="120"/>
        <v>69.871833333333342</v>
      </c>
      <c r="T958" s="207">
        <f t="shared" si="121"/>
        <v>8315.7481666666681</v>
      </c>
      <c r="U958" s="374" t="s">
        <v>2345</v>
      </c>
      <c r="V958" s="216"/>
      <c r="W958" s="207"/>
      <c r="X958" s="219">
        <f t="shared" si="122"/>
        <v>1</v>
      </c>
    </row>
    <row r="959" spans="1:24" x14ac:dyDescent="0.25">
      <c r="B959" s="517" t="s">
        <v>2329</v>
      </c>
      <c r="N959" s="342">
        <f>SUM(N944:N958)</f>
        <v>1202752.2000000009</v>
      </c>
      <c r="Q959" s="343"/>
      <c r="R959" s="342">
        <f>SUM(R944:R958)</f>
        <v>10022.809999999994</v>
      </c>
      <c r="S959" s="342">
        <f>SUM(S944:S958)</f>
        <v>10022.809999999994</v>
      </c>
      <c r="T959" s="342">
        <f>SUM(T944:T958)</f>
        <v>1192729.3899999997</v>
      </c>
      <c r="X959" s="219"/>
    </row>
    <row r="960" spans="1:24" x14ac:dyDescent="0.25">
      <c r="B960" s="517"/>
      <c r="N960" s="372"/>
      <c r="Q960" s="343"/>
      <c r="R960" s="373"/>
      <c r="S960" s="373"/>
      <c r="T960" s="373"/>
      <c r="X960" s="219"/>
    </row>
    <row r="961" spans="1:24" x14ac:dyDescent="0.25">
      <c r="B961" s="517"/>
      <c r="N961" s="372"/>
      <c r="Q961" s="343"/>
      <c r="R961" s="373"/>
      <c r="S961" s="373"/>
      <c r="T961" s="373"/>
      <c r="X961" s="219"/>
    </row>
    <row r="962" spans="1:24" x14ac:dyDescent="0.25">
      <c r="B962" s="517" t="s">
        <v>2353</v>
      </c>
      <c r="N962" s="518">
        <f>+N924+N934+N938+N942+N959</f>
        <v>1341009.1742000009</v>
      </c>
      <c r="O962" s="518"/>
      <c r="P962" s="518"/>
      <c r="R962" s="518">
        <f>+R924+R934+R938+R942+R959</f>
        <v>11174.85145166666</v>
      </c>
      <c r="S962" s="518">
        <f>+S924+S934+S938+S942+S959</f>
        <v>19406.859933333326</v>
      </c>
      <c r="T962" s="518">
        <f>+T924+T934+T938+T942+T959</f>
        <v>1321602.3142666663</v>
      </c>
      <c r="X962" s="219"/>
    </row>
    <row r="963" spans="1:24" x14ac:dyDescent="0.25">
      <c r="B963" s="517"/>
      <c r="N963" s="372"/>
      <c r="Q963" s="343"/>
      <c r="R963" s="373"/>
      <c r="S963" s="373"/>
      <c r="T963" s="373"/>
      <c r="X963" s="219"/>
    </row>
    <row r="964" spans="1:24" x14ac:dyDescent="0.25">
      <c r="B964" s="517"/>
      <c r="N964" s="372">
        <v>1330332.55</v>
      </c>
      <c r="Q964" s="343"/>
      <c r="R964" s="373"/>
      <c r="S964" s="373"/>
      <c r="T964" s="373"/>
      <c r="X964" s="219"/>
    </row>
    <row r="965" spans="1:24" x14ac:dyDescent="0.25">
      <c r="B965" s="517"/>
      <c r="M965" s="380"/>
      <c r="N965" s="372"/>
      <c r="Q965" s="343"/>
      <c r="R965" s="373"/>
      <c r="S965" s="373"/>
      <c r="T965" s="373"/>
      <c r="X965" s="219"/>
    </row>
    <row r="966" spans="1:24" s="264" customFormat="1" ht="16.5" thickBot="1" x14ac:dyDescent="0.3">
      <c r="A966" s="369"/>
      <c r="B966" s="369"/>
      <c r="C966" s="369"/>
      <c r="D966" s="369"/>
      <c r="E966" s="369"/>
      <c r="F966" s="369"/>
      <c r="G966" s="369"/>
      <c r="H966" s="370"/>
      <c r="I966" s="370"/>
      <c r="J966" s="371"/>
      <c r="K966" s="369"/>
      <c r="L966" s="429"/>
      <c r="M966" s="369"/>
      <c r="N966" s="275">
        <f>N884+N888+N892+N895+N899+N908+N913+N917+N924+N934+N938+N942+N959</f>
        <v>9864341.2551800087</v>
      </c>
      <c r="O966" s="275">
        <f>O884+O888+O892+O895</f>
        <v>0</v>
      </c>
      <c r="P966" s="275">
        <f>P884+P888+P892+P895</f>
        <v>0</v>
      </c>
      <c r="Q966" s="275"/>
      <c r="R966" s="275">
        <f>R884+R888+R892+R895+R899+R908+R913+R924+R938</f>
        <v>82571.906941500129</v>
      </c>
      <c r="S966" s="275">
        <f>S884+S888+S892+S895+S899+S908+S913+S917+S924+S934+S938+S942</f>
        <v>5669793.1551439557</v>
      </c>
      <c r="T966" s="275">
        <f>T884+T888+T892+T895+T899+T908+T913+T917+T924+T934+T938+T942</f>
        <v>2982300.9000360556</v>
      </c>
      <c r="X966" s="219"/>
    </row>
    <row r="967" spans="1:24" ht="16.5" thickTop="1" x14ac:dyDescent="0.25"/>
    <row r="968" spans="1:24" x14ac:dyDescent="0.25">
      <c r="L968" s="380"/>
    </row>
  </sheetData>
  <sheetProtection sort="0" autoFilter="0"/>
  <autoFilter ref="A6:X762"/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9" max="19" man="1"/>
  </rowBreaks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X12"/>
  <sheetViews>
    <sheetView zoomScaleNormal="100" workbookViewId="0"/>
  </sheetViews>
  <sheetFormatPr baseColWidth="10" defaultRowHeight="15.75" x14ac:dyDescent="0.25"/>
  <cols>
    <col min="1" max="1" width="11.42578125" style="49"/>
    <col min="2" max="2" width="54.42578125" style="49" customWidth="1"/>
    <col min="3" max="3" width="17" style="49" customWidth="1"/>
    <col min="4" max="4" width="19.140625" style="49" customWidth="1"/>
    <col min="5" max="5" width="32.42578125" style="49" customWidth="1"/>
    <col min="6" max="6" width="33.7109375" style="49" customWidth="1"/>
    <col min="7" max="7" width="21.42578125" style="49" bestFit="1" customWidth="1"/>
    <col min="8" max="8" width="6" style="49" hidden="1" customWidth="1"/>
    <col min="9" max="9" width="5.140625" style="49" hidden="1" customWidth="1"/>
    <col min="10" max="10" width="7" style="49" hidden="1" customWidth="1"/>
    <col min="11" max="11" width="12.140625" style="49" customWidth="1"/>
    <col min="12" max="12" width="12.28515625" style="49" customWidth="1"/>
    <col min="13" max="13" width="11.42578125" style="49"/>
    <col min="14" max="14" width="17.140625" style="49" customWidth="1"/>
    <col min="15" max="17" width="11.42578125" style="49"/>
    <col min="18" max="18" width="11.5703125" style="49" bestFit="1" customWidth="1"/>
    <col min="19" max="21" width="11.42578125" style="49"/>
    <col min="22" max="22" width="7" style="49" customWidth="1"/>
    <col min="23" max="16384" width="11.42578125" style="49"/>
  </cols>
  <sheetData>
    <row r="2" spans="1:24" x14ac:dyDescent="0.25">
      <c r="A2" s="497" t="s">
        <v>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X2" s="104"/>
    </row>
    <row r="3" spans="1:24" x14ac:dyDescent="0.25">
      <c r="A3" s="498" t="s">
        <v>58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X3" s="104"/>
    </row>
    <row r="4" spans="1:24" x14ac:dyDescent="0.25">
      <c r="A4" s="498" t="str">
        <f>'Equipos de Producción'!A3:S3</f>
        <v>(Al 31 de Diciembre del 2014)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X4" s="104"/>
    </row>
    <row r="5" spans="1:24" x14ac:dyDescent="0.25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40"/>
      <c r="T5" s="27"/>
      <c r="X5" s="169">
        <f>'Equipos de Producción'!$U$4</f>
        <v>42004</v>
      </c>
    </row>
    <row r="6" spans="1:24" x14ac:dyDescent="0.25">
      <c r="A6" s="26"/>
      <c r="B6" s="26"/>
      <c r="C6" s="26"/>
      <c r="D6" s="26"/>
      <c r="E6" s="26"/>
      <c r="F6" s="26"/>
      <c r="G6" s="26"/>
      <c r="H6" s="473" t="s">
        <v>57</v>
      </c>
      <c r="I6" s="474"/>
      <c r="J6" s="475"/>
      <c r="K6" s="26"/>
      <c r="L6" s="26"/>
      <c r="M6" s="26"/>
      <c r="N6" s="39"/>
      <c r="O6" s="27"/>
      <c r="P6" s="27"/>
      <c r="Q6" s="508" t="s">
        <v>3</v>
      </c>
      <c r="R6" s="508"/>
      <c r="S6" s="38"/>
      <c r="T6" s="27"/>
      <c r="U6" s="27"/>
      <c r="V6" s="27"/>
      <c r="W6" s="27"/>
      <c r="X6" s="104"/>
    </row>
    <row r="7" spans="1:24" ht="29.25" customHeight="1" x14ac:dyDescent="0.25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63" t="s">
        <v>647</v>
      </c>
    </row>
    <row r="8" spans="1:24" ht="28.5" customHeight="1" thickBot="1" x14ac:dyDescent="0.3">
      <c r="B8" s="30" t="s">
        <v>2094</v>
      </c>
      <c r="C8" s="27"/>
      <c r="D8" s="27"/>
      <c r="E8" s="27"/>
      <c r="F8" s="27" t="s">
        <v>55</v>
      </c>
      <c r="G8" s="204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30">
        <v>28500</v>
      </c>
      <c r="P8" s="49">
        <v>5</v>
      </c>
      <c r="Q8" s="106">
        <f>(((N8)-1)/5)/12</f>
        <v>474.98333333333335</v>
      </c>
      <c r="R8" s="331">
        <f>Q8*X8</f>
        <v>28499</v>
      </c>
      <c r="S8" s="433">
        <f>N8-R8</f>
        <v>1</v>
      </c>
      <c r="V8" s="29">
        <f>((2011-J8)*12)+(12-I8)+1</f>
        <v>31</v>
      </c>
      <c r="W8" s="4"/>
      <c r="X8" s="115">
        <f>IF((DATEDIF(G8,X$5,"m"))&gt;=60,60,(DATEDIF(G8,X$5,"m")))</f>
        <v>60</v>
      </c>
    </row>
    <row r="9" spans="1:24" ht="16.5" thickBot="1" x14ac:dyDescent="0.3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32">
        <v>28500</v>
      </c>
    </row>
    <row r="10" spans="1:24" ht="16.5" thickTop="1" x14ac:dyDescent="0.25"/>
    <row r="11" spans="1:24" s="27" customFormat="1" x14ac:dyDescent="0.25"/>
    <row r="12" spans="1:24" s="27" customFormat="1" x14ac:dyDescent="0.25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"/>
  <sheetViews>
    <sheetView topLeftCell="H1" zoomScaleNormal="100" workbookViewId="0">
      <selection activeCell="I7" sqref="I7"/>
    </sheetView>
  </sheetViews>
  <sheetFormatPr baseColWidth="10" defaultRowHeight="12.75" x14ac:dyDescent="0.2"/>
  <cols>
    <col min="1" max="1" width="36.7109375" style="333" customWidth="1"/>
    <col min="2" max="3" width="26.7109375" style="81" customWidth="1"/>
    <col min="4" max="6" width="6.7109375" style="81" hidden="1" customWidth="1"/>
    <col min="7" max="7" width="11.42578125" style="81"/>
    <col min="8" max="8" width="14.7109375" style="334" customWidth="1"/>
    <col min="9" max="11" width="15.7109375" style="334" customWidth="1"/>
    <col min="12" max="12" width="15.7109375" style="81" customWidth="1"/>
    <col min="13" max="13" width="15.7109375" style="335" customWidth="1"/>
    <col min="14" max="14" width="12.85546875" style="334" bestFit="1" customWidth="1"/>
    <col min="15" max="15" width="14" style="334" bestFit="1" customWidth="1"/>
    <col min="16" max="16" width="14.7109375" style="334" customWidth="1"/>
    <col min="17" max="16384" width="11.42578125" style="81"/>
  </cols>
  <sheetData>
    <row r="1" spans="1:18" s="84" customFormat="1" ht="20.25" x14ac:dyDescent="0.3">
      <c r="A1" s="471" t="s">
        <v>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R1" s="170"/>
    </row>
    <row r="2" spans="1:18" s="83" customFormat="1" ht="20.25" x14ac:dyDescent="0.3">
      <c r="A2" s="472" t="s">
        <v>68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R2" s="170"/>
    </row>
    <row r="3" spans="1:18" x14ac:dyDescent="0.2">
      <c r="A3" s="491" t="str">
        <f>'Equipos de Producción'!A3:S3</f>
        <v>(Al 31 de Diciembre del 2014)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R3" s="170"/>
    </row>
    <row r="4" spans="1:18" x14ac:dyDescent="0.2">
      <c r="A4" s="81"/>
      <c r="H4" s="81"/>
      <c r="I4" s="81"/>
      <c r="J4" s="81"/>
      <c r="K4" s="81"/>
      <c r="M4" s="81"/>
      <c r="N4" s="81"/>
      <c r="O4" s="81"/>
      <c r="P4" s="81"/>
      <c r="R4" s="169">
        <f>'Equipos de Producción'!$U$4</f>
        <v>42004</v>
      </c>
    </row>
    <row r="5" spans="1:18" s="49" customFormat="1" ht="15.75" x14ac:dyDescent="0.25">
      <c r="A5" s="51"/>
      <c r="D5" s="473" t="s">
        <v>2</v>
      </c>
      <c r="E5" s="474"/>
      <c r="F5" s="475"/>
      <c r="H5" s="38"/>
      <c r="I5" s="38"/>
      <c r="J5" s="38"/>
      <c r="K5" s="38"/>
      <c r="M5" s="50"/>
      <c r="N5" s="508" t="s">
        <v>3</v>
      </c>
      <c r="O5" s="508"/>
      <c r="P5" s="38"/>
      <c r="R5" s="104"/>
    </row>
    <row r="6" spans="1:18" s="41" customFormat="1" ht="47.25" x14ac:dyDescent="0.2">
      <c r="A6" s="46" t="s">
        <v>5</v>
      </c>
      <c r="B6" s="46" t="s">
        <v>9</v>
      </c>
      <c r="C6" s="46"/>
      <c r="D6" s="48" t="s">
        <v>11</v>
      </c>
      <c r="E6" s="48" t="s">
        <v>12</v>
      </c>
      <c r="F6" s="47" t="s">
        <v>13</v>
      </c>
      <c r="G6" s="46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45" t="s">
        <v>63</v>
      </c>
      <c r="M6" s="44" t="s">
        <v>62</v>
      </c>
      <c r="N6" s="43" t="s">
        <v>21</v>
      </c>
      <c r="O6" s="42" t="s">
        <v>2092</v>
      </c>
      <c r="P6" s="33" t="s">
        <v>23</v>
      </c>
      <c r="R6" s="163" t="s">
        <v>647</v>
      </c>
    </row>
    <row r="7" spans="1:18" ht="38.25" x14ac:dyDescent="0.25">
      <c r="A7" s="333" t="s">
        <v>61</v>
      </c>
      <c r="B7" s="81" t="s">
        <v>60</v>
      </c>
      <c r="C7" s="293" t="str">
        <f t="shared" ref="C7" si="0">CONCATENATE(D7,"/",E7,"/",F7,)</f>
        <v>31/12/2003</v>
      </c>
      <c r="D7" s="81">
        <v>31</v>
      </c>
      <c r="E7" s="81">
        <v>12</v>
      </c>
      <c r="F7" s="81">
        <v>2003</v>
      </c>
      <c r="G7" s="277" t="s">
        <v>59</v>
      </c>
      <c r="H7" s="334">
        <f>31840000</f>
        <v>31840000</v>
      </c>
      <c r="I7" s="334">
        <f>-2100000-1075000-1456800-24000</f>
        <v>-4655800</v>
      </c>
      <c r="J7" s="334">
        <f>2684468.35+5000000</f>
        <v>7684468.3499999996</v>
      </c>
      <c r="K7" s="334">
        <f>2702832.19+9226.22+5285741.58+2047189</f>
        <v>10044988.99</v>
      </c>
      <c r="L7" s="334">
        <f>SUM(H7:J7)+K7</f>
        <v>44913657.340000004</v>
      </c>
      <c r="M7" s="335">
        <v>50</v>
      </c>
      <c r="N7" s="278">
        <f>(((L7)-1)/50)/12</f>
        <v>74856.093900000007</v>
      </c>
      <c r="O7" s="334">
        <f>N7*R7</f>
        <v>9881004.3948000018</v>
      </c>
      <c r="P7" s="334">
        <f>L7-O7</f>
        <v>35032652.945200004</v>
      </c>
      <c r="R7" s="115">
        <f>IF((DATEDIF(C7,R$4,"m"))&gt;=600,600,(DATEDIF(C7,R$4,"m")))</f>
        <v>132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Equipos de Producción</vt:lpstr>
      <vt:lpstr>Equipos de Transporte</vt:lpstr>
      <vt:lpstr>Eq. Computos</vt:lpstr>
      <vt:lpstr>Equipos Médicos</vt:lpstr>
      <vt:lpstr>Equipos de Comunicaciones</vt:lpstr>
      <vt:lpstr>Equipos Educativos</vt:lpstr>
      <vt:lpstr>Eq. y Muebles de Ofic.</vt:lpstr>
      <vt:lpstr>Equipos Varios</vt:lpstr>
      <vt:lpstr>Edificaciones</vt:lpstr>
      <vt:lpstr>Obras de Arte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2015-03-25T14:52:38Z</cp:lastPrinted>
  <dcterms:created xsi:type="dcterms:W3CDTF">2012-02-15T16:55:59Z</dcterms:created>
  <dcterms:modified xsi:type="dcterms:W3CDTF">2015-03-25T15:35:24Z</dcterms:modified>
</cp:coreProperties>
</file>